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comments1.xml" ContentType="application/vnd.openxmlformats-officedocument.spreadsheetml.comments+xml"/>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3BBF4D6D-BF03-44DC-8EE0-363EEEC62834}"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9" i="2" s="1"/>
  <c r="D51" i="2"/>
  <c r="D52" i="2" s="1"/>
  <c r="D47" i="2"/>
  <c r="D46" i="2"/>
  <c r="D45" i="2"/>
  <c r="D9" i="2"/>
  <c r="D36" i="2" l="1"/>
  <c r="D37" i="2"/>
  <c r="D29" i="2"/>
  <c r="D32" i="2"/>
  <c r="D33" i="2"/>
  <c r="D34" i="2"/>
  <c r="D38" i="2"/>
  <c r="D31" i="2"/>
  <c r="D35"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61" i="221"/>
  <c r="N76" i="26"/>
  <c r="N42" i="26" s="1"/>
  <c r="N43" i="26" s="1"/>
  <c r="N76" i="56"/>
  <c r="N42" i="56" s="1"/>
  <c r="N43" i="56" s="1"/>
  <c r="N78" i="56" s="1"/>
  <c r="L85" i="56" s="1"/>
  <c r="N76" i="67"/>
  <c r="N41" i="67" s="1"/>
  <c r="N43" i="67" s="1"/>
  <c r="N78" i="67" s="1"/>
  <c r="N76" i="68"/>
  <c r="N41" i="68" s="1"/>
  <c r="N43" i="68" s="1"/>
  <c r="N75" i="75"/>
  <c r="N41" i="75" s="1"/>
  <c r="N43" i="75" s="1"/>
  <c r="N76" i="80"/>
  <c r="N41" i="80" s="1"/>
  <c r="N76" i="82"/>
  <c r="N41" i="82" s="1"/>
  <c r="N76" i="84"/>
  <c r="N41" i="84" s="1"/>
  <c r="N76" i="86"/>
  <c r="N41" i="86" s="1"/>
  <c r="N43" i="86" s="1"/>
  <c r="N76" i="88"/>
  <c r="N41" i="88" s="1"/>
  <c r="N76" i="90"/>
  <c r="N41" i="90" s="1"/>
  <c r="N76" i="94"/>
  <c r="N41" i="94" s="1"/>
  <c r="N43" i="94" s="1"/>
  <c r="N76" i="102"/>
  <c r="N41" i="102" s="1"/>
  <c r="N43" i="102" s="1"/>
  <c r="N76" i="105"/>
  <c r="N41" i="105" s="1"/>
  <c r="N76" i="108"/>
  <c r="N41" i="108" s="1"/>
  <c r="N80" i="164"/>
  <c r="N46" i="164" s="1"/>
  <c r="N83" i="165"/>
  <c r="N49" i="165" s="1"/>
  <c r="N51" i="165" s="1"/>
  <c r="N79" i="50"/>
  <c r="N42" i="50" s="1"/>
  <c r="N43" i="50" s="1"/>
  <c r="N81" i="170"/>
  <c r="N47" i="170" s="1"/>
  <c r="N81" i="176"/>
  <c r="N47" i="176" s="1"/>
  <c r="N81" i="171"/>
  <c r="N47" i="171" s="1"/>
  <c r="N49" i="171" s="1"/>
  <c r="N81" i="178"/>
  <c r="N47" i="178" s="1"/>
  <c r="N80" i="179"/>
  <c r="N46" i="179" s="1"/>
  <c r="N80" i="180"/>
  <c r="N46" i="180" s="1"/>
  <c r="N80" i="177"/>
  <c r="N46" i="177" s="1"/>
  <c r="N48" i="177" s="1"/>
  <c r="N80" i="181"/>
  <c r="N46" i="181" s="1"/>
  <c r="N48" i="181" s="1"/>
  <c r="N80" i="183"/>
  <c r="N46" i="183" s="1"/>
  <c r="N48" i="183" s="1"/>
  <c r="N80" i="184"/>
  <c r="N46" i="184" s="1"/>
  <c r="N48" i="184" s="1"/>
  <c r="N81" i="185"/>
  <c r="N47" i="185" s="1"/>
  <c r="N49" i="185" s="1"/>
  <c r="N81" i="186"/>
  <c r="N47" i="186" s="1"/>
  <c r="N80" i="188"/>
  <c r="N46" i="188" s="1"/>
  <c r="N81" i="187"/>
  <c r="N47" i="187" s="1"/>
  <c r="N76" i="231"/>
  <c r="N40" i="231" s="1"/>
  <c r="N42" i="231" s="1"/>
  <c r="N77" i="233"/>
  <c r="N41" i="233" s="1"/>
  <c r="N43" i="233" s="1"/>
  <c r="N76" i="243"/>
  <c r="N40" i="243" s="1"/>
  <c r="N42" i="243" s="1"/>
  <c r="N77" i="259"/>
  <c r="N41" i="259" s="1"/>
  <c r="N81" i="267"/>
  <c r="N41" i="267" s="1"/>
  <c r="N43" i="267" s="1"/>
  <c r="N83" i="279"/>
  <c r="N46" i="279" s="1"/>
  <c r="N75" i="283"/>
  <c r="N41" i="283" s="1"/>
  <c r="N75" i="292"/>
  <c r="N41" i="292" s="1"/>
  <c r="N43" i="292" s="1"/>
  <c r="N75" i="302"/>
  <c r="N41" i="302" s="1"/>
  <c r="N43" i="302" s="1"/>
  <c r="N77" i="308"/>
  <c r="N41" i="308" s="1"/>
  <c r="N77" i="323"/>
  <c r="N79" i="323" s="1"/>
  <c r="L85" i="323" s="1"/>
  <c r="N77" i="328"/>
  <c r="N41" i="328" s="1"/>
  <c r="N43" i="328" s="1"/>
  <c r="N77" i="333"/>
  <c r="N41" i="333" s="1"/>
  <c r="N43" i="333" s="1"/>
  <c r="N77" i="337"/>
  <c r="N41" i="337" s="1"/>
  <c r="N77" i="362"/>
  <c r="N41" i="362" s="1"/>
  <c r="N53" i="325"/>
  <c r="N76" i="63"/>
  <c r="N41" i="63" s="1"/>
  <c r="N43" i="63" s="1"/>
  <c r="N76" i="95"/>
  <c r="N41" i="95" s="1"/>
  <c r="N76" i="97"/>
  <c r="N41" i="97" s="1"/>
  <c r="N43" i="97" s="1"/>
  <c r="N76" i="99"/>
  <c r="N41" i="99" s="1"/>
  <c r="N43" i="99" s="1"/>
  <c r="N76" i="103"/>
  <c r="N41" i="103" s="1"/>
  <c r="N43" i="103" s="1"/>
  <c r="N81" i="154"/>
  <c r="N47" i="154" s="1"/>
  <c r="N73" i="229"/>
  <c r="N40" i="229" s="1"/>
  <c r="N77" i="258"/>
  <c r="N41" i="258" s="1"/>
  <c r="N75" i="286"/>
  <c r="N41" i="286" s="1"/>
  <c r="N43" i="286" s="1"/>
  <c r="N75" i="291"/>
  <c r="N41" i="291" s="1"/>
  <c r="N43" i="291" s="1"/>
  <c r="N76" i="65"/>
  <c r="N41" i="65" s="1"/>
  <c r="N43" i="65" s="1"/>
  <c r="N76" i="92"/>
  <c r="N41" i="92" s="1"/>
  <c r="N76" i="96"/>
  <c r="N41" i="96" s="1"/>
  <c r="N43" i="96" s="1"/>
  <c r="N76" i="98"/>
  <c r="N41" i="98" s="1"/>
  <c r="N43" i="98" s="1"/>
  <c r="N76" i="101"/>
  <c r="N41" i="101" s="1"/>
  <c r="N76" i="107"/>
  <c r="N41" i="107" s="1"/>
  <c r="N75" i="133"/>
  <c r="N41" i="133" s="1"/>
  <c r="N76" i="134"/>
  <c r="N41" i="134" s="1"/>
  <c r="N43" i="134" s="1"/>
  <c r="N76" i="135"/>
  <c r="N41" i="135" s="1"/>
  <c r="N76" i="136"/>
  <c r="N41" i="136" s="1"/>
  <c r="N43" i="136" s="1"/>
  <c r="N76" i="137"/>
  <c r="N41" i="137" s="1"/>
  <c r="N76" i="146"/>
  <c r="N41" i="146" s="1"/>
  <c r="N76" i="144"/>
  <c r="N41" i="144" s="1"/>
  <c r="N84" i="220"/>
  <c r="N46" i="220" s="1"/>
  <c r="N83" i="221"/>
  <c r="N46" i="221" s="1"/>
  <c r="N48" i="221" s="1"/>
  <c r="N72" i="227"/>
  <c r="N41" i="227" s="1"/>
  <c r="N43" i="227" s="1"/>
  <c r="N76" i="242"/>
  <c r="N40" i="242" s="1"/>
  <c r="N42" i="242" s="1"/>
  <c r="N78" i="273"/>
  <c r="N41" i="273" s="1"/>
  <c r="N43" i="273" s="1"/>
  <c r="N81" i="282"/>
  <c r="N44" i="282" s="1"/>
  <c r="N46" i="282" s="1"/>
  <c r="N75" i="289"/>
  <c r="N41" i="289" s="1"/>
  <c r="N43" i="289" s="1"/>
  <c r="N75" i="293"/>
  <c r="N41" i="293" s="1"/>
  <c r="N43" i="293" s="1"/>
  <c r="N77" i="295"/>
  <c r="N41" i="295" s="1"/>
  <c r="N43" i="295" s="1"/>
  <c r="N43" i="306"/>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43" i="79" s="1"/>
  <c r="N76" i="81"/>
  <c r="N41" i="81" s="1"/>
  <c r="N43" i="81" s="1"/>
  <c r="N76" i="83"/>
  <c r="N41" i="83" s="1"/>
  <c r="N43" i="83" s="1"/>
  <c r="N76" i="85"/>
  <c r="N41" i="85" s="1"/>
  <c r="N43" i="85" s="1"/>
  <c r="N76" i="87"/>
  <c r="N41" i="87" s="1"/>
  <c r="N76" i="89"/>
  <c r="N41" i="89" s="1"/>
  <c r="N43" i="89" s="1"/>
  <c r="N76" i="91"/>
  <c r="N41" i="91" s="1"/>
  <c r="N76" i="100"/>
  <c r="N41" i="100" s="1"/>
  <c r="N43" i="100" s="1"/>
  <c r="N76" i="106"/>
  <c r="N41" i="106" s="1"/>
  <c r="N80" i="160"/>
  <c r="N46" i="160" s="1"/>
  <c r="N48" i="160" s="1"/>
  <c r="N77" i="193"/>
  <c r="N43" i="193" s="1"/>
  <c r="N45" i="193" s="1"/>
  <c r="N78" i="232"/>
  <c r="N41" i="232" s="1"/>
  <c r="N43" i="232" s="1"/>
  <c r="N76" i="234"/>
  <c r="N40" i="234" s="1"/>
  <c r="N79" i="244"/>
  <c r="N45" i="244" s="1"/>
  <c r="N87" i="246"/>
  <c r="N45" i="246" s="1"/>
  <c r="N47" i="246" s="1"/>
  <c r="N77" i="250"/>
  <c r="N41" i="250" s="1"/>
  <c r="N43" i="250" s="1"/>
  <c r="N79" i="250" s="1"/>
  <c r="N77" i="254"/>
  <c r="N41" i="254" s="1"/>
  <c r="N91" i="260"/>
  <c r="N47" i="260" s="1"/>
  <c r="N49" i="260" s="1"/>
  <c r="N81" i="266"/>
  <c r="N41" i="266" s="1"/>
  <c r="N43" i="266" s="1"/>
  <c r="N78" i="272"/>
  <c r="N41" i="272" s="1"/>
  <c r="N43"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7" i="262"/>
  <c r="N41" i="262" s="1"/>
  <c r="N78" i="270"/>
  <c r="N41" i="270" s="1"/>
  <c r="N43" i="270" s="1"/>
  <c r="N78" i="271"/>
  <c r="N41" i="271" s="1"/>
  <c r="N43" i="271" s="1"/>
  <c r="N77" i="334"/>
  <c r="N41" i="334" s="1"/>
  <c r="N43" i="334" s="1"/>
  <c r="N77" i="348"/>
  <c r="N41" i="348" s="1"/>
  <c r="N43" i="348" s="1"/>
  <c r="N77" i="354"/>
  <c r="N41" i="354" s="1"/>
  <c r="N43" i="354" s="1"/>
  <c r="N77" i="363"/>
  <c r="N41" i="363" s="1"/>
  <c r="N77" i="365"/>
  <c r="N41" i="365" s="1"/>
  <c r="N43" i="365" s="1"/>
  <c r="N43" i="31"/>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I70" i="96"/>
  <c r="I71" i="96"/>
  <c r="N43" i="106"/>
  <c r="I70" i="106"/>
  <c r="I71" i="106"/>
  <c r="I70" i="107"/>
  <c r="I71" i="107"/>
  <c r="I70" i="108"/>
  <c r="I71" i="108"/>
  <c r="I69" i="149"/>
  <c r="I70" i="149"/>
  <c r="I70" i="148"/>
  <c r="I71" i="148"/>
  <c r="I69" i="145"/>
  <c r="I70" i="145"/>
  <c r="I69" i="144"/>
  <c r="I70" i="144"/>
  <c r="N61" i="150"/>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8"/>
  <c r="N43" i="90"/>
  <c r="N43" i="91"/>
  <c r="N43" i="95"/>
  <c r="N43" i="101"/>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L83" i="47" l="1"/>
  <c r="N81" i="248"/>
  <c r="N43" i="248" s="1"/>
  <c r="N45" i="248" s="1"/>
  <c r="L85" i="51"/>
  <c r="L83" i="51"/>
  <c r="L84" i="67"/>
  <c r="L85" i="67"/>
  <c r="N81" i="50"/>
  <c r="L87" i="50" s="1"/>
  <c r="N93" i="260"/>
  <c r="L99" i="260" s="1"/>
  <c r="N79" i="356"/>
  <c r="L84" i="356" s="1"/>
  <c r="N43" i="137"/>
  <c r="N78" i="34"/>
  <c r="L83" i="34" s="1"/>
  <c r="N79" i="328"/>
  <c r="L84" i="328" s="1"/>
  <c r="N78" i="31"/>
  <c r="L83" i="31" s="1"/>
  <c r="L83" i="7"/>
  <c r="N78" i="43"/>
  <c r="L85" i="43" s="1"/>
  <c r="N78" i="39"/>
  <c r="L85" i="39" s="1"/>
  <c r="N79" i="364"/>
  <c r="L86" i="364" s="1"/>
  <c r="N78" i="21"/>
  <c r="L85" i="21" s="1"/>
  <c r="N78" i="22"/>
  <c r="L83" i="22" s="1"/>
  <c r="N78" i="37"/>
  <c r="L85" i="37" s="1"/>
  <c r="N79" i="306"/>
  <c r="L86" i="306" s="1"/>
  <c r="L84" i="208"/>
  <c r="L84" i="65"/>
  <c r="L84" i="78"/>
  <c r="L83" i="65"/>
  <c r="N80" i="275"/>
  <c r="L87" i="275" s="1"/>
  <c r="L83" i="289"/>
  <c r="N79" i="354"/>
  <c r="L85" i="354" s="1"/>
  <c r="L82" i="289"/>
  <c r="N78" i="25"/>
  <c r="L85" i="25" s="1"/>
  <c r="L84" i="74"/>
  <c r="L83" i="74"/>
  <c r="L82" i="74"/>
  <c r="L83" i="67"/>
  <c r="N78" i="42"/>
  <c r="L85" i="42" s="1"/>
  <c r="L84" i="253"/>
  <c r="N79" i="333"/>
  <c r="L85" i="333" s="1"/>
  <c r="L84" i="63"/>
  <c r="L83" i="78"/>
  <c r="L86" i="323"/>
  <c r="L84" i="226"/>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N70"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3" i="21"/>
  <c r="L85" i="7"/>
  <c r="L84" i="46"/>
  <c r="L84" i="339"/>
  <c r="N83" i="282"/>
  <c r="L90" i="282" s="1"/>
  <c r="N79" i="256"/>
  <c r="L84" i="256" s="1"/>
  <c r="N78" i="35"/>
  <c r="N77" i="284"/>
  <c r="L84" i="284" s="1"/>
  <c r="L88" i="218"/>
  <c r="L85" i="253"/>
  <c r="N78" i="33"/>
  <c r="L83" i="33" s="1"/>
  <c r="L84" i="64"/>
  <c r="N78" i="53"/>
  <c r="L85" i="53" s="1"/>
  <c r="L84" i="348"/>
  <c r="N78" i="142"/>
  <c r="L83" i="142" s="1"/>
  <c r="N80" i="272"/>
  <c r="L85" i="272" s="1"/>
  <c r="L85" i="32"/>
  <c r="L84" i="32"/>
  <c r="N74" i="227"/>
  <c r="L79" i="227" s="1"/>
  <c r="N79" i="261"/>
  <c r="L84" i="261" s="1"/>
  <c r="L82" i="305"/>
  <c r="L83" i="305"/>
  <c r="L87" i="281"/>
  <c r="N78" i="243"/>
  <c r="L83" i="243" s="1"/>
  <c r="L85" i="128"/>
  <c r="N79" i="332"/>
  <c r="L85" i="332" s="1"/>
  <c r="N78" i="9"/>
  <c r="L84" i="9" s="1"/>
  <c r="N80" i="273"/>
  <c r="L86" i="273" s="1"/>
  <c r="N78" i="19"/>
  <c r="L85" i="19" s="1"/>
  <c r="N79" i="334"/>
  <c r="L84" i="334" s="1"/>
  <c r="N78" i="106"/>
  <c r="L85" i="106" s="1"/>
  <c r="L83" i="132"/>
  <c r="L85" i="132"/>
  <c r="L84" i="127"/>
  <c r="L82" i="127"/>
  <c r="L83" i="130"/>
  <c r="L85" i="130"/>
  <c r="L85" i="58"/>
  <c r="L84" i="58"/>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8" i="99"/>
  <c r="L85" i="9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57"/>
  <c r="L86" i="347"/>
  <c r="L85" i="371"/>
  <c r="L86" i="343"/>
  <c r="L86" i="321"/>
  <c r="L84" i="323"/>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5" i="31" l="1"/>
  <c r="N86" i="67"/>
  <c r="N88" i="67" s="1"/>
  <c r="D58" i="5" s="1"/>
  <c r="L84" i="31"/>
  <c r="N86" i="7"/>
  <c r="N88" i="7" s="1"/>
  <c r="D3" i="5" s="1"/>
  <c r="L86" i="50"/>
  <c r="L84" i="39"/>
  <c r="N87" i="323"/>
  <c r="N89" i="323" s="1"/>
  <c r="D279" i="5" s="1"/>
  <c r="L98" i="260"/>
  <c r="L86" i="356"/>
  <c r="N85" i="78"/>
  <c r="N87" i="78" s="1"/>
  <c r="D69" i="5" s="1"/>
  <c r="N86" i="51"/>
  <c r="N88" i="51" s="1"/>
  <c r="D43" i="5" s="1"/>
  <c r="L85" i="363"/>
  <c r="L86" i="363"/>
  <c r="N86" i="64"/>
  <c r="N88" i="64" s="1"/>
  <c r="D55" i="5" s="1"/>
  <c r="N70" i="267"/>
  <c r="N83" i="267" s="1"/>
  <c r="L88" i="267" s="1"/>
  <c r="N79" i="239"/>
  <c r="L84" i="239" s="1"/>
  <c r="N70" i="268"/>
  <c r="N83" i="268" s="1"/>
  <c r="L90" i="268" s="1"/>
  <c r="N70" i="266"/>
  <c r="N83" i="266" s="1"/>
  <c r="L90" i="266" s="1"/>
  <c r="N72" i="165"/>
  <c r="N85" i="165" s="1"/>
  <c r="L91" i="165" s="1"/>
  <c r="N79" i="315"/>
  <c r="L84" i="315" s="1"/>
  <c r="N77" i="287"/>
  <c r="L84" i="287" s="1"/>
  <c r="N69" i="179"/>
  <c r="N82" i="179" s="1"/>
  <c r="L89" i="179" s="1"/>
  <c r="N69" i="177"/>
  <c r="N82" i="177" s="1"/>
  <c r="L89" i="177" s="1"/>
  <c r="N79" i="317"/>
  <c r="L86" i="317" s="1"/>
  <c r="N79" i="319"/>
  <c r="L84" i="319" s="1"/>
  <c r="L88" i="50"/>
  <c r="L84" i="43"/>
  <c r="L83" i="43"/>
  <c r="L85" i="364"/>
  <c r="N87" i="364" s="1"/>
  <c r="N89" i="364" s="1"/>
  <c r="D314" i="5" s="1"/>
  <c r="L85" i="34"/>
  <c r="N78" i="137"/>
  <c r="L83" i="137" s="1"/>
  <c r="L85" i="328"/>
  <c r="L84" i="37"/>
  <c r="L86" i="328"/>
  <c r="N86" i="65"/>
  <c r="N88" i="65" s="1"/>
  <c r="D56" i="5" s="1"/>
  <c r="L83" i="37"/>
  <c r="N87" i="253"/>
  <c r="N89" i="253" s="1"/>
  <c r="D213" i="5" s="1"/>
  <c r="L84" i="354"/>
  <c r="L86" i="354"/>
  <c r="L84" i="26"/>
  <c r="L100" i="260"/>
  <c r="L83" i="39"/>
  <c r="L84" i="21"/>
  <c r="N86" i="21" s="1"/>
  <c r="N88" i="21" s="1"/>
  <c r="D13" i="5" s="1"/>
  <c r="L84" i="34"/>
  <c r="L84" i="24"/>
  <c r="L85" i="356"/>
  <c r="N85" i="289"/>
  <c r="N87" i="289" s="1"/>
  <c r="D245" i="5" s="1"/>
  <c r="N66" i="294"/>
  <c r="N79" i="294" s="1"/>
  <c r="L86" i="294" s="1"/>
  <c r="N69" i="184"/>
  <c r="N82" i="184" s="1"/>
  <c r="L88" i="184" s="1"/>
  <c r="N77" i="285"/>
  <c r="L83" i="285" s="1"/>
  <c r="N70" i="171"/>
  <c r="N83" i="171" s="1"/>
  <c r="L90" i="171" s="1"/>
  <c r="L83" i="24"/>
  <c r="L84" i="22"/>
  <c r="L84" i="42"/>
  <c r="L85" i="22"/>
  <c r="L83" i="42"/>
  <c r="L83" i="38"/>
  <c r="L84" i="306"/>
  <c r="L85" i="306"/>
  <c r="N86" i="224"/>
  <c r="N88" i="224" s="1"/>
  <c r="D185" i="5" s="1"/>
  <c r="L86" i="251"/>
  <c r="N86" i="124"/>
  <c r="N88" i="124" s="1"/>
  <c r="D113" i="5" s="1"/>
  <c r="N85" i="72"/>
  <c r="N87" i="72" s="1"/>
  <c r="D63" i="5" s="1"/>
  <c r="N79" i="311"/>
  <c r="L84" i="311" s="1"/>
  <c r="N82" i="174"/>
  <c r="L89" i="174" s="1"/>
  <c r="N69" i="183"/>
  <c r="N82" i="183" s="1"/>
  <c r="L88" i="183" s="1"/>
  <c r="N79" i="314"/>
  <c r="L84" i="314" s="1"/>
  <c r="N64" i="297"/>
  <c r="N77" i="297" s="1"/>
  <c r="L82" i="297" s="1"/>
  <c r="N69" i="164"/>
  <c r="N82" i="164" s="1"/>
  <c r="L88" i="164" s="1"/>
  <c r="N70" i="176"/>
  <c r="N83" i="176" s="1"/>
  <c r="L88" i="176" s="1"/>
  <c r="N70" i="157"/>
  <c r="N83" i="157" s="1"/>
  <c r="L90" i="157" s="1"/>
  <c r="N86" i="208"/>
  <c r="N88" i="208" s="1"/>
  <c r="D119" i="5" s="1"/>
  <c r="L85" i="69"/>
  <c r="L84" i="30"/>
  <c r="N86" i="131"/>
  <c r="N88" i="131" s="1"/>
  <c r="D122" i="5" s="1"/>
  <c r="L89" i="282"/>
  <c r="L85" i="147"/>
  <c r="N86" i="226"/>
  <c r="N88" i="226" s="1"/>
  <c r="D187" i="5" s="1"/>
  <c r="L85" i="254"/>
  <c r="N87" i="321"/>
  <c r="N89" i="321" s="1"/>
  <c r="D277" i="5" s="1"/>
  <c r="L84" i="332"/>
  <c r="L84" i="75"/>
  <c r="L85" i="262"/>
  <c r="L83" i="102"/>
  <c r="N83" i="155"/>
  <c r="L88" i="155" s="1"/>
  <c r="N79" i="313"/>
  <c r="L84" i="313" s="1"/>
  <c r="N69" i="172"/>
  <c r="N82" i="172" s="1"/>
  <c r="L88" i="172" s="1"/>
  <c r="L84" i="298"/>
  <c r="L84" i="286"/>
  <c r="L83" i="286"/>
  <c r="L86" i="241"/>
  <c r="N79" i="318"/>
  <c r="L86" i="318" s="1"/>
  <c r="L85" i="27"/>
  <c r="L84" i="27"/>
  <c r="L84" i="142"/>
  <c r="L86" i="262"/>
  <c r="L83" i="59"/>
  <c r="L86" i="256"/>
  <c r="L84" i="135"/>
  <c r="N87" i="343"/>
  <c r="N89" i="343" s="1"/>
  <c r="D296" i="5" s="1"/>
  <c r="L85" i="336"/>
  <c r="L83" i="105"/>
  <c r="L85" i="92"/>
  <c r="L85" i="240"/>
  <c r="L83" i="30"/>
  <c r="L85" i="275"/>
  <c r="L88" i="282"/>
  <c r="L83" i="25"/>
  <c r="L84" i="25"/>
  <c r="L85" i="41"/>
  <c r="L86" i="275"/>
  <c r="L82" i="284"/>
  <c r="N86" i="123"/>
  <c r="N88" i="123" s="1"/>
  <c r="D114" i="5" s="1"/>
  <c r="N86" i="130"/>
  <c r="N88" i="130" s="1"/>
  <c r="D121" i="5" s="1"/>
  <c r="L83" i="284"/>
  <c r="L84" i="103"/>
  <c r="L87" i="274"/>
  <c r="N85" i="74"/>
  <c r="N87" i="74" s="1"/>
  <c r="D65" i="5" s="1"/>
  <c r="N86" i="63"/>
  <c r="N88" i="63" s="1"/>
  <c r="D54" i="5" s="1"/>
  <c r="L84" i="19"/>
  <c r="L83" i="19"/>
  <c r="L84" i="342"/>
  <c r="N87" i="340"/>
  <c r="N89" i="340" s="1"/>
  <c r="D294" i="5" s="1"/>
  <c r="N86" i="58"/>
  <c r="N88" i="58" s="1"/>
  <c r="D49" i="5" s="1"/>
  <c r="N70" i="178"/>
  <c r="N83" i="178" s="1"/>
  <c r="L89" i="178" s="1"/>
  <c r="N69" i="180"/>
  <c r="N82" i="180" s="1"/>
  <c r="L89" i="180" s="1"/>
  <c r="N90" i="218"/>
  <c r="N92" i="218" s="1"/>
  <c r="D180" i="5" s="1"/>
  <c r="L87" i="232"/>
  <c r="L86" i="232"/>
  <c r="L84" i="215"/>
  <c r="L85" i="215"/>
  <c r="L85" i="100"/>
  <c r="L84" i="100"/>
  <c r="L84" i="38"/>
  <c r="L85" i="138"/>
  <c r="L85" i="142"/>
  <c r="L83" i="75"/>
  <c r="L83" i="302"/>
  <c r="L85" i="241"/>
  <c r="L82" i="302"/>
  <c r="L86" i="332"/>
  <c r="L92" i="221"/>
  <c r="L91" i="221"/>
  <c r="L83" i="26"/>
  <c r="L85" i="105"/>
  <c r="L83" i="92"/>
  <c r="L82" i="286"/>
  <c r="L84" i="102"/>
  <c r="N90" i="219"/>
  <c r="N92" i="219" s="1"/>
  <c r="D181" i="5" s="1"/>
  <c r="L86" i="254"/>
  <c r="N87" i="371"/>
  <c r="N89" i="371" s="1"/>
  <c r="D293" i="5" s="1"/>
  <c r="N86" i="121"/>
  <c r="N88" i="121" s="1"/>
  <c r="D111" i="5" s="1"/>
  <c r="N85" i="303"/>
  <c r="N87" i="303" s="1"/>
  <c r="D259" i="5" s="1"/>
  <c r="N87" i="339"/>
  <c r="N89" i="339" s="1"/>
  <c r="D292" i="5" s="1"/>
  <c r="N87" i="327"/>
  <c r="N89" i="327" s="1"/>
  <c r="D281" i="5" s="1"/>
  <c r="N86" i="46"/>
  <c r="N88" i="46" s="1"/>
  <c r="D38" i="5" s="1"/>
  <c r="L84" i="333"/>
  <c r="L86" i="333"/>
  <c r="L85" i="232"/>
  <c r="L85" i="213"/>
  <c r="L84" i="147"/>
  <c r="L83" i="215"/>
  <c r="L84" i="346"/>
  <c r="L84" i="365"/>
  <c r="N86" i="132"/>
  <c r="N88" i="132" s="1"/>
  <c r="D123" i="5" s="1"/>
  <c r="L86" i="240"/>
  <c r="L86" i="365"/>
  <c r="L85" i="135"/>
  <c r="L82" i="298"/>
  <c r="L84" i="25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7" i="354" l="1"/>
  <c r="N89" i="354" s="1"/>
  <c r="D306" i="5" s="1"/>
  <c r="N86" i="39"/>
  <c r="N88" i="39" s="1"/>
  <c r="D30" i="5" s="1"/>
  <c r="N89" i="50"/>
  <c r="N91" i="50" s="1"/>
  <c r="D42" i="5" s="1"/>
  <c r="N101" i="260"/>
  <c r="N103" i="260" s="1"/>
  <c r="D219" i="5" s="1"/>
  <c r="L89" i="266"/>
  <c r="L86" i="315"/>
  <c r="L85" i="318"/>
  <c r="L85" i="315"/>
  <c r="L82" i="285"/>
  <c r="L84" i="285"/>
  <c r="L90" i="165"/>
  <c r="N87" i="346"/>
  <c r="N89" i="346" s="1"/>
  <c r="D299" i="5" s="1"/>
  <c r="L92" i="165"/>
  <c r="N86" i="43"/>
  <c r="N88" i="43" s="1"/>
  <c r="D34" i="5" s="1"/>
  <c r="N87" i="356"/>
  <c r="N89" i="356" s="1"/>
  <c r="D308" i="5" s="1"/>
  <c r="N87" i="363"/>
  <c r="N89" i="363" s="1"/>
  <c r="D313" i="5" s="1"/>
  <c r="L82" i="287"/>
  <c r="N87" i="251"/>
  <c r="N89" i="251" s="1"/>
  <c r="D211" i="5" s="1"/>
  <c r="L83" i="287"/>
  <c r="N86" i="147"/>
  <c r="N88" i="147" s="1"/>
  <c r="D137" i="5" s="1"/>
  <c r="L86" i="239"/>
  <c r="L85" i="239"/>
  <c r="L84" i="317"/>
  <c r="L85" i="317"/>
  <c r="N87" i="328"/>
  <c r="N89" i="328" s="1"/>
  <c r="D282" i="5" s="1"/>
  <c r="L88" i="268"/>
  <c r="L89" i="268"/>
  <c r="L86" i="319"/>
  <c r="L85" i="319"/>
  <c r="N87" i="306"/>
  <c r="N89" i="306" s="1"/>
  <c r="D262" i="5" s="1"/>
  <c r="L89" i="267"/>
  <c r="N91" i="267" s="1"/>
  <c r="N93" i="267" s="1"/>
  <c r="D226" i="5" s="1"/>
  <c r="N86" i="19"/>
  <c r="N88" i="19" s="1"/>
  <c r="D11" i="5" s="1"/>
  <c r="N86" i="42"/>
  <c r="N88" i="42" s="1"/>
  <c r="D33" i="5" s="1"/>
  <c r="N86" i="24"/>
  <c r="N88" i="24" s="1"/>
  <c r="D16" i="5" s="1"/>
  <c r="L88" i="179"/>
  <c r="L87" i="177"/>
  <c r="L87" i="179"/>
  <c r="L88" i="177"/>
  <c r="L84" i="137"/>
  <c r="L85" i="137"/>
  <c r="N86" i="38"/>
  <c r="N88" i="38" s="1"/>
  <c r="D29" i="5" s="1"/>
  <c r="L87" i="184"/>
  <c r="L84" i="294"/>
  <c r="N91" i="282"/>
  <c r="N93" i="282" s="1"/>
  <c r="D239" i="5" s="1"/>
  <c r="N86" i="27"/>
  <c r="N88" i="27" s="1"/>
  <c r="D19" i="5" s="1"/>
  <c r="N86" i="22"/>
  <c r="N88" i="22" s="1"/>
  <c r="D14" i="5" s="1"/>
  <c r="L85" i="294"/>
  <c r="N86" i="34"/>
  <c r="N88" i="34" s="1"/>
  <c r="D26" i="5" s="1"/>
  <c r="N86" i="37"/>
  <c r="N88" i="37" s="1"/>
  <c r="D28" i="5" s="1"/>
  <c r="N86" i="26"/>
  <c r="N88" i="26" s="1"/>
  <c r="D18" i="5" s="1"/>
  <c r="L90" i="155"/>
  <c r="L89" i="164"/>
  <c r="L87" i="164"/>
  <c r="L84" i="297"/>
  <c r="L89" i="184"/>
  <c r="L88" i="171"/>
  <c r="N87" i="342"/>
  <c r="N89" i="342" s="1"/>
  <c r="D295" i="5" s="1"/>
  <c r="L89" i="171"/>
  <c r="L89" i="155"/>
  <c r="N85" i="284"/>
  <c r="N87" i="284" s="1"/>
  <c r="D241" i="5" s="1"/>
  <c r="L89" i="183"/>
  <c r="L88" i="178"/>
  <c r="L86" i="311"/>
  <c r="L85" i="311"/>
  <c r="N87" i="254"/>
  <c r="N89" i="254" s="1"/>
  <c r="D214" i="5" s="1"/>
  <c r="N86" i="69"/>
  <c r="N88" i="69" s="1"/>
  <c r="D60" i="5" s="1"/>
  <c r="L85" i="314"/>
  <c r="L86" i="314"/>
  <c r="L87" i="183"/>
  <c r="N85" i="75"/>
  <c r="N87" i="75" s="1"/>
  <c r="D66" i="5" s="1"/>
  <c r="N86" i="59"/>
  <c r="N88" i="59" s="1"/>
  <c r="D50" i="5" s="1"/>
  <c r="N87" i="240"/>
  <c r="N89" i="240" s="1"/>
  <c r="D200" i="5" s="1"/>
  <c r="N87" i="332"/>
  <c r="N89" i="332" s="1"/>
  <c r="D286" i="5" s="1"/>
  <c r="L87" i="174"/>
  <c r="L87" i="180"/>
  <c r="N85" i="286"/>
  <c r="N87" i="286" s="1"/>
  <c r="D243" i="5" s="1"/>
  <c r="L88" i="180"/>
  <c r="N85" i="298"/>
  <c r="N87" i="298" s="1"/>
  <c r="D254" i="5" s="1"/>
  <c r="L88" i="174"/>
  <c r="L89" i="189"/>
  <c r="N86" i="135"/>
  <c r="N88" i="135" s="1"/>
  <c r="D126" i="5" s="1"/>
  <c r="L89" i="157"/>
  <c r="L90" i="176"/>
  <c r="N88" i="232"/>
  <c r="N90" i="232" s="1"/>
  <c r="D192" i="5" s="1"/>
  <c r="N86" i="30"/>
  <c r="N88" i="30" s="1"/>
  <c r="D22" i="5" s="1"/>
  <c r="L88" i="157"/>
  <c r="L89" i="176"/>
  <c r="L84" i="318"/>
  <c r="N86" i="138"/>
  <c r="N88" i="138" s="1"/>
  <c r="D129" i="5" s="1"/>
  <c r="L83" i="297"/>
  <c r="N86" i="102"/>
  <c r="N88" i="102" s="1"/>
  <c r="D92" i="5" s="1"/>
  <c r="N87" i="336"/>
  <c r="N89" i="336" s="1"/>
  <c r="D290" i="5" s="1"/>
  <c r="N86" i="103"/>
  <c r="N88" i="103" s="1"/>
  <c r="D93" i="5" s="1"/>
  <c r="L86" i="313"/>
  <c r="L85" i="313"/>
  <c r="N86" i="92"/>
  <c r="N88" i="92" s="1"/>
  <c r="D83" i="5" s="1"/>
  <c r="N88" i="274"/>
  <c r="N90" i="274" s="1"/>
  <c r="D232" i="5" s="1"/>
  <c r="N86" i="41"/>
  <c r="N88" i="41" s="1"/>
  <c r="D32" i="5" s="1"/>
  <c r="N86" i="142"/>
  <c r="N88" i="142" s="1"/>
  <c r="D134" i="5" s="1"/>
  <c r="N87" i="262"/>
  <c r="N89" i="262" s="1"/>
  <c r="D221" i="5" s="1"/>
  <c r="L90" i="178"/>
  <c r="N87" i="256"/>
  <c r="N89" i="256" s="1"/>
  <c r="D215" i="5" s="1"/>
  <c r="N86" i="100"/>
  <c r="N88" i="100" s="1"/>
  <c r="D90" i="5" s="1"/>
  <c r="N86" i="140"/>
  <c r="N88" i="140" s="1"/>
  <c r="D132" i="5" s="1"/>
  <c r="N86" i="25"/>
  <c r="N88" i="25" s="1"/>
  <c r="D17" i="5" s="1"/>
  <c r="N86" i="80"/>
  <c r="N88" i="80" s="1"/>
  <c r="D71" i="5" s="1"/>
  <c r="N86" i="231"/>
  <c r="N88" i="231" s="1"/>
  <c r="D191" i="5" s="1"/>
  <c r="N87" i="241"/>
  <c r="N89" i="241" s="1"/>
  <c r="D201" i="5" s="1"/>
  <c r="N86" i="105"/>
  <c r="N88" i="105" s="1"/>
  <c r="D95" i="5" s="1"/>
  <c r="N91" i="249"/>
  <c r="N93" i="249" s="1"/>
  <c r="D209" i="5" s="1"/>
  <c r="N85" i="302"/>
  <c r="N87" i="302" s="1"/>
  <c r="N86" i="149"/>
  <c r="N88" i="149" s="1"/>
  <c r="D135" i="5" s="1"/>
  <c r="N87" i="365"/>
  <c r="N89" i="365" s="1"/>
  <c r="D315" i="5" s="1"/>
  <c r="N88" i="275"/>
  <c r="N90" i="275" s="1"/>
  <c r="D233" i="5" s="1"/>
  <c r="N93" i="221"/>
  <c r="N95" i="221" s="1"/>
  <c r="D184" i="5" s="1"/>
  <c r="N87" i="333"/>
  <c r="N89" i="333" s="1"/>
  <c r="D287" i="5" s="1"/>
  <c r="N87" i="264"/>
  <c r="N89" i="264" s="1"/>
  <c r="D223" i="5" s="1"/>
  <c r="N86" i="99"/>
  <c r="N88" i="99" s="1"/>
  <c r="D89" i="5" s="1"/>
  <c r="N86" i="53"/>
  <c r="N88" i="53" s="1"/>
  <c r="D45" i="5" s="1"/>
  <c r="N86" i="29"/>
  <c r="N88" i="29" s="1"/>
  <c r="D21" i="5" s="1"/>
  <c r="N87" i="235"/>
  <c r="N89" i="235" s="1"/>
  <c r="D195" i="5" s="1"/>
  <c r="N87" i="238"/>
  <c r="N89" i="238" s="1"/>
  <c r="D198" i="5" s="1"/>
  <c r="N86" i="33"/>
  <c r="N88" i="33" s="1"/>
  <c r="D25" i="5" s="1"/>
  <c r="L87" i="189"/>
  <c r="N82" i="227"/>
  <c r="N84" i="227" s="1"/>
  <c r="D188" i="5" s="1"/>
  <c r="N90" i="217"/>
  <c r="N92" i="217" s="1"/>
  <c r="D179" i="5" s="1"/>
  <c r="N87" i="295"/>
  <c r="N89" i="295" s="1"/>
  <c r="D251" i="5" s="1"/>
  <c r="N86" i="96"/>
  <c r="N88" i="96" s="1"/>
  <c r="D86" i="5" s="1"/>
  <c r="N86" i="214"/>
  <c r="N88" i="214" s="1"/>
  <c r="D176" i="5" s="1"/>
  <c r="N85" i="325"/>
  <c r="N87" i="325" s="1"/>
  <c r="D280" i="5" s="1"/>
  <c r="N86" i="215"/>
  <c r="N88" i="215" s="1"/>
  <c r="D177" i="5" s="1"/>
  <c r="N86" i="213"/>
  <c r="N88" i="213" s="1"/>
  <c r="D175" i="5" s="1"/>
  <c r="N86" i="88"/>
  <c r="N88" i="88" s="1"/>
  <c r="D79" i="5" s="1"/>
  <c r="L83" i="60"/>
  <c r="N86" i="209"/>
  <c r="N88" i="209" s="1"/>
  <c r="D131" i="5" s="1"/>
  <c r="N86" i="83"/>
  <c r="N88" i="83" s="1"/>
  <c r="D74"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5" l="1"/>
  <c r="N89" i="315" s="1"/>
  <c r="D271" i="5" s="1"/>
  <c r="N85" i="285"/>
  <c r="N87" i="285" s="1"/>
  <c r="D242" i="5" s="1"/>
  <c r="N87" i="318"/>
  <c r="N89" i="318" s="1"/>
  <c r="D274" i="5" s="1"/>
  <c r="N85" i="287"/>
  <c r="N87" i="287" s="1"/>
  <c r="D244" i="5" s="1"/>
  <c r="N91" i="155"/>
  <c r="N93" i="155" s="1"/>
  <c r="D144" i="5" s="1"/>
  <c r="N93" i="165"/>
  <c r="N95" i="165" s="1"/>
  <c r="D150" i="5" s="1"/>
  <c r="N87" i="319"/>
  <c r="N89" i="319" s="1"/>
  <c r="D275" i="5" s="1"/>
  <c r="N87" i="239"/>
  <c r="N89" i="239" s="1"/>
  <c r="D199" i="5" s="1"/>
  <c r="N87" i="311"/>
  <c r="N89" i="311" s="1"/>
  <c r="D267" i="5" s="1"/>
  <c r="N87" i="317"/>
  <c r="N89" i="317" s="1"/>
  <c r="D273" i="5" s="1"/>
  <c r="N90" i="179"/>
  <c r="N92" i="179" s="1"/>
  <c r="D158" i="5" s="1"/>
  <c r="N91" i="268"/>
  <c r="N93" i="268" s="1"/>
  <c r="D227" i="5" s="1"/>
  <c r="N90" i="177"/>
  <c r="N92" i="177" s="1"/>
  <c r="N91" i="178"/>
  <c r="N93" i="178" s="1"/>
  <c r="D157" i="5" s="1"/>
  <c r="N86" i="137"/>
  <c r="N88" i="137" s="1"/>
  <c r="D128" i="5" s="1"/>
  <c r="N90" i="164"/>
  <c r="N92" i="164" s="1"/>
  <c r="D149" i="5" s="1"/>
  <c r="N91" i="171"/>
  <c r="N93" i="171" s="1"/>
  <c r="D156" i="5" s="1"/>
  <c r="N85" i="297"/>
  <c r="N87" i="297" s="1"/>
  <c r="D253" i="5" s="1"/>
  <c r="N90" i="183"/>
  <c r="N92" i="183" s="1"/>
  <c r="D163" i="5" s="1"/>
  <c r="N90" i="184"/>
  <c r="N92" i="184" s="1"/>
  <c r="D164" i="5" s="1"/>
  <c r="N87" i="294"/>
  <c r="N89" i="294" s="1"/>
  <c r="D250" i="5" s="1"/>
  <c r="N87" i="314"/>
  <c r="N89" i="314" s="1"/>
  <c r="D270" i="5" s="1"/>
  <c r="N91" i="176"/>
  <c r="N93" i="176" s="1"/>
  <c r="D155" i="5" s="1"/>
  <c r="N90" i="180"/>
  <c r="N92" i="180" s="1"/>
  <c r="D159" i="5" s="1"/>
  <c r="N90" i="174"/>
  <c r="N92" i="174" s="1"/>
  <c r="D154" i="5" s="1"/>
  <c r="N87" i="313"/>
  <c r="N89" i="313" s="1"/>
  <c r="D269" i="5" s="1"/>
  <c r="N91" i="157"/>
  <c r="N93" i="157" s="1"/>
  <c r="D145" i="5" s="1"/>
  <c r="N90" i="189"/>
  <c r="N92" i="189" s="1"/>
  <c r="D169" i="5" s="1"/>
  <c r="N91" i="158"/>
  <c r="N93" i="158" s="1"/>
  <c r="D146" i="5" s="1"/>
  <c r="N86" i="60"/>
  <c r="N88" i="60" s="1"/>
  <c r="D51" i="5" s="1"/>
  <c r="N90" i="172"/>
  <c r="N92" i="172" s="1"/>
  <c r="D153" i="5" s="1"/>
  <c r="N82" i="228"/>
  <c r="N84" i="228" s="1"/>
  <c r="D189" i="5" s="1"/>
  <c r="N91" i="162"/>
  <c r="N93" i="162" s="1"/>
  <c r="D148" i="5" s="1"/>
  <c r="N91" i="182"/>
  <c r="N93" i="182" s="1"/>
  <c r="D162" i="5" s="1"/>
  <c r="N91" i="168"/>
  <c r="N93" i="168" s="1"/>
  <c r="D151" i="5" s="1"/>
  <c r="N87" i="150"/>
  <c r="N89" i="150" s="1"/>
  <c r="D142" i="5" s="1"/>
  <c r="D78" i="5"/>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M51" authorId="0" shapeId="0" xr:uid="{00000000-0006-0000-1F00-000001000000}">
      <text>
        <r>
          <rPr>
            <b/>
            <sz val="10"/>
            <color indexed="81"/>
            <rFont val="Tahoma"/>
            <family val="2"/>
          </rPr>
          <t>Jorge antonio Mantilla Puerto:</t>
        </r>
        <r>
          <rPr>
            <sz val="10"/>
            <color indexed="81"/>
            <rFont val="Tahoma"/>
            <family val="2"/>
          </rPr>
          <t xml:space="preserve">
Muy alto respecto a 2017-2, que fue de $28.410,92.
Preguntar en Subdirecion Medio Ambiente el precio</t>
        </r>
      </text>
    </comment>
  </commentList>
</comments>
</file>

<file path=xl/sharedStrings.xml><?xml version="1.0" encoding="utf-8"?>
<sst xmlns="http://schemas.openxmlformats.org/spreadsheetml/2006/main" count="38540" uniqueCount="2345">
  <si>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</si>
  <si>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</si>
  <si>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</si>
  <si>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</si>
  <si>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</si>
  <si>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</si>
  <si>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</si>
  <si>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</si>
  <si>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</si>
  <si>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</si>
  <si>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</si>
  <si>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</si>
  <si>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</si>
  <si>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</si>
  <si>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</si>
  <si>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</si>
  <si>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</si>
  <si>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</si>
  <si>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</si>
  <si>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</si>
  <si>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</si>
  <si>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</si>
  <si>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</si>
  <si>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</si>
  <si>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</si>
  <si>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</si>
  <si>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</si>
  <si>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</si>
  <si>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</si>
  <si>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</si>
  <si>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</si>
  <si>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</si>
  <si>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</si>
  <si>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</si>
  <si>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</si>
  <si>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</si>
  <si>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</si>
  <si>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</si>
  <si>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</si>
  <si>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</si>
  <si>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</si>
  <si>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</si>
  <si>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</si>
  <si>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</si>
  <si>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</si>
  <si>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</si>
  <si>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</si>
  <si>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</si>
  <si>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</si>
  <si>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</si>
  <si>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</si>
  <si>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</si>
  <si>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</si>
  <si>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</si>
  <si>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</si>
  <si>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</si>
  <si>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</si>
  <si>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</si>
  <si>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</si>
  <si>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</si>
  <si>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</si>
  <si>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</si>
  <si>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</si>
  <si>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</si>
  <si>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</si>
  <si>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</si>
  <si>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</si>
  <si>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</si>
  <si>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</si>
  <si>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</si>
  <si>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</si>
  <si>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</si>
  <si>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</si>
  <si>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</si>
  <si>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</si>
  <si>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</si>
  <si>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</si>
  <si>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</si>
  <si>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</si>
  <si>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</si>
  <si>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</si>
  <si>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</si>
  <si>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</si>
  <si>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</si>
  <si>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</si>
  <si>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</si>
  <si>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</si>
  <si>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</si>
  <si>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</si>
  <si>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</si>
  <si>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</si>
  <si>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</si>
  <si>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</si>
  <si>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</si>
  <si>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</si>
  <si>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</si>
  <si>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</si>
  <si>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</si>
  <si>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</si>
  <si>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</si>
  <si>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</si>
  <si>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</si>
  <si>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</si>
  <si>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</si>
  <si>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</si>
  <si>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</si>
  <si>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</si>
  <si>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</si>
  <si>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</si>
  <si>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</si>
  <si>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</si>
  <si>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</si>
  <si>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</si>
  <si>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</si>
  <si>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</si>
  <si>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</si>
  <si>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</si>
  <si>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</si>
  <si>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</si>
  <si>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</si>
  <si>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</si>
  <si>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</si>
  <si>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</si>
  <si>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</si>
  <si>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</si>
  <si>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</si>
  <si>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</si>
  <si>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</si>
  <si>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</si>
  <si>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</si>
  <si>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</si>
  <si>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</si>
  <si>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</si>
  <si>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</si>
  <si>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</si>
  <si>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</si>
  <si>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</si>
  <si>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</si>
  <si>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</si>
  <si>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</si>
  <si>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</si>
  <si>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</si>
  <si>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</si>
  <si>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</si>
  <si>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</si>
  <si>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</si>
  <si>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</si>
  <si>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</si>
  <si>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</si>
  <si>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</si>
  <si>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</si>
  <si>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</si>
  <si>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</si>
  <si>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</si>
  <si>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</si>
  <si>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</si>
  <si>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</si>
  <si>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</si>
  <si>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</si>
  <si>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</si>
  <si>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</si>
  <si>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</si>
  <si>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</si>
  <si>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</si>
  <si>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</si>
  <si>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</si>
  <si>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</si>
  <si>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</si>
  <si>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</si>
  <si>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</si>
  <si>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</si>
  <si>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</si>
  <si>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</si>
  <si>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</si>
  <si>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</si>
  <si>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</si>
  <si>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</si>
  <si>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</si>
  <si>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</si>
  <si>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</si>
  <si>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</si>
  <si>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</si>
  <si>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</si>
  <si>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</si>
  <si>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</si>
  <si>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</si>
  <si>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</si>
  <si>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</si>
  <si>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</si>
  <si>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</si>
  <si>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</si>
  <si>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</si>
  <si>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</si>
  <si>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</si>
  <si>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</si>
  <si>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</si>
  <si>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</si>
  <si>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</si>
  <si>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</si>
  <si>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</si>
  <si>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</si>
  <si>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</si>
  <si>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</si>
  <si>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</si>
  <si>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</si>
  <si>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</si>
  <si>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</si>
  <si>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</si>
  <si>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</si>
  <si>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</si>
  <si>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</si>
  <si>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</si>
  <si>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</si>
  <si>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</si>
  <si>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</si>
  <si>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</si>
  <si>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</si>
  <si>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</si>
  <si>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</si>
  <si>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</si>
  <si>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</si>
  <si>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</si>
  <si>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</si>
  <si>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</si>
  <si>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</si>
  <si>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</si>
  <si>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</si>
  <si>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</si>
  <si>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</si>
  <si>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</si>
  <si>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</si>
  <si>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</si>
  <si>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</si>
  <si>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</si>
  <si>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</si>
  <si>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</si>
  <si>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</si>
  <si>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</si>
  <si>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</si>
  <si>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</si>
  <si>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</si>
  <si>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</si>
  <si>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</si>
  <si>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</si>
  <si>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</si>
  <si>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</si>
  <si>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</si>
  <si>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</si>
  <si>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</si>
  <si>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</si>
  <si>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</si>
  <si>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</si>
  <si>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</si>
  <si>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</si>
  <si>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</si>
  <si>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</si>
  <si>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</si>
  <si>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</si>
  <si>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</si>
  <si>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</si>
  <si>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</si>
  <si>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</si>
  <si>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</si>
  <si>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</si>
  <si>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</si>
  <si>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</si>
  <si>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</si>
  <si>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</si>
  <si>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</si>
  <si>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</si>
  <si>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</si>
  <si>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</si>
  <si>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</si>
  <si>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</si>
  <si>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</si>
  <si>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</si>
  <si>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</si>
  <si>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</si>
  <si>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</si>
  <si>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</si>
  <si>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</si>
  <si>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</si>
  <si>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</si>
  <si>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</si>
  <si>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</si>
  <si>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</si>
  <si>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</si>
  <si>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</si>
  <si>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</si>
  <si>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</si>
  <si>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</si>
  <si>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</si>
  <si>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</si>
  <si>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</si>
  <si>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</si>
  <si>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</si>
  <si>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</si>
  <si>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</si>
  <si>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</si>
  <si>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</si>
  <si>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</si>
  <si>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</si>
  <si>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</si>
  <si>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</si>
  <si>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</si>
  <si>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</si>
  <si>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</si>
  <si>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</si>
  <si>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</si>
  <si>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</si>
  <si>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</si>
  <si>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</si>
  <si>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</si>
  <si>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</si>
  <si>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</si>
  <si>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</si>
  <si>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</si>
  <si>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</si>
  <si>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</si>
  <si>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</si>
  <si>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</si>
  <si>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</si>
  <si>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</si>
  <si>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</si>
  <si>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</si>
  <si>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</si>
  <si>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</si>
  <si>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</si>
  <si>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</si>
  <si>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</si>
  <si>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</si>
  <si>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</si>
  <si>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</si>
  <si>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</si>
  <si>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</si>
  <si>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</si>
  <si>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</si>
  <si>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</si>
  <si>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</si>
  <si>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</si>
  <si>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</si>
  <si>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</si>
  <si>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</si>
  <si>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</si>
  <si>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</si>
  <si>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</si>
  <si>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</si>
  <si>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</si>
  <si>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</si>
  <si>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</si>
  <si>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</si>
  <si>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</si>
  <si>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</si>
  <si>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</si>
  <si>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</si>
  <si>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</si>
  <si>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</si>
  <si>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</si>
  <si>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</si>
  <si>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</si>
  <si>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</si>
  <si>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</si>
  <si>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</si>
  <si>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</si>
  <si>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</si>
  <si>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</si>
  <si>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</si>
  <si>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</si>
  <si>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</si>
  <si>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</si>
  <si>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</si>
  <si>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</si>
  <si>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</si>
  <si>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</si>
  <si>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</si>
  <si>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</si>
  <si>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</si>
  <si>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</si>
  <si>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</si>
  <si>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</si>
  <si>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</si>
  <si>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</si>
  <si>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</si>
  <si>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</si>
  <si>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</si>
  <si>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</si>
  <si>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</si>
  <si>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</si>
  <si>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</si>
  <si>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</si>
  <si>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</si>
  <si>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</si>
  <si>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</si>
  <si>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</si>
  <si>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</si>
  <si>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</si>
  <si>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</si>
  <si>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</si>
  <si>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</si>
  <si>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</si>
  <si>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</si>
  <si>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</si>
  <si>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</si>
  <si>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</si>
  <si>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</si>
  <si>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</si>
  <si>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</si>
  <si>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</si>
  <si>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</si>
  <si>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</si>
  <si>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</si>
  <si>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</si>
  <si>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</si>
  <si>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</si>
  <si>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</si>
  <si>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</si>
  <si>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</si>
  <si>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</si>
  <si>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</si>
  <si>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</si>
  <si>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</si>
  <si>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</si>
  <si>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</si>
  <si>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</si>
  <si>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</si>
  <si>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</si>
  <si>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</si>
  <si>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</si>
  <si>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</si>
  <si>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</si>
  <si>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</si>
  <si>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</si>
  <si>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</si>
  <si>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</si>
  <si>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</si>
  <si>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</si>
  <si>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</si>
  <si>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</si>
  <si>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</si>
  <si>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</si>
  <si>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</si>
  <si>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</si>
  <si>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</si>
  <si>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</si>
  <si>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</si>
  <si>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</si>
  <si>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</si>
  <si>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</si>
  <si>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</si>
  <si>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</si>
  <si>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</si>
  <si>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</si>
  <si>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</si>
  <si>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</si>
  <si>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</si>
  <si>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</si>
  <si>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</si>
  <si>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</si>
  <si>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</si>
  <si>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</si>
  <si>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</si>
  <si>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</si>
  <si>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</si>
  <si>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</si>
  <si>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</si>
  <si>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</si>
  <si>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</si>
  <si>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</si>
  <si>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</si>
  <si>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</si>
  <si>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</si>
  <si>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</si>
  <si>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</si>
  <si>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</si>
  <si>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</si>
  <si>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</si>
  <si>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</si>
  <si>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</si>
  <si>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</si>
  <si>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</si>
  <si>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</si>
  <si>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</si>
  <si>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</si>
  <si>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</si>
  <si>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</si>
  <si>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</si>
  <si>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</si>
  <si>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</si>
  <si>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</si>
  <si>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</si>
  <si>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</si>
  <si>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</si>
  <si>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</si>
  <si>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</si>
  <si>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</si>
  <si>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</si>
  <si>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</si>
  <si>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</si>
  <si>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</si>
  <si>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</si>
  <si>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</si>
  <si>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</si>
  <si>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</si>
  <si>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</si>
  <si>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</si>
  <si>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</si>
  <si>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</si>
  <si>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</si>
  <si>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</si>
  <si>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</si>
  <si>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</si>
  <si>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</si>
  <si>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</si>
  <si>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</si>
  <si>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</si>
  <si>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</si>
  <si>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</si>
  <si>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</si>
  <si>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</si>
  <si>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</si>
  <si>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</si>
  <si>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</si>
  <si>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</si>
  <si>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</si>
  <si>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</si>
  <si>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</si>
  <si>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</si>
  <si>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</si>
  <si>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</si>
  <si>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</si>
  <si>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</si>
  <si>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</si>
  <si>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</si>
  <si>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</si>
  <si>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</si>
  <si>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</si>
  <si>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</si>
  <si>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</si>
  <si>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</si>
  <si>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</si>
  <si>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</si>
  <si>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</si>
  <si>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</si>
  <si>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</si>
  <si>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</si>
  <si>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</si>
  <si>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</si>
  <si>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</si>
  <si>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</si>
  <si>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</si>
  <si>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</si>
  <si>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</si>
  <si>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</si>
  <si>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</si>
  <si>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</si>
  <si>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</si>
  <si>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</si>
  <si>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</si>
  <si>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</si>
  <si>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</si>
  <si>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</si>
  <si>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</si>
  <si>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</si>
  <si>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</si>
  <si>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</si>
  <si>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</si>
  <si>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</si>
  <si>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</si>
  <si>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</si>
  <si>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</si>
  <si>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</si>
  <si>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</si>
  <si>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</si>
  <si>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</si>
  <si>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</si>
  <si>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</si>
  <si>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</si>
  <si>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</si>
  <si>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</si>
  <si>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</si>
  <si>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</si>
  <si>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</si>
  <si>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</si>
  <si>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</si>
  <si>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</si>
  <si>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</si>
  <si>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</si>
  <si>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</si>
  <si>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</si>
  <si>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</si>
  <si>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</si>
  <si>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</si>
  <si>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</si>
  <si>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</si>
  <si>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</si>
  <si>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</si>
  <si>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</si>
  <si>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</si>
  <si>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</si>
  <si>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</si>
  <si>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</si>
  <si>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</si>
  <si>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</si>
  <si>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</si>
  <si>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</si>
  <si>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</si>
  <si>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</si>
  <si>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</si>
  <si>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</si>
  <si>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</si>
  <si>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</si>
  <si>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</si>
  <si>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</si>
  <si>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</si>
  <si>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</si>
  <si>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</si>
  <si>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</si>
  <si>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</si>
  <si>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</si>
  <si>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</si>
  <si>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</si>
  <si>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</si>
  <si>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</si>
  <si>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</si>
  <si>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</si>
  <si>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</si>
  <si>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</si>
  <si>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</si>
  <si>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</si>
  <si>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</si>
  <si>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</si>
  <si>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</si>
  <si>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</si>
  <si>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</si>
  <si>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</si>
  <si>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</si>
  <si>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</si>
  <si>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</si>
  <si>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</si>
  <si>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</si>
  <si>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</si>
  <si>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</si>
  <si>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</si>
  <si>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</si>
  <si>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</si>
  <si>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</si>
  <si>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</si>
  <si>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</si>
  <si>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</si>
  <si>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</si>
  <si>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</si>
  <si>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</si>
  <si>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</si>
  <si>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</si>
  <si>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</si>
  <si>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</si>
  <si>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</si>
  <si>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</si>
  <si>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</si>
  <si>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</si>
  <si>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</si>
  <si>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</si>
  <si>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</si>
  <si>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</si>
  <si>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</si>
  <si>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</si>
  <si>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</si>
  <si>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</si>
  <si>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</si>
  <si>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</si>
  <si>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</si>
  <si>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</si>
  <si>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</si>
  <si>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</si>
  <si>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</si>
  <si>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</si>
  <si>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</si>
  <si>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</si>
  <si>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</si>
  <si>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</si>
  <si>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</si>
  <si>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</si>
  <si>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</si>
  <si>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</si>
  <si>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</si>
  <si>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</si>
  <si>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</si>
  <si>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</si>
  <si>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</si>
  <si>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</si>
  <si>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</si>
  <si>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</si>
  <si>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</si>
  <si>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</si>
  <si>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</si>
  <si>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</si>
  <si>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</si>
  <si>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</si>
  <si>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</si>
  <si>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</si>
  <si>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</si>
  <si>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</si>
  <si>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</si>
  <si>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</si>
  <si>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</si>
  <si>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</si>
  <si>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</si>
  <si>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</si>
  <si>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</si>
  <si>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</si>
  <si>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</si>
  <si>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</si>
  <si>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</si>
  <si>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</si>
  <si>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</si>
  <si>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</si>
  <si>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</si>
  <si>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</si>
  <si>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</si>
  <si>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</si>
  <si>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</si>
  <si>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</si>
  <si>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</si>
  <si>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</si>
  <si>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</si>
  <si>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</si>
  <si>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</si>
  <si>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</si>
  <si>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</si>
  <si>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</si>
  <si>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</si>
  <si>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</si>
  <si>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</si>
  <si>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</si>
  <si>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</si>
  <si>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</si>
  <si>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</si>
  <si>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</si>
  <si>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</si>
  <si>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</si>
  <si>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</si>
  <si>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</si>
  <si>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</si>
  <si>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</si>
  <si>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</si>
  <si>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</si>
  <si>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</si>
  <si>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</si>
  <si>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</si>
  <si>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</si>
  <si>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</si>
  <si>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</si>
  <si>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</si>
  <si>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</si>
  <si>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</si>
  <si>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</si>
  <si>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</si>
  <si>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</si>
  <si>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</si>
  <si>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</si>
  <si>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</si>
  <si>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</si>
  <si>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</si>
  <si>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</si>
  <si>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</si>
  <si>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</si>
  <si>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</si>
  <si>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</si>
  <si>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</si>
  <si>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</si>
  <si>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</si>
  <si>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</si>
  <si>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</si>
  <si>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</si>
  <si>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</si>
  <si>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</si>
  <si>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</si>
  <si>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</si>
  <si>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</si>
  <si>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</si>
  <si>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</si>
  <si>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</si>
  <si>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</si>
  <si>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</si>
  <si>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</si>
  <si>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</si>
  <si>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</si>
  <si>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</si>
  <si>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</si>
  <si>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</si>
  <si>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</si>
  <si>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</si>
  <si>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</si>
  <si>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</si>
  <si>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</si>
  <si>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</si>
  <si>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</si>
  <si>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</si>
  <si>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</si>
  <si>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</si>
  <si>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</si>
  <si>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</si>
  <si>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</si>
  <si>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</si>
  <si>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</si>
  <si>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</si>
  <si>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</si>
  <si>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</si>
  <si>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</si>
  <si>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</si>
  <si>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</si>
  <si>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</si>
  <si>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</si>
  <si>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</si>
  <si>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</si>
  <si>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</si>
  <si>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</si>
  <si>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</si>
  <si>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</si>
  <si>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</si>
  <si>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</si>
  <si>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</si>
  <si>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</si>
  <si>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</si>
  <si>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</si>
  <si>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</si>
  <si>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</si>
  <si>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</si>
  <si>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</si>
  <si>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</si>
  <si>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</si>
  <si>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</si>
  <si>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</si>
  <si>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</si>
  <si>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</si>
  <si>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</si>
  <si>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</si>
  <si>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</si>
  <si>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</si>
  <si>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</si>
  <si>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</si>
  <si>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</si>
  <si>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</si>
  <si>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</si>
  <si>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</si>
  <si>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</si>
  <si>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</si>
  <si>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</si>
  <si>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</si>
  <si>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</si>
  <si>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</si>
  <si>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</si>
  <si>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</si>
  <si>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</si>
  <si>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</si>
  <si>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</si>
  <si>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</si>
  <si>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</si>
  <si>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</si>
  <si>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</si>
  <si>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</si>
  <si>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</si>
  <si>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</si>
  <si>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</si>
  <si>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</si>
  <si>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</si>
  <si>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</si>
  <si>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</si>
  <si>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</si>
  <si>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</si>
  <si>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</si>
  <si>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</si>
  <si>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</si>
  <si>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</si>
  <si>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</si>
  <si>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</si>
  <si>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</si>
  <si>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</si>
  <si>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</si>
  <si>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</si>
  <si>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</si>
  <si>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</si>
  <si>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</si>
  <si>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</si>
  <si>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</si>
  <si>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</si>
  <si>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</si>
  <si>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</si>
  <si>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</si>
  <si>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</si>
  <si>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</si>
  <si>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</si>
  <si>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</si>
  <si>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</si>
  <si>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</si>
  <si>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</si>
  <si>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</si>
  <si>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</si>
  <si>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</si>
  <si>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</si>
  <si>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</si>
  <si>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</si>
  <si>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</si>
  <si>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</si>
  <si>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</si>
  <si>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</si>
  <si>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</si>
  <si>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</si>
  <si>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</si>
  <si>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</si>
  <si>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</si>
  <si>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</si>
  <si>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</si>
  <si>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</si>
  <si>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</si>
  <si>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</si>
  <si>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</si>
  <si>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</si>
  <si>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</si>
  <si>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</si>
  <si>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</si>
  <si>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</si>
  <si>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</si>
  <si>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</si>
  <si>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</si>
  <si>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</si>
  <si>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</si>
  <si>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</si>
  <si>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</si>
  <si>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</si>
  <si>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</si>
  <si>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</si>
  <si>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</si>
  <si>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</si>
  <si>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</si>
  <si>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</si>
  <si>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</si>
  <si>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</si>
  <si>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</si>
  <si>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</si>
  <si>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</si>
  <si>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</si>
  <si>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</si>
  <si>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</si>
  <si>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</si>
  <si>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</si>
  <si>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</si>
  <si>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</si>
  <si>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</si>
  <si>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</si>
  <si>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</si>
  <si>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</si>
  <si>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</si>
  <si>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</si>
  <si>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</si>
  <si>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</si>
  <si>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</si>
  <si>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</si>
  <si>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</si>
  <si>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</si>
  <si>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</si>
  <si>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</si>
  <si>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</si>
  <si>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</si>
  <si>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</si>
  <si>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</si>
  <si>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</si>
  <si>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</si>
  <si>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</si>
  <si>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</si>
  <si>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</si>
  <si>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</si>
  <si>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</si>
  <si>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</si>
  <si>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</si>
  <si>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</si>
  <si>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</si>
  <si>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</si>
  <si>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</si>
  <si>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</si>
  <si>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</si>
  <si>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</si>
  <si>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</si>
  <si>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</si>
  <si>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</si>
  <si>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</si>
  <si>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</si>
  <si>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</si>
  <si>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</si>
  <si>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</si>
  <si>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</si>
  <si>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</si>
  <si>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</si>
  <si>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</si>
  <si>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</si>
  <si>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</si>
  <si>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</si>
  <si>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</si>
  <si>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</si>
  <si>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</si>
  <si>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</si>
  <si>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</si>
  <si>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</si>
  <si>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</si>
  <si>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</si>
  <si>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</si>
  <si>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</si>
  <si>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</si>
  <si>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</si>
  <si>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</si>
  <si>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</si>
  <si>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</si>
  <si>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</si>
  <si>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</si>
  <si>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</si>
  <si>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</si>
  <si>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</si>
  <si>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</si>
  <si>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</si>
  <si>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</si>
  <si>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</si>
  <si>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</si>
  <si>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</si>
  <si>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</si>
  <si>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</si>
  <si>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</si>
  <si>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</si>
  <si>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</si>
  <si>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</si>
  <si>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</si>
  <si>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</si>
  <si>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</si>
  <si>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</si>
  <si>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</si>
  <si>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</si>
  <si>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</si>
  <si>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</si>
  <si>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</si>
  <si>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</si>
  <si>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</si>
  <si>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</si>
  <si>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</si>
  <si>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</si>
  <si>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</si>
  <si>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</si>
  <si>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</si>
  <si>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</si>
  <si>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</si>
  <si>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</si>
  <si>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</si>
  <si>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</si>
  <si>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</si>
  <si>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</si>
  <si>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</si>
  <si>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</si>
  <si>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</si>
  <si>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</si>
  <si>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</si>
  <si>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</si>
  <si>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</si>
  <si>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</si>
  <si>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</si>
  <si>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</si>
  <si>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</si>
  <si>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</si>
  <si>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</si>
  <si>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</si>
  <si>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</si>
  <si>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</si>
  <si>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</si>
  <si>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</si>
  <si>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</si>
  <si>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</si>
  <si>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</si>
  <si>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</si>
  <si>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</si>
  <si>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</si>
  <si>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</si>
  <si>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</si>
  <si>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</si>
  <si>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</si>
  <si>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</si>
  <si>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</si>
  <si>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</si>
  <si>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</si>
  <si>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</si>
  <si>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</si>
  <si>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</si>
  <si>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</si>
  <si>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</si>
  <si>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</si>
  <si>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</si>
  <si>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</si>
  <si>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</si>
  <si>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</si>
  <si>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</si>
  <si>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</si>
  <si>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</si>
  <si>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</si>
  <si>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</si>
  <si>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</si>
  <si>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</si>
  <si>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</si>
  <si>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</si>
  <si>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</si>
  <si>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</si>
  <si>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</si>
  <si>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</si>
  <si>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</si>
  <si>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</si>
  <si>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</si>
  <si>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</si>
  <si>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</si>
  <si>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</si>
  <si>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</si>
  <si>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</si>
  <si>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</si>
  <si>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</si>
  <si>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</si>
  <si>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</si>
  <si>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</si>
  <si>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</si>
  <si>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</si>
  <si>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</si>
  <si>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</si>
  <si>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</si>
  <si>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</si>
  <si>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</si>
  <si>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</si>
  <si>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</si>
  <si>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</si>
  <si>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</si>
  <si>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</si>
  <si>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</si>
  <si>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</si>
  <si>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</si>
  <si>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</si>
  <si>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</si>
  <si>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</si>
  <si>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</si>
  <si>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</si>
  <si>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</si>
  <si>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</si>
  <si>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</si>
  <si>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</si>
  <si>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</si>
  <si>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</si>
  <si>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</si>
  <si>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</si>
  <si>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</si>
  <si>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</si>
  <si>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</si>
  <si>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</si>
  <si>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</si>
  <si>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</si>
  <si>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</si>
  <si>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</si>
  <si>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</si>
  <si>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</si>
  <si>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</si>
  <si>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</si>
  <si>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</si>
  <si>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</si>
  <si>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</si>
  <si>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</si>
  <si>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</si>
  <si>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</si>
  <si>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</si>
  <si>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</si>
  <si>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</si>
  <si>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</si>
  <si>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</si>
  <si>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</si>
  <si>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</si>
  <si>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</si>
  <si>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</si>
  <si>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</si>
  <si>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</si>
  <si>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</si>
  <si>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</si>
  <si>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</si>
  <si>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</si>
  <si>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</si>
  <si>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</si>
  <si>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</si>
  <si>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</si>
  <si>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</si>
  <si>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</si>
  <si>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</si>
  <si>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</si>
  <si>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</si>
  <si>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</si>
  <si>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</si>
  <si>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</si>
  <si>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</si>
  <si>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</si>
  <si>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</si>
  <si>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</si>
  <si>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</si>
  <si>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</si>
  <si>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</si>
  <si>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</si>
  <si>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</si>
  <si>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</si>
  <si>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</si>
  <si>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</si>
  <si>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</si>
  <si>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</si>
  <si>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</si>
  <si>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</si>
  <si>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</si>
  <si>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</si>
  <si>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</si>
  <si>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</si>
  <si>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</si>
  <si>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</si>
  <si>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</si>
  <si>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</si>
  <si>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</si>
  <si>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</si>
  <si>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</si>
  <si>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</si>
  <si>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</si>
  <si>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</si>
  <si>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</si>
  <si>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</si>
  <si>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</si>
  <si>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</si>
  <si>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</si>
  <si>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</si>
  <si>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</si>
  <si>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</si>
  <si>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</si>
  <si>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</si>
  <si>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</si>
  <si>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</si>
  <si>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</si>
  <si>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</si>
  <si>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</si>
  <si>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</si>
  <si>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</si>
  <si>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</si>
  <si>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</si>
  <si>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</si>
  <si>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</si>
  <si>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</si>
  <si>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</si>
  <si>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</si>
  <si>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</si>
  <si>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</si>
  <si>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</si>
  <si>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</si>
  <si>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</si>
  <si>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</si>
  <si>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</si>
  <si>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</si>
  <si>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</si>
  <si>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</si>
  <si>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</si>
  <si>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</si>
  <si>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</si>
  <si>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</si>
  <si>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</si>
  <si>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</si>
  <si>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</si>
  <si>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</si>
  <si>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</si>
  <si>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</si>
  <si>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</si>
  <si>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</si>
  <si>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</si>
  <si>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</si>
  <si>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</si>
  <si>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</si>
  <si>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</si>
  <si>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</si>
  <si>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</si>
  <si>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</si>
  <si>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</si>
  <si>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</si>
  <si>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</si>
  <si>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</si>
  <si>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</si>
  <si>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</si>
  <si>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</si>
  <si>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</si>
  <si>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</si>
  <si>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</si>
  <si>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</si>
  <si>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</si>
  <si>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</si>
  <si>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</si>
  <si>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</si>
  <si>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</si>
  <si>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</si>
  <si>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</si>
  <si>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</si>
  <si>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</si>
  <si>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</si>
  <si>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</si>
  <si>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</si>
  <si>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</si>
  <si>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</si>
  <si>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</si>
  <si>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</si>
  <si>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</si>
  <si>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</si>
  <si>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</si>
  <si>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</si>
  <si>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</si>
  <si>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</si>
  <si>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</si>
  <si>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</si>
  <si>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</si>
  <si>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</si>
  <si>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</si>
  <si>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</si>
  <si>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</si>
  <si>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</si>
  <si>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</si>
  <si>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</si>
  <si>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</si>
  <si>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</si>
  <si>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</si>
  <si>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</si>
  <si>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</si>
  <si>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</si>
  <si>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</si>
  <si>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</si>
  <si>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</si>
  <si>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</si>
  <si>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</si>
  <si>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</si>
  <si>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</si>
  <si>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</si>
  <si>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</si>
  <si>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</si>
  <si>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</si>
  <si>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</si>
  <si>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</si>
  <si>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</si>
  <si>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</si>
  <si>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</si>
  <si>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</si>
  <si>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</si>
  <si>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</si>
  <si>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</si>
  <si>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</si>
  <si>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</si>
  <si>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</si>
  <si>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</si>
  <si>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</si>
  <si>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</si>
  <si>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</si>
  <si>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</si>
  <si>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</si>
  <si>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</si>
  <si>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</si>
  <si>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</si>
  <si>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</si>
  <si>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</si>
  <si>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</si>
  <si>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</si>
  <si>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</si>
  <si>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</si>
  <si>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</si>
  <si>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</si>
  <si>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</si>
  <si>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</si>
  <si>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</si>
  <si>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</si>
  <si>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</si>
  <si>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</si>
  <si>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</si>
  <si>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</si>
  <si>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</si>
  <si>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</si>
  <si>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</si>
  <si>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</si>
  <si>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</si>
  <si>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</si>
  <si>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</si>
  <si>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</si>
  <si>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</si>
  <si>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</si>
  <si>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</si>
  <si>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</si>
  <si>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</si>
  <si>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</si>
  <si>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</si>
  <si>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</si>
  <si>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</si>
  <si>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</si>
  <si>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</si>
  <si>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</si>
  <si>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</si>
  <si>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</si>
  <si>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</si>
  <si>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</si>
  <si>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</si>
  <si>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</si>
  <si>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</si>
  <si>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</si>
  <si>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</si>
  <si>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</si>
  <si>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</si>
  <si>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</si>
  <si>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</si>
  <si>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</si>
  <si>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</si>
  <si>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</si>
  <si>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</si>
  <si>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</si>
  <si>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</si>
  <si>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</si>
  <si>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</si>
  <si>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</si>
  <si>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</si>
  <si>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</si>
  <si>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</si>
  <si>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</si>
  <si>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</si>
  <si>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</si>
  <si>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</si>
  <si>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</si>
  <si>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</si>
  <si>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</si>
  <si>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</si>
  <si>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</si>
  <si>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</si>
  <si>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</si>
  <si>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</si>
  <si>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</si>
  <si>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</si>
  <si>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</si>
  <si>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</si>
  <si>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</si>
  <si>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</si>
  <si>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</si>
  <si>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</si>
  <si>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</si>
  <si>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</si>
  <si>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</si>
  <si>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</si>
  <si>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</si>
  <si>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</si>
  <si>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</si>
  <si>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</si>
  <si>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</si>
  <si>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</si>
  <si>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</si>
  <si>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</si>
  <si>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</si>
  <si>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</si>
  <si>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</si>
  <si>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</si>
  <si>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</si>
  <si>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</si>
  <si>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</si>
  <si>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</si>
  <si>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</si>
  <si>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</si>
  <si>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</si>
  <si>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</si>
  <si>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</si>
  <si>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</si>
  <si>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</si>
  <si>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</si>
  <si>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</si>
  <si>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</si>
  <si>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</si>
  <si>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</si>
  <si>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</si>
  <si>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</si>
  <si>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</si>
  <si>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</si>
  <si>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</si>
  <si>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</si>
  <si>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</si>
  <si>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</si>
  <si>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</si>
  <si>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</si>
  <si>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</si>
  <si>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</si>
  <si>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</si>
  <si>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</si>
  <si>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</si>
  <si>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</si>
  <si>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</si>
  <si>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</si>
  <si>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</si>
  <si>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</si>
  <si>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</si>
  <si>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</si>
  <si>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</si>
  <si>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</si>
  <si>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</si>
  <si>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</si>
  <si>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</si>
  <si>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</si>
  <si>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</si>
  <si>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</si>
  <si>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</si>
  <si>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</si>
  <si>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</si>
  <si>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</si>
  <si>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</si>
  <si>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</si>
  <si>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</si>
  <si>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</si>
  <si>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</si>
  <si>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</si>
  <si>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</si>
  <si>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</si>
  <si>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</si>
  <si>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</si>
  <si>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</si>
  <si>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</si>
  <si>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</si>
  <si>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</si>
  <si>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</si>
  <si>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</si>
  <si>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</si>
  <si>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</si>
  <si>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</si>
  <si>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</si>
  <si>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</si>
  <si>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</si>
  <si>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</si>
  <si>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</si>
  <si>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</si>
  <si>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</si>
  <si>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</si>
  <si>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</si>
  <si>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</si>
  <si>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</si>
  <si>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</si>
  <si>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</si>
  <si>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</si>
  <si>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</si>
  <si>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</si>
  <si>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</si>
  <si>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</si>
  <si>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</si>
  <si>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</si>
  <si>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</si>
  <si>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</si>
  <si>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</si>
  <si>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</si>
  <si>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</si>
  <si>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</si>
  <si>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</si>
  <si>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</si>
  <si>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</si>
  <si>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</si>
  <si>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</si>
  <si>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</si>
  <si>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</si>
  <si>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</si>
  <si>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</si>
  <si>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</si>
  <si>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</si>
  <si>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</si>
  <si>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</si>
  <si>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</si>
  <si>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</si>
  <si>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</si>
  <si>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</si>
  <si>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</si>
  <si>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</si>
  <si>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</si>
  <si>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</si>
  <si>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</si>
  <si>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</si>
  <si>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</si>
  <si>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</si>
  <si>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</si>
  <si>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</si>
  <si>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</si>
  <si>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</si>
  <si>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</si>
  <si>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</si>
  <si>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</si>
  <si>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</si>
  <si>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</si>
  <si>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</si>
  <si>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</si>
  <si>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</si>
  <si>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</si>
  <si>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</si>
  <si>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</si>
  <si>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</si>
  <si>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</si>
  <si>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</si>
  <si>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</si>
  <si>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</si>
  <si>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</si>
  <si>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</si>
  <si>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</si>
  <si>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</si>
  <si>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</si>
  <si>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</si>
  <si>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</si>
  <si>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</si>
  <si>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</si>
  <si>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</si>
  <si>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</si>
  <si>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</si>
  <si>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</si>
  <si>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</si>
  <si>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</si>
  <si>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</si>
  <si>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</si>
  <si>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</si>
  <si>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</si>
  <si>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</si>
  <si>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</si>
  <si>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</si>
  <si>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</si>
  <si>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</si>
  <si>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</si>
  <si>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</si>
  <si>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</si>
  <si>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</si>
  <si>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</si>
  <si>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</si>
  <si>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</si>
  <si>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</si>
  <si>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</si>
  <si>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</si>
  <si>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</si>
  <si>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</si>
  <si>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</si>
  <si>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</si>
  <si>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</si>
  <si>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</si>
  <si>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</si>
  <si>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</si>
  <si>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</si>
  <si>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</si>
  <si>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</si>
  <si>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</si>
  <si>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</si>
  <si>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</si>
  <si>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</si>
  <si>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</si>
  <si>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</si>
  <si>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</si>
  <si>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</si>
  <si>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</si>
  <si>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</si>
  <si>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</si>
  <si>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</si>
  <si>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</si>
  <si>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</si>
  <si>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</si>
  <si>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</si>
  <si>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</si>
  <si>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</si>
  <si>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</si>
  <si>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</si>
  <si>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</si>
  <si>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</si>
  <si>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</si>
  <si>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</si>
  <si>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</si>
  <si>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</si>
  <si>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</si>
  <si>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</si>
  <si>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</si>
  <si>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</si>
  <si>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</si>
  <si>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</si>
  <si>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</si>
  <si>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</si>
  <si>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</si>
  <si>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</si>
  <si>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</si>
  <si>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</si>
  <si>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</si>
  <si>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</si>
  <si>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</si>
  <si>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</si>
  <si>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</si>
  <si>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</si>
  <si>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</si>
  <si>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</si>
  <si>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</si>
  <si>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</si>
  <si>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</si>
  <si>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</si>
  <si>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</si>
  <si>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</si>
  <si>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</si>
  <si>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</si>
  <si>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</si>
  <si>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</si>
  <si>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</si>
  <si>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</si>
  <si>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</si>
  <si>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</si>
  <si>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</si>
  <si>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</si>
  <si>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</si>
  <si>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</si>
  <si>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</si>
  <si>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</si>
  <si>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</si>
  <si>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</si>
  <si>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</si>
  <si>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</si>
  <si>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</si>
  <si>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</si>
  <si>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</si>
  <si>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</si>
  <si>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</si>
  <si>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</si>
  <si>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</si>
  <si>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</si>
  <si>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</si>
  <si>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</si>
  <si>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</si>
  <si>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</si>
  <si>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</si>
  <si>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</si>
  <si>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</si>
  <si>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</si>
  <si>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</si>
  <si>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</si>
  <si>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</si>
  <si>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</si>
  <si>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</si>
  <si>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</si>
  <si>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</si>
  <si>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</si>
  <si>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</si>
  <si>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</si>
  <si>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</si>
  <si>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</si>
  <si>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</si>
  <si>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</si>
  <si>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</si>
  <si>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</si>
  <si>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</si>
  <si>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</si>
  <si>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</si>
  <si>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</si>
  <si>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</si>
  <si>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</si>
  <si>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</si>
  <si>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</si>
  <si>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</si>
  <si>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</si>
  <si>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</si>
  <si>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</si>
  <si>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</si>
  <si>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</si>
  <si>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</si>
  <si>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</si>
  <si>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</si>
  <si>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</si>
  <si>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</si>
  <si>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</si>
  <si>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</si>
  <si>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</si>
  <si>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</si>
  <si>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</si>
  <si>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</si>
  <si>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</si>
  <si>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</si>
  <si>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</si>
  <si>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</si>
  <si>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</si>
  <si>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</si>
  <si>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</si>
  <si>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</si>
  <si>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</si>
  <si>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</si>
  <si>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</si>
  <si>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</si>
  <si>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</si>
  <si>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</si>
  <si>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</si>
  <si>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</si>
  <si>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</si>
  <si>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</si>
  <si>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</si>
  <si>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</si>
  <si>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</si>
  <si>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</si>
  <si>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</si>
  <si>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</si>
  <si>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</si>
  <si>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</si>
  <si>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</si>
  <si>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</si>
  <si>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</si>
  <si>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</si>
  <si>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</si>
  <si>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</si>
  <si>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</si>
  <si>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</si>
  <si>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</si>
  <si>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</si>
  <si>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</si>
  <si>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</si>
  <si>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</si>
  <si>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</si>
  <si>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</si>
  <si>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</si>
  <si>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</si>
  <si>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</si>
  <si>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</si>
  <si>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</si>
  <si>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</si>
  <si>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</si>
  <si>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</si>
  <si>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</si>
  <si>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</si>
  <si>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</si>
  <si>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</si>
  <si>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</si>
  <si>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</si>
  <si>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</si>
  <si>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</si>
  <si>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</si>
  <si>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</si>
  <si>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</si>
  <si>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</si>
  <si>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</si>
  <si>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</si>
  <si>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</si>
  <si>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</si>
  <si>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</si>
  <si>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</si>
  <si>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</si>
  <si>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</si>
  <si>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</si>
  <si>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</si>
  <si>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</si>
  <si>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</si>
  <si>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</si>
  <si>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</si>
  <si>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</si>
  <si>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</si>
  <si>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</si>
  <si>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</si>
  <si>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</si>
  <si>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</si>
  <si>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</si>
  <si>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</si>
  <si>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</si>
  <si>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</si>
  <si>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</si>
  <si>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</si>
  <si>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</si>
  <si>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</si>
  <si>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</si>
  <si>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</si>
  <si>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</si>
  <si>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</si>
  <si>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</si>
  <si>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</si>
  <si>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</si>
  <si>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</si>
  <si>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</si>
  <si>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</si>
  <si>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</si>
  <si>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</si>
  <si>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</si>
  <si>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</si>
  <si>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</si>
  <si>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</si>
  <si>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</si>
  <si>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</si>
  <si>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</si>
  <si>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</si>
  <si>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</si>
  <si>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</si>
  <si>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</si>
  <si>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</si>
  <si>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</si>
  <si>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</si>
  <si>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</si>
  <si>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</si>
  <si>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</si>
  <si>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</si>
  <si>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</si>
  <si>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</si>
  <si>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</si>
  <si>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</si>
  <si>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</si>
  <si>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</si>
  <si>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</si>
  <si>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</si>
  <si>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</si>
  <si>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</si>
  <si>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</si>
  <si>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</si>
  <si>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</si>
  <si>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</si>
  <si>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</si>
  <si>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</si>
  <si>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</si>
  <si>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</si>
  <si>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</si>
  <si>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</si>
  <si>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</si>
  <si>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</si>
  <si>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</si>
  <si>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</si>
  <si>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</si>
  <si>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</si>
  <si>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</si>
  <si>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</si>
  <si>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</si>
  <si>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</si>
  <si>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</si>
  <si>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</si>
  <si>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</si>
  <si>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</si>
  <si>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</si>
  <si>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</si>
  <si>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</si>
  <si>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</si>
  <si>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</si>
  <si>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</si>
  <si>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</si>
  <si>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</si>
  <si>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</si>
  <si>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</si>
  <si>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</si>
  <si>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</si>
  <si>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</si>
  <si>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</si>
  <si>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</si>
  <si>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</si>
  <si>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</si>
  <si>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</si>
  <si>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</si>
  <si>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</si>
  <si>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</si>
  <si>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</si>
  <si>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</si>
  <si>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</si>
  <si>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</si>
  <si>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</si>
  <si>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</si>
  <si>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</si>
  <si>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</si>
  <si>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</si>
  <si>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</si>
  <si>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</si>
  <si>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</si>
  <si>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</si>
  <si>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</si>
  <si>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</si>
  <si>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</si>
  <si>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</si>
  <si>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</si>
  <si>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</si>
  <si>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</si>
  <si>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</si>
  <si>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</si>
  <si>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</si>
  <si>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</si>
  <si>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</si>
  <si>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</si>
  <si>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</si>
  <si>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</si>
  <si>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</si>
  <si>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</si>
  <si>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</si>
  <si>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</si>
  <si>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</si>
  <si>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</si>
  <si>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</si>
  <si>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</si>
  <si>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</si>
  <si>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</si>
  <si>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</si>
  <si>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</si>
  <si>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</si>
  <si>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</si>
  <si>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</si>
  <si>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</si>
  <si>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</si>
  <si>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</si>
  <si>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</si>
  <si>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</si>
  <si>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</si>
  <si>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</si>
  <si>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</si>
  <si>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</si>
  <si>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</si>
  <si>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</si>
  <si>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</si>
  <si>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</si>
  <si>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</si>
  <si>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</si>
  <si>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</si>
  <si>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</si>
  <si>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</si>
  <si>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</si>
  <si>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</si>
  <si>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</si>
  <si>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</si>
  <si>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</si>
  <si>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</si>
  <si>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</si>
  <si>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</si>
  <si>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</si>
  <si>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</si>
  <si>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</si>
  <si>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</si>
  <si>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</si>
  <si>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</si>
  <si>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</si>
  <si>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</si>
  <si>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</si>
  <si>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</si>
  <si>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</si>
  <si>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</si>
  <si>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</si>
  <si>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</si>
  <si>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</si>
  <si>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</si>
  <si>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</si>
  <si>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</si>
  <si>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</si>
  <si>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</si>
  <si>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</si>
  <si>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</si>
  <si>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</si>
  <si>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</si>
  <si>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</si>
  <si>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</si>
  <si>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</si>
  <si>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</si>
  <si>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</si>
  <si>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</si>
  <si>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</si>
  <si>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</si>
  <si>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</si>
  <si>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</si>
  <si>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</si>
  <si>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</si>
  <si>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</si>
  <si>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</si>
  <si>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</si>
  <si>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</si>
  <si>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</si>
  <si>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</si>
  <si>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</si>
  <si>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</si>
  <si>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</si>
  <si>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</si>
  <si>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</si>
  <si>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</si>
  <si>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</si>
  <si>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</si>
  <si>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</si>
  <si>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</si>
  <si>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</si>
  <si>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</si>
  <si>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</si>
  <si>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</si>
  <si>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</si>
  <si>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</si>
  <si>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</si>
  <si>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</si>
  <si>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</si>
  <si>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</si>
  <si>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</si>
  <si>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</si>
  <si>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</si>
  <si>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</si>
  <si>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</si>
  <si>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</si>
  <si>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</si>
  <si>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</si>
  <si>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</si>
  <si>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</si>
  <si>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</si>
  <si>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</si>
  <si>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</si>
  <si>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</si>
  <si>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</si>
  <si>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</si>
  <si>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</si>
  <si>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</si>
  <si>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</si>
  <si>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</si>
  <si>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</si>
  <si>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</si>
  <si>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</si>
  <si>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</si>
  <si>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</si>
  <si>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</si>
  <si>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</si>
  <si>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</si>
  <si>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</si>
  <si>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</si>
  <si>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</si>
  <si>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</si>
  <si>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</si>
  <si>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</si>
  <si>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</si>
  <si>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</si>
  <si>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</si>
  <si>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</si>
  <si>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</si>
  <si>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</si>
  <si>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</si>
  <si>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</si>
  <si>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</si>
  <si>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</si>
  <si>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</si>
  <si>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</si>
  <si>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</si>
  <si>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</si>
  <si>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</si>
  <si>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</si>
  <si>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</si>
  <si>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</si>
  <si>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</si>
  <si>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</si>
  <si>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</si>
  <si>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</si>
  <si>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</si>
  <si>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</si>
  <si>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</si>
  <si>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</si>
  <si>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</si>
  <si>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</si>
  <si>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</si>
  <si>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</si>
  <si>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</si>
  <si>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</si>
  <si>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</si>
  <si>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</si>
  <si>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</si>
  <si>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</si>
  <si>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</si>
  <si>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</si>
  <si>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</si>
  <si>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</si>
  <si>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</si>
  <si>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</si>
  <si>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</si>
  <si>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</si>
  <si>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</si>
  <si>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</si>
  <si>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</si>
  <si>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</si>
  <si>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</si>
  <si>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</si>
  <si>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</si>
  <si>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</si>
  <si>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</si>
  <si>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</si>
  <si>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</si>
  <si>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</si>
  <si>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</si>
  <si>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</si>
  <si>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</si>
  <si>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</si>
  <si>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</si>
  <si>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</si>
  <si>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</si>
  <si>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</si>
  <si>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</si>
  <si>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</si>
  <si>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</si>
  <si>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</si>
  <si>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</si>
  <si>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</si>
  <si>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</si>
  <si>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</si>
  <si>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</si>
  <si>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</si>
  <si>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</si>
  <si>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</si>
  <si>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</si>
  <si>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</si>
  <si>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</si>
  <si>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</si>
  <si>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</si>
  <si>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</si>
  <si>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</si>
  <si>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</si>
  <si>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</si>
  <si>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</si>
  <si>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</si>
  <si>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</si>
  <si>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</si>
  <si>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</si>
  <si>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</si>
  <si>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</si>
  <si>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</si>
  <si>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</si>
  <si>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</si>
  <si>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</si>
  <si>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</si>
  <si>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</si>
  <si>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</si>
  <si>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</si>
  <si>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</si>
  <si>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</si>
  <si>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</si>
  <si>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</si>
  <si>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</si>
  <si>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</si>
  <si>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</si>
  <si>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</si>
  <si>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</si>
  <si>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</si>
  <si>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</si>
  <si>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</si>
  <si>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</si>
  <si>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</si>
  <si>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</si>
  <si>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</si>
  <si>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</si>
  <si>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</si>
  <si>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</si>
  <si>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</si>
  <si>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</si>
  <si>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</si>
  <si>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</si>
  <si>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</si>
  <si>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</si>
  <si>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</si>
  <si>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</si>
  <si>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</si>
  <si>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</si>
  <si>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</si>
  <si>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No cuadran los valores con las dos cotizaciones  que anexó</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</si>
  <si>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</si>
  <si>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</si>
  <si>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</si>
  <si>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</si>
  <si>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</si>
  <si>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</si>
  <si>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</si>
  <si>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</si>
  <si>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</si>
  <si>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</si>
  <si>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</si>
  <si>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</si>
  <si>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</si>
  <si>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</si>
  <si>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</si>
  <si>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</si>
  <si>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</si>
  <si>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</si>
  <si>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</si>
  <si>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</si>
  <si>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</si>
  <si>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</si>
  <si>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</si>
  <si>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</si>
  <si>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</si>
  <si>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</si>
  <si>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</si>
  <si>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</si>
  <si>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</si>
  <si>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</si>
  <si>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</si>
  <si>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</si>
  <si>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</si>
  <si>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</si>
  <si>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</si>
  <si>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</si>
  <si>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</si>
  <si>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</si>
  <si>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</si>
  <si>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</si>
  <si>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</si>
  <si>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</si>
  <si>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</si>
  <si>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</si>
  <si>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</si>
  <si>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</si>
  <si>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</si>
  <si>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</si>
  <si>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</si>
  <si>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</si>
  <si>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</si>
  <si>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</si>
  <si>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</si>
  <si>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</si>
  <si>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</si>
  <si>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</si>
  <si>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</si>
  <si>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</si>
  <si>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</si>
  <si>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</si>
  <si>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</si>
  <si>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</si>
  <si>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</si>
  <si>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</si>
  <si>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</si>
  <si>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</si>
  <si>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</si>
  <si>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</si>
  <si>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</si>
  <si>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</si>
  <si>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</si>
  <si>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</si>
  <si>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</si>
  <si>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</si>
  <si>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</si>
  <si>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</si>
  <si>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</si>
  <si>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</si>
  <si>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</si>
  <si>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</si>
  <si>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</si>
  <si>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</si>
  <si>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</si>
  <si>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2,4 m*30 cm, calibre 16, reflectivo tipo 1</t>
  </si>
  <si>
    <t>Tablero en lámina galvanizada de 1,2 cm*0,4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</si>
  <si>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</si>
  <si>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</si>
  <si>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</si>
  <si>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</si>
  <si>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</si>
  <si>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</si>
  <si>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</si>
  <si>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Tubo para cerramiento, calibre 16 de 2,7m (cerramientos en malla)</t>
  </si>
  <si>
    <t>Unión en PVC RD21 de 1´´ (para anclajes)</t>
  </si>
  <si>
    <t>Tubo corrugado de acero galvanizado MP-68</t>
  </si>
  <si>
    <t>Tubo metálico con recubrimiento bituminoso de lámina calibre 12 y diámetro de 60''</t>
  </si>
  <si>
    <t>Tubo concreto reforzado 900mm (tipo 2)</t>
  </si>
  <si>
    <t>Tubo concreto reforzado 900mm (tipo 1)</t>
  </si>
  <si>
    <t>Tubería PVC de 1´´ (para escamas en concreto)</t>
  </si>
  <si>
    <t>Tubería Perforada en PVC de 2´´</t>
  </si>
  <si>
    <t>Tubería en H de D=1/4´´, H=1.40m, A=0.20m (baranda metálica)</t>
  </si>
  <si>
    <t>Tubería de 10´´ PAA vaciado tremi de 4 mts</t>
  </si>
  <si>
    <t>Tubería D=4´´ tipo pesado, E=2mm (baranda metálica)</t>
  </si>
  <si>
    <t>Trompetas de 12 torones (tensionamiento)</t>
  </si>
  <si>
    <t>Triturado tamaño 1/2''</t>
  </si>
  <si>
    <t>Tramo recto para defensas metálicas (4,13m)</t>
  </si>
  <si>
    <t>Tierra común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</si>
</sst>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quot;$&quot;\ #,##0.00"/>
  </numFmts>
  <fonts count="49">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theme="4" tint="-0.249977111117893"/>
      <name val="Arial"/>
      <family val="2"/>
    </font>
    <font>
      <b/>
      <sz val="10"/>
      <color indexed="81"/>
      <name val="Tahoma"/>
      <family val="2"/>
    </font>
    <font>
      <sz val="10"/>
      <color indexed="81"/>
      <name val="Tahoma"/>
      <family val="2"/>
    </font>
    <font>
      <b/>
      <i/>
      <sz val="11"/>
      <color theme="4" tint="-0.249977111117893"/>
      <name val="Arial"/>
      <family val="2"/>
    </font>
    <font>
      <sz val="12"/>
      <color rgb="FF000000"/>
      <name val="Calibri"/>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5" tint="0.59999389629810485"/>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8" fillId="0" borderId="47" xfId="7" applyNumberFormat="1" applyFont="1" applyFill="1" applyBorder="1" applyAlignment="1" applyProtection="1">
      <alignment horizontal="right" vertical="top" wrapText="1"/>
    </xf>
    <xf numFmtId="2" fontId="8" fillId="7" borderId="23" xfId="0" applyNumberFormat="1" applyFont="1" applyFill="1" applyBorder="1" applyAlignment="1">
      <alignment horizontal="right"/>
    </xf>
    <xf numFmtId="2" fontId="44" fillId="7" borderId="43" xfId="0" applyNumberFormat="1" applyFont="1" applyFill="1" applyBorder="1" applyAlignment="1">
      <alignment horizontal="right"/>
    </xf>
    <xf numFmtId="2" fontId="47" fillId="7" borderId="43" xfId="0" applyNumberFormat="1" applyFont="1" applyFill="1" applyBorder="1" applyAlignment="1">
      <alignment horizontal="right"/>
    </xf>
    <xf numFmtId="3" fontId="0" fillId="18" borderId="0" xfId="0" applyNumberFormat="1" applyFill="1" applyProtection="1"/>
    <xf numFmtId="9" fontId="0" fillId="18" borderId="0" xfId="0" applyNumberFormat="1" applyFill="1" applyProtection="1"/>
    <xf numFmtId="0" fontId="48" fillId="0" borderId="0" xfId="0" applyFont="1" applyFill="1" applyAlignment="1" applyProtection="1">
      <alignment horizontal="justify"/>
    </xf>
    <xf numFmtId="0" fontId="0" fillId="0" borderId="0" xfId="0" applyFill="1" applyAlignment="1" applyProtection="1">
      <alignment horizontal="justify"/>
    </xf>
    <xf numFmtId="164" fontId="7" fillId="25" borderId="6" xfId="11" applyFont="1" applyFill="1" applyBorder="1" applyProtection="1">
      <protection locked="0"/>
    </xf>
    <xf numFmtId="164" fontId="3" fillId="5" borderId="4" xfId="11" applyFont="1" applyFill="1" applyBorder="1" applyProtection="1">
      <protection locked="0"/>
    </xf>
    <xf numFmtId="164" fontId="3" fillId="29"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0" fillId="25" borderId="15" xfId="2" quotePrefix="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9"/>
      <color rgb="FFFFFFCC"/>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BOLIVAR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95250</xdr:colOff>
      <xdr:row>0</xdr:row>
      <xdr:rowOff>158750</xdr:rowOff>
    </xdr:from>
    <xdr:to>
      <xdr:col>3</xdr:col>
      <xdr:colOff>1942498</xdr:colOff>
      <xdr:row>0</xdr:row>
      <xdr:rowOff>1000071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461500" y="1587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0</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4351264</xdr:colOff>
      <xdr:row>0</xdr:row>
      <xdr:rowOff>196405</xdr:rowOff>
    </xdr:from>
    <xdr:to>
      <xdr:col>3</xdr:col>
      <xdr:colOff>1054166</xdr:colOff>
      <xdr:row>1</xdr:row>
      <xdr:rowOff>31749</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5885847" y="196405"/>
          <a:ext cx="1581819" cy="67142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3" max="3" width="12.42578125" customWidth="1"/>
    <col min="8" max="8" width="83" customWidth="1"/>
    <col min="26" max="26" width="9.42578125" customWidth="1"/>
    <col min="27" max="27" width="11"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73"/>
      <c r="B32" s="673"/>
      <c r="C32" s="673"/>
      <c r="D32" s="673"/>
      <c r="E32" s="673"/>
      <c r="F32" s="673"/>
      <c r="G32" s="673"/>
      <c r="H32" s="673"/>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73"/>
      <c r="B33" s="673"/>
      <c r="C33" s="673"/>
      <c r="D33" s="673"/>
      <c r="E33" s="673"/>
      <c r="F33" s="673"/>
      <c r="G33" s="673"/>
      <c r="H33" s="673"/>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73"/>
      <c r="B34" s="673"/>
      <c r="C34" s="673"/>
      <c r="D34" s="673"/>
      <c r="E34" s="673"/>
      <c r="F34" s="673"/>
      <c r="G34" s="673"/>
      <c r="H34" s="673"/>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73"/>
      <c r="B35" s="673"/>
      <c r="C35" s="673"/>
      <c r="D35" s="673"/>
      <c r="E35" s="673"/>
      <c r="F35" s="673"/>
      <c r="G35" s="673"/>
      <c r="H35" s="673"/>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73"/>
      <c r="B36" s="673"/>
      <c r="C36" s="673"/>
      <c r="D36" s="673"/>
      <c r="E36" s="673"/>
      <c r="F36" s="673"/>
      <c r="G36" s="673"/>
      <c r="H36" s="673"/>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73"/>
      <c r="B37" s="673"/>
      <c r="C37" s="673"/>
      <c r="D37" s="673"/>
      <c r="E37" s="673"/>
      <c r="F37" s="673"/>
      <c r="G37" s="673"/>
      <c r="H37" s="673"/>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73"/>
      <c r="B38" s="673"/>
      <c r="C38" s="673"/>
      <c r="D38" s="673"/>
      <c r="E38" s="673"/>
      <c r="F38" s="673"/>
      <c r="G38" s="673"/>
      <c r="H38" s="673"/>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12"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13" style="110" customWidth="1"/>
    <col min="3" max="3" width="15.42578125" style="141" customWidth="1"/>
    <col min="4" max="4" width="33.5703125" style="181" customWidth="1"/>
    <col min="5" max="5" width="30" style="201" customWidth="1"/>
    <col min="6" max="7" width="11.42578125" customWidth="1"/>
    <col min="8" max="8" width="1.28515625" customWidth="1"/>
    <col min="10" max="10" width="34.42578125" customWidth="1"/>
  </cols>
  <sheetData>
    <row r="1" spans="1:10" ht="96" customHeight="1" thickTop="1" thickBot="1">
      <c r="A1" s="674" t="s">
        <v>1849</v>
      </c>
      <c r="B1" s="675"/>
      <c r="C1" s="675"/>
      <c r="D1" s="676"/>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3701466.3116717841</v>
      </c>
      <c r="G3" t="s">
        <v>980</v>
      </c>
      <c r="J3" s="1"/>
    </row>
    <row r="4" spans="1:10" ht="54" thickTop="1" thickBot="1">
      <c r="A4" s="131" t="s">
        <v>985</v>
      </c>
      <c r="B4" s="132" t="s">
        <v>1169</v>
      </c>
      <c r="C4" s="130" t="s">
        <v>984</v>
      </c>
      <c r="D4" s="177">
        <f>VLOOKUP('200.2'!A88,'200.2'!A37:N108,14,FALSE)</f>
        <v>219224.66027647167</v>
      </c>
      <c r="J4" s="1"/>
    </row>
    <row r="5" spans="1:10" ht="54" thickTop="1" thickBot="1">
      <c r="A5" s="131" t="s">
        <v>986</v>
      </c>
      <c r="B5" s="132" t="s">
        <v>1170</v>
      </c>
      <c r="C5" s="133" t="s">
        <v>987</v>
      </c>
      <c r="D5" s="177">
        <f>VLOOKUP('201.1'!A88,'201.1'!A38:N109,14,FALSE)</f>
        <v>170145.28885254462</v>
      </c>
    </row>
    <row r="6" spans="1:10" ht="54" thickTop="1" thickBot="1">
      <c r="A6" s="131" t="s">
        <v>988</v>
      </c>
      <c r="B6" s="132" t="s">
        <v>1171</v>
      </c>
      <c r="C6" s="133" t="s">
        <v>987</v>
      </c>
      <c r="D6" s="177">
        <f>VLOOKUP('201.2'!A88,'201.2'!A39:N110,14,FALSE)</f>
        <v>197298.24878391769</v>
      </c>
    </row>
    <row r="7" spans="1:10" ht="70.5" customHeight="1" thickTop="1" thickBot="1">
      <c r="A7" s="131" t="s">
        <v>989</v>
      </c>
      <c r="B7" s="132" t="s">
        <v>1172</v>
      </c>
      <c r="C7" s="133" t="s">
        <v>987</v>
      </c>
      <c r="D7" s="177">
        <f>VLOOKUP('201.3'!A88,'201.3'!A40:N111,14,FALSE)</f>
        <v>42622.762409998963</v>
      </c>
    </row>
    <row r="8" spans="1:10" ht="54" thickTop="1" thickBot="1">
      <c r="A8" s="131" t="s">
        <v>990</v>
      </c>
      <c r="B8" s="132" t="s">
        <v>1173</v>
      </c>
      <c r="C8" s="133" t="s">
        <v>987</v>
      </c>
      <c r="D8" s="178">
        <f>VLOOKUP('201.4'!A88,'201.4'!A41:N112,14,FALSE)</f>
        <v>62630.309567325821</v>
      </c>
    </row>
    <row r="9" spans="1:10" ht="54" thickTop="1" thickBot="1">
      <c r="A9" s="131" t="s">
        <v>991</v>
      </c>
      <c r="B9" s="132" t="s">
        <v>1170</v>
      </c>
      <c r="C9" s="133" t="s">
        <v>1845</v>
      </c>
      <c r="D9" s="178">
        <f>VLOOKUP('201.5'!A88,'201.5'!A42:N113,14,FALSE)</f>
        <v>170145.28885254462</v>
      </c>
    </row>
    <row r="10" spans="1:10" ht="54" thickTop="1" thickBot="1">
      <c r="A10" s="131" t="s">
        <v>992</v>
      </c>
      <c r="B10" s="132" t="s">
        <v>1171</v>
      </c>
      <c r="C10" s="133" t="s">
        <v>1845</v>
      </c>
      <c r="D10" s="178">
        <f>VLOOKUP('201.6'!A88,'201.6'!A43:N114,14,FALSE)</f>
        <v>197298.24878391769</v>
      </c>
    </row>
    <row r="11" spans="1:10" ht="54" thickTop="1" thickBot="1">
      <c r="A11" s="131" t="s">
        <v>993</v>
      </c>
      <c r="B11" s="132" t="s">
        <v>1171</v>
      </c>
      <c r="C11" s="133" t="s">
        <v>387</v>
      </c>
      <c r="D11" s="178">
        <f>VLOOKUP('201.7'!A88,'201.7'!A44:N115,14,FALSE)</f>
        <v>194160.39829627011</v>
      </c>
    </row>
    <row r="12" spans="1:10" ht="54" thickTop="1" thickBot="1">
      <c r="A12" s="131" t="s">
        <v>994</v>
      </c>
      <c r="B12" s="132" t="s">
        <v>1174</v>
      </c>
      <c r="C12" s="133" t="s">
        <v>233</v>
      </c>
      <c r="D12" s="178">
        <f>VLOOKUP('201.8'!A88,'201.8'!A45:N116,14,FALSE)</f>
        <v>17920.421655553713</v>
      </c>
    </row>
    <row r="13" spans="1:10" ht="54" thickTop="1" thickBot="1">
      <c r="A13" s="131" t="s">
        <v>995</v>
      </c>
      <c r="B13" s="132" t="s">
        <v>1175</v>
      </c>
      <c r="C13" s="133" t="s">
        <v>233</v>
      </c>
      <c r="D13" s="178">
        <f>VLOOKUP('201.9'!A88,'201.9'!A46:N117,14,FALSE)</f>
        <v>17683.628379068705</v>
      </c>
    </row>
    <row r="14" spans="1:10" ht="54" thickTop="1" thickBot="1">
      <c r="A14" s="131" t="s">
        <v>996</v>
      </c>
      <c r="B14" s="132" t="s">
        <v>1176</v>
      </c>
      <c r="C14" s="133" t="s">
        <v>144</v>
      </c>
      <c r="D14" s="178">
        <f>VLOOKUP('201.10'!A88,'201.10'!A47:N118,14,FALSE)</f>
        <v>6810.455654526083</v>
      </c>
    </row>
    <row r="15" spans="1:10" ht="54" thickTop="1" thickBot="1">
      <c r="A15" s="131" t="s">
        <v>997</v>
      </c>
      <c r="B15" s="132" t="s">
        <v>1177</v>
      </c>
      <c r="C15" s="133" t="s">
        <v>998</v>
      </c>
      <c r="D15" s="178">
        <f>VLOOKUP('201.11'!A88,'201.11'!A48:N119,14,FALSE)</f>
        <v>2625.2358534672526</v>
      </c>
    </row>
    <row r="16" spans="1:10" ht="54" thickTop="1" thickBot="1">
      <c r="A16" s="131" t="s">
        <v>999</v>
      </c>
      <c r="B16" s="132" t="s">
        <v>1178</v>
      </c>
      <c r="C16" s="133" t="s">
        <v>1845</v>
      </c>
      <c r="D16" s="178">
        <f>VLOOKUP('201.12'!A88,'201.12'!A49:N120,14,FALSE)</f>
        <v>141278.72846577768</v>
      </c>
    </row>
    <row r="17" spans="1:4" ht="64.5" thickTop="1" thickBot="1">
      <c r="A17" s="134" t="s">
        <v>1000</v>
      </c>
      <c r="B17" s="135" t="s">
        <v>1179</v>
      </c>
      <c r="C17" s="133" t="s">
        <v>1845</v>
      </c>
      <c r="D17" s="178">
        <f>VLOOKUP('201.13'!A88,'201.13'!A50:N121,14,FALSE)</f>
        <v>140643.63492183291</v>
      </c>
    </row>
    <row r="18" spans="1:4" ht="54" thickTop="1" thickBot="1">
      <c r="A18" s="131" t="s">
        <v>1001</v>
      </c>
      <c r="B18" s="132" t="s">
        <v>1180</v>
      </c>
      <c r="C18" s="133" t="s">
        <v>144</v>
      </c>
      <c r="D18" s="178">
        <f>VLOOKUP('201.14'!A88,'201.14'!A51:N122,14,FALSE)</f>
        <v>41638.583405517275</v>
      </c>
    </row>
    <row r="19" spans="1:4" ht="54" thickTop="1" thickBot="1">
      <c r="A19" s="131" t="s">
        <v>1002</v>
      </c>
      <c r="B19" s="132" t="s">
        <v>1181</v>
      </c>
      <c r="C19" s="133" t="s">
        <v>144</v>
      </c>
      <c r="D19" s="178">
        <f>VLOOKUP('201.15'!A88,'201.15'!A52:N123,14,FALSE)</f>
        <v>51581.341865507609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99134.712126530518</v>
      </c>
    </row>
    <row r="22" spans="1:4" ht="54" thickTop="1" thickBot="1">
      <c r="A22" s="131" t="s">
        <v>1005</v>
      </c>
      <c r="B22" s="132" t="s">
        <v>1184</v>
      </c>
      <c r="C22" s="133" t="s">
        <v>1845</v>
      </c>
      <c r="D22" s="178">
        <f>VLOOKUP('201.18'!A88,'201.18'!A55:N126,14,FALSE)</f>
        <v>99134.712126530518</v>
      </c>
    </row>
    <row r="23" spans="1:4" ht="54" thickTop="1" thickBot="1">
      <c r="A23" s="131" t="s">
        <v>1006</v>
      </c>
      <c r="B23" s="132" t="s">
        <v>1185</v>
      </c>
      <c r="C23" s="133" t="s">
        <v>144</v>
      </c>
      <c r="D23" s="178">
        <f>VLOOKUP('201.19'!A88,'201.19'!A56:N127,14,FALSE)</f>
        <v>19314.195309377323</v>
      </c>
    </row>
    <row r="24" spans="1:4" ht="54" thickTop="1" thickBot="1">
      <c r="A24" s="131" t="s">
        <v>1007</v>
      </c>
      <c r="B24" s="132" t="s">
        <v>1186</v>
      </c>
      <c r="C24" s="133" t="s">
        <v>144</v>
      </c>
      <c r="D24" s="178">
        <f>VLOOKUP('201.20'!A88,'201.20'!A57:N128,14,FALSE)</f>
        <v>4270.9888188259592</v>
      </c>
    </row>
    <row r="25" spans="1:4" ht="54" thickTop="1" thickBot="1">
      <c r="A25" s="131" t="s">
        <v>1008</v>
      </c>
      <c r="B25" s="132" t="s">
        <v>1187</v>
      </c>
      <c r="C25" s="133" t="s">
        <v>144</v>
      </c>
      <c r="D25" s="178">
        <f>VLOOKUP('201.21'!A88,'201.21'!A58:N129,14,FALSE)</f>
        <v>8923.0514801309128</v>
      </c>
    </row>
    <row r="26" spans="1:4" ht="54" thickTop="1" thickBot="1">
      <c r="A26" s="131" t="s">
        <v>1425</v>
      </c>
      <c r="B26" s="132" t="s">
        <v>1413</v>
      </c>
      <c r="C26" s="133" t="s">
        <v>1845</v>
      </c>
      <c r="D26" s="178">
        <f>VLOOKUP('203.1'!A88,'203.1'!A59:N130,14,FALSE)</f>
        <v>958574.06600234646</v>
      </c>
    </row>
    <row r="27" spans="1:4" ht="54" thickTop="1" thickBot="1">
      <c r="A27" s="131" t="s">
        <v>1426</v>
      </c>
      <c r="B27" s="132" t="s">
        <v>1417</v>
      </c>
      <c r="C27" s="133" t="s">
        <v>1845</v>
      </c>
      <c r="D27" s="178">
        <f>VLOOKUP('203.2'!A88,'203.2'!A60:N131,14,FALSE)</f>
        <v>1154298.7283158104</v>
      </c>
    </row>
    <row r="28" spans="1:4" ht="54" thickTop="1" thickBot="1">
      <c r="A28" s="131" t="s">
        <v>1427</v>
      </c>
      <c r="B28" s="132" t="s">
        <v>1418</v>
      </c>
      <c r="C28" s="133" t="s">
        <v>1845</v>
      </c>
      <c r="D28" s="178">
        <f>VLOOKUP('203.3'!A88,'203.3'!A61:N132,14,FALSE)</f>
        <v>1294102.0585397135</v>
      </c>
    </row>
    <row r="29" spans="1:4" ht="54" thickTop="1" thickBot="1">
      <c r="A29" s="131" t="s">
        <v>1428</v>
      </c>
      <c r="B29" s="132" t="s">
        <v>1419</v>
      </c>
      <c r="C29" s="133" t="s">
        <v>1845</v>
      </c>
      <c r="D29" s="178">
        <f>VLOOKUP('203.4'!A88,'203.4'!A62:N133,14,FALSE)</f>
        <v>594333.1926441018</v>
      </c>
    </row>
    <row r="30" spans="1:4" ht="54" thickTop="1" thickBot="1">
      <c r="A30" s="131" t="s">
        <v>1429</v>
      </c>
      <c r="B30" s="132" t="s">
        <v>1420</v>
      </c>
      <c r="C30" s="133" t="s">
        <v>1845</v>
      </c>
      <c r="D30" s="178">
        <f>VLOOKUP('203.5'!A88,'203.5'!A63:N134,14,FALSE)</f>
        <v>685776.15529337036</v>
      </c>
    </row>
    <row r="31" spans="1:4" ht="54" thickTop="1" thickBot="1">
      <c r="A31" s="131" t="s">
        <v>1430</v>
      </c>
      <c r="B31" s="132" t="s">
        <v>1421</v>
      </c>
      <c r="C31" s="133" t="s">
        <v>1845</v>
      </c>
      <c r="D31" s="178">
        <f>VLOOKUP('203.6'!A88,'203.6'!A64:N135,14,FALSE)</f>
        <v>743967.13152472302</v>
      </c>
    </row>
    <row r="32" spans="1:4" ht="54" thickTop="1" thickBot="1">
      <c r="A32" s="131" t="s">
        <v>1431</v>
      </c>
      <c r="B32" s="132" t="s">
        <v>1422</v>
      </c>
      <c r="C32" s="133" t="s">
        <v>1845</v>
      </c>
      <c r="D32" s="178">
        <f>VLOOKUP('203.7'!A88,'203.7'!A65:N136,14,FALSE)</f>
        <v>307840.62230606534</v>
      </c>
    </row>
    <row r="33" spans="1:4" ht="54" thickTop="1" thickBot="1">
      <c r="A33" s="131" t="s">
        <v>1432</v>
      </c>
      <c r="B33" s="132" t="s">
        <v>1871</v>
      </c>
      <c r="C33" s="133" t="s">
        <v>1845</v>
      </c>
      <c r="D33" s="178">
        <f>VLOOKUP('203.8'!A88,'203.8'!A66:N137,14,FALSE)</f>
        <v>415032.01703890582</v>
      </c>
    </row>
    <row r="34" spans="1:4" ht="54" thickTop="1" thickBot="1">
      <c r="A34" s="131" t="s">
        <v>1433</v>
      </c>
      <c r="B34" s="132" t="s">
        <v>1424</v>
      </c>
      <c r="C34" s="133" t="s">
        <v>1845</v>
      </c>
      <c r="D34" s="178">
        <f>VLOOKUP('203.9'!A88,'203.9'!A67:N138,14,FALSE)</f>
        <v>439655.79039160023</v>
      </c>
    </row>
    <row r="35" spans="1:4" ht="54" thickTop="1" thickBot="1">
      <c r="A35" s="131" t="s">
        <v>1434</v>
      </c>
      <c r="B35" s="132" t="s">
        <v>1414</v>
      </c>
      <c r="C35" s="133" t="s">
        <v>1845</v>
      </c>
      <c r="D35" s="178">
        <f>VLOOKUP('203.10'!A88,'203.10'!A68:N139,14,FALSE)</f>
        <v>242299.32091667148</v>
      </c>
    </row>
    <row r="36" spans="1:4" ht="54" thickTop="1" thickBot="1">
      <c r="A36" s="131" t="s">
        <v>1435</v>
      </c>
      <c r="B36" s="132" t="s">
        <v>1415</v>
      </c>
      <c r="C36" s="133" t="s">
        <v>1845</v>
      </c>
      <c r="D36" s="178">
        <f>VLOOKUP('203.11'!A88,'203.11'!A69:N140,14,FALSE)</f>
        <v>314298.39877788338</v>
      </c>
    </row>
    <row r="37" spans="1:4" ht="54" thickTop="1" thickBot="1">
      <c r="A37" s="131" t="s">
        <v>1436</v>
      </c>
      <c r="B37" s="215" t="s">
        <v>1416</v>
      </c>
      <c r="C37" s="133" t="s">
        <v>1845</v>
      </c>
      <c r="D37" s="178">
        <f>VLOOKUP('203.12'!A88,'203.12'!A70:N141,14,FALSE)</f>
        <v>327089.96935071162</v>
      </c>
    </row>
    <row r="38" spans="1:4" ht="54" thickTop="1" thickBot="1">
      <c r="A38" s="131" t="s">
        <v>1009</v>
      </c>
      <c r="B38" s="132" t="s">
        <v>1188</v>
      </c>
      <c r="C38" s="133" t="s">
        <v>387</v>
      </c>
      <c r="D38" s="178">
        <f>VLOOKUP('210.1.1'!A88,'210.1.1'!A71:N142,14,FALSE)</f>
        <v>17616.99400591099</v>
      </c>
    </row>
    <row r="39" spans="1:4" ht="54" thickTop="1" thickBot="1">
      <c r="A39" s="131" t="s">
        <v>1010</v>
      </c>
      <c r="B39" s="132" t="s">
        <v>1189</v>
      </c>
      <c r="C39" s="133" t="s">
        <v>387</v>
      </c>
      <c r="D39" s="178">
        <f>VLOOKUP('210.1.2'!A88,'210.1.2'!A72:N143,14,FALSE)</f>
        <v>5068.8098884055962</v>
      </c>
    </row>
    <row r="40" spans="1:4" ht="54" thickTop="1" thickBot="1">
      <c r="A40" s="131" t="s">
        <v>1011</v>
      </c>
      <c r="B40" s="132" t="s">
        <v>1190</v>
      </c>
      <c r="C40" s="133" t="s">
        <v>387</v>
      </c>
      <c r="D40" s="178">
        <f>VLOOKUP('210.2.1'!A90,'210.2.1'!A73:N144,14,FALSE)</f>
        <v>39920.568505387535</v>
      </c>
    </row>
    <row r="41" spans="1:4" ht="54" thickTop="1" thickBot="1">
      <c r="A41" s="131" t="s">
        <v>1012</v>
      </c>
      <c r="B41" s="132" t="s">
        <v>1191</v>
      </c>
      <c r="C41" s="133" t="s">
        <v>387</v>
      </c>
      <c r="D41" s="178">
        <f>VLOOKUP('210.2.2'!A88,'210.2.2'!A74:N145,14,FALSE)</f>
        <v>17616.99400591099</v>
      </c>
    </row>
    <row r="42" spans="1:4" ht="54" thickTop="1" thickBot="1">
      <c r="A42" s="131" t="s">
        <v>1013</v>
      </c>
      <c r="B42" s="132" t="s">
        <v>1192</v>
      </c>
      <c r="C42" s="133" t="s">
        <v>387</v>
      </c>
      <c r="D42" s="178">
        <f>VLOOKUP('210.2.3'!A91,'210.2.3'!A91:N146,14,FALSE)</f>
        <v>27372.384387882139</v>
      </c>
    </row>
    <row r="43" spans="1:4" ht="54" thickTop="1" thickBot="1">
      <c r="A43" s="131" t="s">
        <v>1014</v>
      </c>
      <c r="B43" s="132" t="s">
        <v>1193</v>
      </c>
      <c r="C43" s="133" t="s">
        <v>387</v>
      </c>
      <c r="D43" s="178">
        <f>VLOOKUP('210.2.4'!A88,'210.2.4'!A88:N147,14,FALSE)</f>
        <v>5068.8098884055962</v>
      </c>
    </row>
    <row r="44" spans="1:4" ht="54" thickTop="1" thickBot="1">
      <c r="A44" s="131" t="s">
        <v>1015</v>
      </c>
      <c r="B44" s="132" t="s">
        <v>1194</v>
      </c>
      <c r="C44" s="133" t="s">
        <v>387</v>
      </c>
      <c r="D44" s="178">
        <f>VLOOKUP('211.1'!A88,'211.1'!A88:N148,14,FALSE)</f>
        <v>54318.961848982741</v>
      </c>
    </row>
    <row r="45" spans="1:4" ht="54" thickTop="1" thickBot="1">
      <c r="A45" s="131" t="s">
        <v>1016</v>
      </c>
      <c r="B45" s="132" t="s">
        <v>1195</v>
      </c>
      <c r="C45" s="133" t="s">
        <v>387</v>
      </c>
      <c r="D45" s="178">
        <f>VLOOKUP('220.1'!A88,'220.1'!A88:N149,14,FALSE)</f>
        <v>18367.687308607397</v>
      </c>
    </row>
    <row r="46" spans="1:4" ht="54" thickTop="1" thickBot="1">
      <c r="A46" s="131" t="s">
        <v>1017</v>
      </c>
      <c r="B46" s="132" t="s">
        <v>1196</v>
      </c>
      <c r="C46" s="133" t="s">
        <v>387</v>
      </c>
      <c r="D46" s="178">
        <f>VLOOKUP('221.1'!A88,'221.1'!A88:N150,14,FALSE)</f>
        <v>11982.549390133066</v>
      </c>
    </row>
    <row r="47" spans="1:4" ht="54" thickTop="1" thickBot="1">
      <c r="A47" s="131" t="s">
        <v>1018</v>
      </c>
      <c r="B47" s="132" t="s">
        <v>1197</v>
      </c>
      <c r="C47" s="133" t="s">
        <v>387</v>
      </c>
      <c r="D47" s="178">
        <f>VLOOKUP('221.2'!A88,'221.2'!A88:N151,14,FALSE)</f>
        <v>7364.4764341946939</v>
      </c>
    </row>
    <row r="48" spans="1:4" ht="64.5" thickTop="1" thickBot="1">
      <c r="A48" s="131" t="s">
        <v>1441</v>
      </c>
      <c r="B48" s="132" t="s">
        <v>1438</v>
      </c>
      <c r="C48" s="133" t="s">
        <v>233</v>
      </c>
      <c r="D48" s="178">
        <f>VLOOKUP('223.1'!A88,'223.1'!A88:N152,14,FALSE)</f>
        <v>9743.5210645943698</v>
      </c>
    </row>
    <row r="49" spans="1:4" ht="54" thickTop="1" thickBot="1">
      <c r="A49" s="131" t="s">
        <v>1442</v>
      </c>
      <c r="B49" s="132" t="s">
        <v>1439</v>
      </c>
      <c r="C49" s="133" t="s">
        <v>233</v>
      </c>
      <c r="D49" s="178">
        <f>VLOOKUP('223.2'!A88,'223.2'!A88:N153,14,FALSE)</f>
        <v>15982.217008563155</v>
      </c>
    </row>
    <row r="50" spans="1:4" ht="54" thickTop="1" thickBot="1">
      <c r="A50" s="131" t="s">
        <v>1443</v>
      </c>
      <c r="B50" s="132" t="s">
        <v>1440</v>
      </c>
      <c r="C50" s="133" t="s">
        <v>387</v>
      </c>
      <c r="D50" s="178">
        <f>VLOOKUP('223.3.1'!A88,'223.3.1'!A88:N154,14,FALSE)</f>
        <v>58143</v>
      </c>
    </row>
    <row r="51" spans="1:4" ht="54" thickTop="1" thickBot="1">
      <c r="A51" s="131" t="s">
        <v>1444</v>
      </c>
      <c r="B51" s="132" t="s">
        <v>1446</v>
      </c>
      <c r="C51" s="133" t="s">
        <v>387</v>
      </c>
      <c r="D51" s="178">
        <f>VLOOKUP('223.3.2'!A88,'223.3.2'!A88:N155,14,FALSE)</f>
        <v>105172.05389658106</v>
      </c>
    </row>
    <row r="52" spans="1:4" ht="54" thickTop="1" thickBot="1">
      <c r="A52" s="131" t="s">
        <v>1445</v>
      </c>
      <c r="B52" s="132" t="s">
        <v>1447</v>
      </c>
      <c r="C52" s="133" t="s">
        <v>387</v>
      </c>
      <c r="D52" s="178">
        <f>VLOOKUP('223.3.3'!A88,'223.3.3'!A88:N156,14,FALSE)</f>
        <v>109391.11931832889</v>
      </c>
    </row>
    <row r="53" spans="1:4" ht="54" thickTop="1" thickBot="1">
      <c r="A53" s="137" t="s">
        <v>1019</v>
      </c>
      <c r="B53" s="138" t="s">
        <v>1956</v>
      </c>
      <c r="C53" s="133" t="s">
        <v>233</v>
      </c>
      <c r="D53" s="178">
        <f>VLOOKUP('230.1'!A88,'230.1'!A88:N157,14,FALSE)</f>
        <v>3968.2805354094667</v>
      </c>
    </row>
    <row r="54" spans="1:4" ht="54" thickTop="1" thickBot="1">
      <c r="A54" s="137" t="s">
        <v>1020</v>
      </c>
      <c r="B54" s="138" t="s">
        <v>1198</v>
      </c>
      <c r="C54" s="133" t="s">
        <v>233</v>
      </c>
      <c r="D54" s="178">
        <f>VLOOKUP('231.1'!A88,'231.1'!A88:N159,14,FALSE)</f>
        <v>8479.11214818402</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10971.581913446951</v>
      </c>
    </row>
    <row r="57" spans="1:4" ht="54" thickTop="1" thickBot="1">
      <c r="A57" s="137" t="s">
        <v>1451</v>
      </c>
      <c r="B57" s="138" t="s">
        <v>1452</v>
      </c>
      <c r="C57" s="133" t="s">
        <v>233</v>
      </c>
      <c r="D57" s="178">
        <f>VLOOKUP('233.10'!A88,'233.10'!A88:N162,14,FALSE)</f>
        <v>25947.81347551649</v>
      </c>
    </row>
    <row r="58" spans="1:4" ht="54" thickTop="1" thickBot="1">
      <c r="A58" s="137" t="s">
        <v>1022</v>
      </c>
      <c r="B58" s="138" t="s">
        <v>1453</v>
      </c>
      <c r="C58" s="133" t="s">
        <v>233</v>
      </c>
      <c r="D58" s="178">
        <f>VLOOKUP('234.1'!A88,'234.1'!A88:N163,14,FALSE)</f>
        <v>1081.2576759082167</v>
      </c>
    </row>
    <row r="59" spans="1:4" ht="54" thickTop="1" thickBot="1">
      <c r="A59" s="137" t="s">
        <v>1456</v>
      </c>
      <c r="B59" s="138" t="s">
        <v>1457</v>
      </c>
      <c r="C59" s="133" t="s">
        <v>387</v>
      </c>
      <c r="D59" s="178">
        <f>VLOOKUP('235.1'!A88,'235.1'!A88:N164,14,FALSE)</f>
        <v>65051.410045269098</v>
      </c>
    </row>
    <row r="60" spans="1:4" ht="54" thickTop="1" thickBot="1">
      <c r="A60" s="139" t="s">
        <v>1458</v>
      </c>
      <c r="B60" s="138" t="s">
        <v>1459</v>
      </c>
      <c r="C60" s="133" t="s">
        <v>387</v>
      </c>
      <c r="D60" s="178">
        <f>VLOOKUP('235.10'!A88,'235.10'!A88:N165,14,FALSE)</f>
        <v>21201.18992988687</v>
      </c>
    </row>
    <row r="61" spans="1:4" ht="54" thickTop="1" thickBot="1">
      <c r="A61" s="139" t="s">
        <v>1460</v>
      </c>
      <c r="B61" s="138" t="s">
        <v>1461</v>
      </c>
      <c r="C61" s="133" t="s">
        <v>377</v>
      </c>
      <c r="D61" s="178">
        <f>VLOOKUP('235.11'!A88,'235.11'!A88:N166,14,FALSE)</f>
        <v>548.12775144227783</v>
      </c>
    </row>
    <row r="62" spans="1:4" ht="54" thickTop="1" thickBot="1">
      <c r="A62" s="139" t="s">
        <v>1462</v>
      </c>
      <c r="B62" s="138" t="s">
        <v>1873</v>
      </c>
      <c r="C62" s="133" t="s">
        <v>387</v>
      </c>
      <c r="D62" s="178">
        <f>VLOOKUP('236.1'!A88,'236.1'!A88:N167,14,FALSE)</f>
        <v>98714.205285360498</v>
      </c>
    </row>
    <row r="63" spans="1:4" ht="54" thickTop="1" thickBot="1">
      <c r="A63" s="139" t="s">
        <v>1465</v>
      </c>
      <c r="B63" s="138" t="s">
        <v>1874</v>
      </c>
      <c r="C63" s="133" t="s">
        <v>387</v>
      </c>
      <c r="D63" s="178">
        <f>VLOOKUP('236.10'!A87,'236.10'!A87:N168,14,FALSE)</f>
        <v>21201.18992988687</v>
      </c>
    </row>
    <row r="64" spans="1:4" ht="54" thickTop="1" thickBot="1">
      <c r="A64" s="139" t="s">
        <v>1466</v>
      </c>
      <c r="B64" s="140" t="s">
        <v>1467</v>
      </c>
      <c r="C64" s="174" t="s">
        <v>377</v>
      </c>
      <c r="D64" s="178">
        <f>VLOOKUP('236.11'!A88,'236.11'!A88:N169,14,FALSE)</f>
        <v>968.91269194342044</v>
      </c>
    </row>
    <row r="65" spans="1:4" ht="54" thickTop="1" thickBot="1">
      <c r="A65" s="137" t="s">
        <v>1023</v>
      </c>
      <c r="B65" s="138" t="s">
        <v>1199</v>
      </c>
      <c r="C65" s="133" t="s">
        <v>233</v>
      </c>
      <c r="D65" s="178">
        <f>VLOOKUP('310.1'!A87,'310.1'!A87:N170,14,FALSE)</f>
        <v>1381.7025334579785</v>
      </c>
    </row>
    <row r="66" spans="1:4" ht="54" thickTop="1" thickBot="1">
      <c r="A66" s="137" t="s">
        <v>1024</v>
      </c>
      <c r="B66" s="138" t="s">
        <v>1200</v>
      </c>
      <c r="C66" s="133" t="s">
        <v>387</v>
      </c>
      <c r="D66" s="178">
        <f>VLOOKUP('311.1'!A87,'311.1'!A87:N171,14,FALSE)</f>
        <v>53914.461595203058</v>
      </c>
    </row>
    <row r="67" spans="1:4" ht="54" thickTop="1" thickBot="1">
      <c r="A67" s="137" t="s">
        <v>1025</v>
      </c>
      <c r="B67" s="138" t="s">
        <v>1201</v>
      </c>
      <c r="C67" s="133" t="s">
        <v>998</v>
      </c>
      <c r="D67" s="178">
        <f>VLOOKUP('312.1'!A88,'312.1'!A88:N172,14,FALSE)</f>
        <v>6411.4190170556049</v>
      </c>
    </row>
    <row r="68" spans="1:4" ht="54" thickTop="1" thickBot="1">
      <c r="A68" s="137" t="s">
        <v>1026</v>
      </c>
      <c r="B68" s="138" t="s">
        <v>1202</v>
      </c>
      <c r="C68" s="133" t="s">
        <v>998</v>
      </c>
      <c r="D68" s="178">
        <f>VLOOKUP('312.2'!A88,'312.2'!A88:N173,14,FALSE)</f>
        <v>6312.7818014085951</v>
      </c>
    </row>
    <row r="69" spans="1:4" ht="54" thickTop="1" thickBot="1">
      <c r="A69" s="137" t="s">
        <v>1027</v>
      </c>
      <c r="B69" s="138" t="s">
        <v>1203</v>
      </c>
      <c r="C69" s="133" t="s">
        <v>1464</v>
      </c>
      <c r="D69" s="178">
        <f>VLOOKUP('312.3'!A87,'312.3'!A87:N174,14,FALSE)</f>
        <v>2367.0113549120888</v>
      </c>
    </row>
    <row r="70" spans="1:4" ht="54" thickTop="1" thickBot="1">
      <c r="A70" s="137" t="s">
        <v>1028</v>
      </c>
      <c r="B70" s="138" t="s">
        <v>1204</v>
      </c>
      <c r="C70" s="133" t="s">
        <v>387</v>
      </c>
      <c r="D70" s="179">
        <f>VLOOKUP('312.4'!A88,'312.4'!A88:N175,14,FALSE)</f>
        <v>53906.699575294755</v>
      </c>
    </row>
    <row r="71" spans="1:4" ht="54" thickTop="1" thickBot="1">
      <c r="A71" s="137" t="s">
        <v>1029</v>
      </c>
      <c r="B71" s="138" t="s">
        <v>1469</v>
      </c>
      <c r="C71" s="133" t="s">
        <v>387</v>
      </c>
      <c r="D71" s="179">
        <f>VLOOKUP('320.1'!A88,'320.1'!A88:N176,14,FALSE)</f>
        <v>66927.794003843461</v>
      </c>
    </row>
    <row r="72" spans="1:4" ht="54" thickTop="1" thickBot="1">
      <c r="A72" s="137" t="s">
        <v>1030</v>
      </c>
      <c r="B72" s="138" t="s">
        <v>1470</v>
      </c>
      <c r="C72" s="133" t="s">
        <v>387</v>
      </c>
      <c r="D72" s="179">
        <f>VLOOKUP('320.2'!A88,'320.2'!A88:N177,14,FALSE)</f>
        <v>96237.138081811951</v>
      </c>
    </row>
    <row r="73" spans="1:4" ht="54" thickTop="1" thickBot="1">
      <c r="A73" s="137" t="s">
        <v>1473</v>
      </c>
      <c r="B73" s="138" t="s">
        <v>1474</v>
      </c>
      <c r="C73" s="133" t="s">
        <v>387</v>
      </c>
      <c r="D73" s="179">
        <f>VLOOKUP('320.3'!A88,'320.3'!A88:N178,14,FALSE)</f>
        <v>104846.7579047152</v>
      </c>
    </row>
    <row r="74" spans="1:4" ht="54" thickTop="1" thickBot="1">
      <c r="A74" s="137" t="s">
        <v>1475</v>
      </c>
      <c r="B74" s="138" t="s">
        <v>1476</v>
      </c>
      <c r="C74" s="133" t="s">
        <v>387</v>
      </c>
      <c r="D74" s="179">
        <f>VLOOKUP('320.4'!A88,'320.4'!A88:N179,14,FALSE)</f>
        <v>81782.663344434564</v>
      </c>
    </row>
    <row r="75" spans="1:4" ht="54" thickTop="1" thickBot="1">
      <c r="A75" s="137" t="s">
        <v>1477</v>
      </c>
      <c r="B75" s="138" t="s">
        <v>1478</v>
      </c>
      <c r="C75" s="133" t="s">
        <v>387</v>
      </c>
      <c r="D75" s="179">
        <f>VLOOKUP('320.5'!A88,'320.5'!A88:N180,14,FALSE)</f>
        <v>111092.00742240305</v>
      </c>
    </row>
    <row r="76" spans="1:4" ht="54" thickTop="1" thickBot="1">
      <c r="A76" s="137" t="s">
        <v>1479</v>
      </c>
      <c r="B76" s="138" t="s">
        <v>1480</v>
      </c>
      <c r="C76" s="133" t="s">
        <v>387</v>
      </c>
      <c r="D76" s="179">
        <f>VLOOKUP('320.6'!A88,'320.6'!A88:N181,14,FALSE)</f>
        <v>119701.62724530631</v>
      </c>
    </row>
    <row r="77" spans="1:4" ht="54" thickTop="1" thickBot="1">
      <c r="A77" s="137" t="s">
        <v>1031</v>
      </c>
      <c r="B77" s="138" t="s">
        <v>1481</v>
      </c>
      <c r="C77" s="133" t="s">
        <v>387</v>
      </c>
      <c r="D77" s="179">
        <f>VLOOKUP('330.1'!A88,'330.1'!A88:N182,14,FALSE)</f>
        <v>149396.96090322727</v>
      </c>
    </row>
    <row r="78" spans="1:4" ht="54" thickTop="1" thickBot="1">
      <c r="A78" s="139" t="s">
        <v>1032</v>
      </c>
      <c r="B78" s="138" t="s">
        <v>1482</v>
      </c>
      <c r="C78" s="133" t="s">
        <v>387</v>
      </c>
      <c r="D78" s="179">
        <f>VLOOKUP('330.2'!A88,'330.1'!A88:N183,14,FALSE)</f>
        <v>149396.96090322727</v>
      </c>
    </row>
    <row r="79" spans="1:4" ht="54" thickTop="1" thickBot="1">
      <c r="A79" s="139" t="s">
        <v>1483</v>
      </c>
      <c r="B79" s="140" t="s">
        <v>1484</v>
      </c>
      <c r="C79" s="133" t="s">
        <v>387</v>
      </c>
      <c r="D79" s="179">
        <f>VLOOKUP('330.3'!A88,'330.3'!A88:N184,14,FALSE)</f>
        <v>136775.62460965209</v>
      </c>
    </row>
    <row r="80" spans="1:4" ht="54" thickTop="1" thickBot="1">
      <c r="A80" s="139" t="s">
        <v>1485</v>
      </c>
      <c r="B80" s="140" t="s">
        <v>1486</v>
      </c>
      <c r="C80" s="133" t="s">
        <v>387</v>
      </c>
      <c r="D80" s="179">
        <f>VLOOKUP('330.4'!A88,'330.4'!A88:N185,14,FALSE)</f>
        <v>164251.8302438184</v>
      </c>
    </row>
    <row r="81" spans="1:4" ht="54" thickTop="1" thickBot="1">
      <c r="A81" s="139" t="s">
        <v>1487</v>
      </c>
      <c r="B81" s="140" t="s">
        <v>1488</v>
      </c>
      <c r="C81" s="133" t="s">
        <v>387</v>
      </c>
      <c r="D81" s="179">
        <f>VLOOKUP('330.5'!A88,'330.5'!A88:N186,14,FALSE)</f>
        <v>156484.8540631567</v>
      </c>
    </row>
    <row r="82" spans="1:4" ht="54" thickTop="1" thickBot="1">
      <c r="A82" s="139" t="s">
        <v>1489</v>
      </c>
      <c r="B82" s="140" t="s">
        <v>1490</v>
      </c>
      <c r="C82" s="133" t="s">
        <v>387</v>
      </c>
      <c r="D82" s="179">
        <f>VLOOKUP('330.6'!A88,'330.6'!A88:N187,14,FALSE)</f>
        <v>151630.49395024322</v>
      </c>
    </row>
    <row r="83" spans="1:4" ht="54" thickTop="1" thickBot="1">
      <c r="A83" s="137" t="s">
        <v>1033</v>
      </c>
      <c r="B83" s="138" t="s">
        <v>1491</v>
      </c>
      <c r="C83" s="133" t="s">
        <v>387</v>
      </c>
      <c r="D83" s="179">
        <f>VLOOKUP('340.1'!A88,'340.1'!A88:N188,14,FALSE)</f>
        <v>147440.06193107791</v>
      </c>
    </row>
    <row r="84" spans="1:4" ht="54" thickTop="1" thickBot="1">
      <c r="A84" s="137" t="s">
        <v>1034</v>
      </c>
      <c r="B84" s="138" t="s">
        <v>1492</v>
      </c>
      <c r="C84" s="133" t="s">
        <v>387</v>
      </c>
      <c r="D84" s="179">
        <f>VLOOKUP('340.2'!A88,'340.2'!A88:N190,14,FALSE)</f>
        <v>135304.16164879408</v>
      </c>
    </row>
    <row r="85" spans="1:4" ht="54" thickTop="1" thickBot="1">
      <c r="A85" s="137" t="s">
        <v>1035</v>
      </c>
      <c r="B85" s="138" t="s">
        <v>1493</v>
      </c>
      <c r="C85" s="133" t="s">
        <v>387</v>
      </c>
      <c r="D85" s="179">
        <f>VLOOKUP('340.3'!A88,'340.3'!A88:N191,14,FALSE)</f>
        <v>135304.16164879408</v>
      </c>
    </row>
    <row r="86" spans="1:4" ht="54" thickTop="1" thickBot="1">
      <c r="A86" s="137" t="s">
        <v>1494</v>
      </c>
      <c r="B86" s="138" t="s">
        <v>2021</v>
      </c>
      <c r="C86" s="133" t="s">
        <v>387</v>
      </c>
      <c r="D86" s="179">
        <f>VLOOKUP('350.1'!A88,'350.1'!A88:N192,14,FALSE)</f>
        <v>194883.2472113918</v>
      </c>
    </row>
    <row r="87" spans="1:4" ht="54" thickTop="1" thickBot="1">
      <c r="A87" s="194" t="s">
        <v>1495</v>
      </c>
      <c r="B87" s="138" t="s">
        <v>2022</v>
      </c>
      <c r="C87" s="133" t="s">
        <v>387</v>
      </c>
      <c r="D87" s="179">
        <f>VLOOKUP('350.2'!A88,'350.2'!A88:N193,14,FALSE)</f>
        <v>187116.2710307301</v>
      </c>
    </row>
    <row r="88" spans="1:4" ht="54" thickTop="1" thickBot="1">
      <c r="A88" s="139" t="s">
        <v>1496</v>
      </c>
      <c r="B88" s="140" t="s">
        <v>1497</v>
      </c>
      <c r="C88" s="133" t="s">
        <v>387</v>
      </c>
      <c r="D88" s="179">
        <f>VLOOKUP('350.3'!A88,'350.3'!A88:N194,14,FALSE)</f>
        <v>194883.2472113918</v>
      </c>
    </row>
    <row r="89" spans="1:4" ht="54" thickTop="1" thickBot="1">
      <c r="A89" s="137" t="s">
        <v>1498</v>
      </c>
      <c r="B89" s="138" t="s">
        <v>1499</v>
      </c>
      <c r="C89" s="133" t="s">
        <v>387</v>
      </c>
      <c r="D89" s="179">
        <f>VLOOKUP('350.4'!A88,'350.4'!A88:N195,14,FALSE)</f>
        <v>187116.2710307301</v>
      </c>
    </row>
    <row r="90" spans="1:4" ht="54" thickTop="1" thickBot="1">
      <c r="A90" s="139" t="s">
        <v>1500</v>
      </c>
      <c r="B90" s="140" t="s">
        <v>1501</v>
      </c>
      <c r="C90" s="133" t="s">
        <v>387</v>
      </c>
      <c r="D90" s="179">
        <f>VLOOKUP('350.10'!A88,'350.10'!A88:N196,14,FALSE)</f>
        <v>145551.7495815868</v>
      </c>
    </row>
    <row r="91" spans="1:4" ht="54" thickTop="1" thickBot="1">
      <c r="A91" s="139" t="s">
        <v>1502</v>
      </c>
      <c r="B91" s="140" t="s">
        <v>1503</v>
      </c>
      <c r="C91" s="133" t="s">
        <v>387</v>
      </c>
      <c r="D91" s="179">
        <f>VLOOKUP('350.11'!A88,'350.11'!A88:N197,14,FALSE)</f>
        <v>137784.77340092513</v>
      </c>
    </row>
    <row r="92" spans="1:4" ht="54" thickTop="1" thickBot="1">
      <c r="A92" s="139" t="s">
        <v>1504</v>
      </c>
      <c r="B92" s="140" t="s">
        <v>1505</v>
      </c>
      <c r="C92" s="133" t="s">
        <v>387</v>
      </c>
      <c r="D92" s="179">
        <f>VLOOKUP('350.12'!A88,'350.12'!A88:N198,14,FALSE)</f>
        <v>145551.7495815868</v>
      </c>
    </row>
    <row r="93" spans="1:4" ht="54" thickTop="1" thickBot="1">
      <c r="A93" s="139" t="s">
        <v>1506</v>
      </c>
      <c r="B93" s="140" t="s">
        <v>1507</v>
      </c>
      <c r="C93" s="133" t="s">
        <v>387</v>
      </c>
      <c r="D93" s="179">
        <f>VLOOKUP('350.13'!A88,'350.13'!A88:N199,14,FALSE)</f>
        <v>137784.77340092513</v>
      </c>
    </row>
    <row r="94" spans="1:4" ht="54" thickTop="1" thickBot="1">
      <c r="A94" s="137" t="s">
        <v>1508</v>
      </c>
      <c r="B94" s="138" t="s">
        <v>1509</v>
      </c>
      <c r="C94" s="133" t="s">
        <v>998</v>
      </c>
      <c r="D94" s="179">
        <f>VLOOKUP('350.14'!A88,'350.14'!A88:N200,14,FALSE)</f>
        <v>548.12775144227783</v>
      </c>
    </row>
    <row r="95" spans="1:4" ht="54" thickTop="1" thickBot="1">
      <c r="A95" s="139" t="s">
        <v>1510</v>
      </c>
      <c r="B95" s="140" t="s">
        <v>1511</v>
      </c>
      <c r="C95" s="133" t="s">
        <v>387</v>
      </c>
      <c r="D95" s="179">
        <f>VLOOKUP('351.1'!A88,'351.1'!A88:N201,14,FALSE)</f>
        <v>187116.2710307301</v>
      </c>
    </row>
    <row r="96" spans="1:4" ht="54" thickTop="1" thickBot="1">
      <c r="A96" s="139" t="s">
        <v>1512</v>
      </c>
      <c r="B96" s="140" t="s">
        <v>1513</v>
      </c>
      <c r="C96" s="133" t="s">
        <v>387</v>
      </c>
      <c r="D96" s="179">
        <f>VLOOKUP('351.2'!A88,'351.2'!A88:N202,14,FALSE)</f>
        <v>187116.2710307301</v>
      </c>
    </row>
    <row r="97" spans="1:4" ht="54" thickTop="1" thickBot="1">
      <c r="A97" s="139" t="s">
        <v>1514</v>
      </c>
      <c r="B97" s="140" t="s">
        <v>1515</v>
      </c>
      <c r="C97" s="133" t="s">
        <v>387</v>
      </c>
      <c r="D97" s="179">
        <f>VLOOKUP('351.10'!A88,'351.10'!A88:N203,14,FALSE)</f>
        <v>137784.77340092513</v>
      </c>
    </row>
    <row r="98" spans="1:4" ht="54" thickTop="1" thickBot="1">
      <c r="A98" s="139" t="s">
        <v>1516</v>
      </c>
      <c r="B98" s="140" t="s">
        <v>1517</v>
      </c>
      <c r="C98" s="133" t="s">
        <v>387</v>
      </c>
      <c r="D98" s="179">
        <f>VLOOKUP('351.11'!A88,'351.11'!A88:N204,14,FALSE)</f>
        <v>137784.77340092513</v>
      </c>
    </row>
    <row r="99" spans="1:4" ht="54" thickTop="1" thickBot="1">
      <c r="A99" s="139" t="s">
        <v>1518</v>
      </c>
      <c r="B99" s="140" t="s">
        <v>1519</v>
      </c>
      <c r="C99" s="133" t="s">
        <v>998</v>
      </c>
      <c r="D99" s="179">
        <f>VLOOKUP('351.12'!A88,'351.12'!A88:N205,14,FALSE)</f>
        <v>548.12775144227783</v>
      </c>
    </row>
    <row r="100" spans="1:4" ht="54" thickTop="1" thickBot="1">
      <c r="A100" s="139" t="s">
        <v>1522</v>
      </c>
      <c r="B100" s="140" t="s">
        <v>1520</v>
      </c>
      <c r="C100" s="133" t="s">
        <v>998</v>
      </c>
      <c r="D100" s="179">
        <f>VLOOKUP('410.1'!A88,'410.1'!A88:N206,14,FALSE)</f>
        <v>1958.6532821334706</v>
      </c>
    </row>
    <row r="101" spans="1:4" ht="54" thickTop="1" thickBot="1">
      <c r="A101" s="139" t="s">
        <v>1523</v>
      </c>
      <c r="B101" s="140" t="s">
        <v>1521</v>
      </c>
      <c r="C101" s="133" t="s">
        <v>998</v>
      </c>
      <c r="D101" s="179">
        <f>VLOOKUP('410.2'!A88,'410.2'!A88:N207,14,FALSE)</f>
        <v>2212.2918366543513</v>
      </c>
    </row>
    <row r="102" spans="1:4" ht="54" thickTop="1" thickBot="1">
      <c r="A102" s="139" t="s">
        <v>1525</v>
      </c>
      <c r="B102" s="140" t="s">
        <v>1524</v>
      </c>
      <c r="C102" s="133" t="s">
        <v>377</v>
      </c>
      <c r="D102" s="179">
        <f>VLOOKUP('410.3'!A88,'410.3'!A88:N208,14,FALSE)</f>
        <v>2240.4738982677832</v>
      </c>
    </row>
    <row r="103" spans="1:4" ht="54" thickTop="1" thickBot="1">
      <c r="A103" s="139" t="s">
        <v>1527</v>
      </c>
      <c r="B103" s="140" t="s">
        <v>1526</v>
      </c>
      <c r="C103" s="133" t="s">
        <v>1464</v>
      </c>
      <c r="D103" s="179">
        <f>VLOOKUP('411.1'!A88,'411.1'!A88:N209,14,FALSE)</f>
        <v>2367.2931755282234</v>
      </c>
    </row>
    <row r="104" spans="1:4" ht="54" thickTop="1" thickBot="1">
      <c r="A104" s="137" t="s">
        <v>1036</v>
      </c>
      <c r="B104" s="138" t="s">
        <v>1958</v>
      </c>
      <c r="C104" s="133" t="s">
        <v>1464</v>
      </c>
      <c r="D104" s="179">
        <f>VLOOKUP('411.2'!A88,'411.2'!A88:N210,14,FALSE)</f>
        <v>5605.8520033869318</v>
      </c>
    </row>
    <row r="105" spans="1:4" ht="54" thickTop="1" thickBot="1">
      <c r="A105" s="137" t="s">
        <v>1037</v>
      </c>
      <c r="B105" s="138" t="s">
        <v>2054</v>
      </c>
      <c r="C105" s="133" t="s">
        <v>1464</v>
      </c>
      <c r="D105" s="179">
        <f>VLOOKUP('411.3'!A88,'411.3'!A88:N211,14,FALSE)</f>
        <v>4262.536819031473</v>
      </c>
    </row>
    <row r="106" spans="1:4" ht="54" thickTop="1" thickBot="1">
      <c r="A106" s="137" t="s">
        <v>1528</v>
      </c>
      <c r="B106" s="138" t="s">
        <v>2055</v>
      </c>
      <c r="C106" s="133" t="s">
        <v>1464</v>
      </c>
      <c r="D106" s="179">
        <f>VLOOKUP('411.4'!A88,'411.4'!A88:N212,14,FALSE)</f>
        <v>3170.4819315110135</v>
      </c>
    </row>
    <row r="107" spans="1:4" ht="54" thickTop="1" thickBot="1">
      <c r="A107" s="137" t="s">
        <v>1535</v>
      </c>
      <c r="B107" s="190" t="s">
        <v>1606</v>
      </c>
      <c r="C107" s="133" t="s">
        <v>998</v>
      </c>
      <c r="D107" s="179">
        <f>VLOOKUP('413.1'!A88,'413.1'!A88:N213,14,FALSE)</f>
        <v>3311.3922395781692</v>
      </c>
    </row>
    <row r="108" spans="1:4" ht="54" thickTop="1" thickBot="1">
      <c r="A108" s="137" t="s">
        <v>1537</v>
      </c>
      <c r="B108" s="138" t="s">
        <v>1607</v>
      </c>
      <c r="C108" s="133" t="s">
        <v>998</v>
      </c>
      <c r="D108" s="179">
        <f>VLOOKUP('413.2'!A88,'413.2'!A88:N214,14,FALSE)</f>
        <v>3607.303886519197</v>
      </c>
    </row>
    <row r="109" spans="1:4" ht="54" thickTop="1" thickBot="1">
      <c r="A109" s="137" t="s">
        <v>1539</v>
      </c>
      <c r="B109" s="138" t="s">
        <v>1608</v>
      </c>
      <c r="C109" s="133" t="s">
        <v>998</v>
      </c>
      <c r="D109" s="179">
        <f>VLOOKUP('413.3'!A88,'413.3'!A88:N215,14,FALSE)</f>
        <v>3776.3962561997851</v>
      </c>
    </row>
    <row r="110" spans="1:4" ht="54" thickTop="1" thickBot="1">
      <c r="A110" s="137" t="s">
        <v>1038</v>
      </c>
      <c r="B110" s="138" t="s">
        <v>1205</v>
      </c>
      <c r="C110" s="133" t="s">
        <v>998</v>
      </c>
      <c r="D110" s="179">
        <f>VLOOKUP('414.1'!A88,'414.1'!A88:N216,14,FALSE)</f>
        <v>3734.1231637796373</v>
      </c>
    </row>
    <row r="111" spans="1:4" ht="54" thickTop="1" thickBot="1">
      <c r="A111" s="137" t="s">
        <v>1039</v>
      </c>
      <c r="B111" s="138" t="s">
        <v>1959</v>
      </c>
      <c r="C111" s="133" t="s">
        <v>998</v>
      </c>
      <c r="D111" s="179">
        <f>VLOOKUP('414.2'!A88,'414.2'!A88:N217,14,FALSE)</f>
        <v>3889.1245026535098</v>
      </c>
    </row>
    <row r="112" spans="1:4" ht="54" thickTop="1" thickBot="1">
      <c r="A112" s="137" t="s">
        <v>1040</v>
      </c>
      <c r="B112" s="138" t="s">
        <v>1960</v>
      </c>
      <c r="C112" s="133" t="s">
        <v>998</v>
      </c>
      <c r="D112" s="179">
        <f>VLOOKUP('414.3'!A88,'414.3'!A88:N218,14,FALSE)</f>
        <v>3889.1245026535098</v>
      </c>
    </row>
    <row r="113" spans="1:4" ht="54" thickTop="1" thickBot="1">
      <c r="A113" s="137" t="s">
        <v>1041</v>
      </c>
      <c r="B113" s="138" t="s">
        <v>1206</v>
      </c>
      <c r="C113" s="133" t="s">
        <v>998</v>
      </c>
      <c r="D113" s="179">
        <f>VLOOKUP('414.4'!A88,'414.4'!A88:N219,14,FALSE)</f>
        <v>4156.8540879811062</v>
      </c>
    </row>
    <row r="114" spans="1:4" ht="54" thickTop="1" thickBot="1">
      <c r="A114" s="137" t="s">
        <v>1042</v>
      </c>
      <c r="B114" s="138" t="s">
        <v>1207</v>
      </c>
      <c r="C114" s="133" t="s">
        <v>998</v>
      </c>
      <c r="D114" s="179">
        <f>VLOOKUP('414.5'!A88,'414.5'!A88:N220,14,FALSE)</f>
        <v>4368.2195500818407</v>
      </c>
    </row>
    <row r="115" spans="1:4" ht="54" thickTop="1" thickBot="1">
      <c r="A115" s="137" t="s">
        <v>1546</v>
      </c>
      <c r="B115" s="138" t="s">
        <v>2056</v>
      </c>
      <c r="C115" s="133" t="s">
        <v>998</v>
      </c>
      <c r="D115" s="179">
        <f>VLOOKUP('414.6'!A88,'414.6'!A88:N221,14,FALSE)</f>
        <v>4537.3119197624283</v>
      </c>
    </row>
    <row r="116" spans="1:4" ht="54" thickTop="1" thickBot="1">
      <c r="A116" s="137" t="s">
        <v>1043</v>
      </c>
      <c r="B116" s="138" t="s">
        <v>1961</v>
      </c>
      <c r="C116" s="133" t="s">
        <v>1464</v>
      </c>
      <c r="D116" s="179">
        <f>VLOOKUP('415.1'!A88,'415.1'!A88:N222,14,FALSE)</f>
        <v>3847.9675480038691</v>
      </c>
    </row>
    <row r="117" spans="1:4" ht="54" thickTop="1" thickBot="1">
      <c r="A117" s="137" t="s">
        <v>1044</v>
      </c>
      <c r="B117" s="138" t="s">
        <v>2058</v>
      </c>
      <c r="C117" s="133" t="s">
        <v>233</v>
      </c>
      <c r="D117" s="179">
        <f>VLOOKUP('420.1'!A87,'420.1'!A87:N223,14,FALSE)</f>
        <v>3446.9101555937718</v>
      </c>
    </row>
    <row r="118" spans="1:4" ht="54" thickTop="1" thickBot="1">
      <c r="A118" s="137" t="s">
        <v>1045</v>
      </c>
      <c r="B118" s="138" t="s">
        <v>2057</v>
      </c>
      <c r="C118" s="142" t="s">
        <v>233</v>
      </c>
      <c r="D118" s="179">
        <f>VLOOKUP('420.2 '!A88,'420.2 '!A59:N107,14,FALSE)</f>
        <v>3489.1832480139187</v>
      </c>
    </row>
    <row r="119" spans="1:4" ht="54" thickTop="1" thickBot="1">
      <c r="A119" s="137" t="s">
        <v>1551</v>
      </c>
      <c r="B119" s="138" t="s">
        <v>1552</v>
      </c>
      <c r="C119" s="133" t="s">
        <v>233</v>
      </c>
      <c r="D119" s="179">
        <f>VLOOKUP('420.3'!A88,'420.3'!A88:N225,14,FALSE)</f>
        <v>7350.1256890539971</v>
      </c>
    </row>
    <row r="120" spans="1:4" ht="54" thickTop="1" thickBot="1">
      <c r="A120" s="137" t="s">
        <v>1046</v>
      </c>
      <c r="B120" s="138" t="s">
        <v>1208</v>
      </c>
      <c r="C120" s="133" t="s">
        <v>233</v>
      </c>
      <c r="D120" s="179">
        <f>VLOOKUP('421.1'!A88,'421.1'!A88:N226,14,FALSE)</f>
        <v>2381.6140958681217</v>
      </c>
    </row>
    <row r="121" spans="1:4" ht="54" thickTop="1" thickBot="1">
      <c r="A121" s="137" t="s">
        <v>1047</v>
      </c>
      <c r="B121" s="138" t="s">
        <v>1209</v>
      </c>
      <c r="C121" s="133" t="s">
        <v>233</v>
      </c>
      <c r="D121" s="179">
        <f>VLOOKUP('421.2'!A88,'421.2'!A88:N227,14,FALSE)</f>
        <v>2553.1865266778345</v>
      </c>
    </row>
    <row r="122" spans="1:4" ht="54" thickTop="1" thickBot="1">
      <c r="A122" s="137" t="s">
        <v>1048</v>
      </c>
      <c r="B122" s="138" t="s">
        <v>1962</v>
      </c>
      <c r="C122" s="133" t="s">
        <v>233</v>
      </c>
      <c r="D122" s="179">
        <f>VLOOKUP('421.3'!A88,'421.3'!A88:N228,14,FALSE)</f>
        <v>2036.3979718415389</v>
      </c>
    </row>
    <row r="123" spans="1:4" ht="54" thickTop="1" thickBot="1">
      <c r="A123" s="137" t="s">
        <v>1049</v>
      </c>
      <c r="B123" s="138" t="s">
        <v>1963</v>
      </c>
      <c r="C123" s="133" t="s">
        <v>233</v>
      </c>
      <c r="D123" s="179">
        <f>VLOOKUP('421.4'!A88,'421.4'!A88:N229,14,FALSE)</f>
        <v>2648.3009846231644</v>
      </c>
    </row>
    <row r="124" spans="1:4" ht="54" thickTop="1" thickBot="1">
      <c r="A124" s="137" t="s">
        <v>1556</v>
      </c>
      <c r="B124" s="140" t="s">
        <v>1557</v>
      </c>
      <c r="C124" s="133" t="s">
        <v>233</v>
      </c>
      <c r="D124" s="179">
        <f>VLOOKUP('430.1.1'!A87,'430.1.1'!A87:N230,14,FALSE)</f>
        <v>11604.04159422468</v>
      </c>
    </row>
    <row r="125" spans="1:4" ht="54" thickTop="1" thickBot="1">
      <c r="A125" s="137" t="s">
        <v>1558</v>
      </c>
      <c r="B125" s="138" t="s">
        <v>1559</v>
      </c>
      <c r="C125" s="133" t="s">
        <v>233</v>
      </c>
      <c r="D125" s="179">
        <f>VLOOKUP('430.1.2'!A88,'430.1.2'!A88:N231,14,FALSE)</f>
        <v>9468.1632132636078</v>
      </c>
    </row>
    <row r="126" spans="1:4" ht="54" thickTop="1" thickBot="1">
      <c r="A126" s="137" t="s">
        <v>1560</v>
      </c>
      <c r="B126" s="138" t="s">
        <v>1609</v>
      </c>
      <c r="C126" s="133" t="s">
        <v>233</v>
      </c>
      <c r="D126" s="179">
        <f>VLOOKUP('430.2.1'!A88,'430.2.1'!A88:N232,14,FALSE)</f>
        <v>11604.04159422468</v>
      </c>
    </row>
    <row r="127" spans="1:4" ht="54" thickTop="1" thickBot="1">
      <c r="A127" s="137" t="s">
        <v>1562</v>
      </c>
      <c r="B127" s="138" t="s">
        <v>1610</v>
      </c>
      <c r="C127" s="133" t="s">
        <v>233</v>
      </c>
      <c r="D127" s="179">
        <f>VLOOKUP('430.2.2'!A88,'430.2.2'!A88:N233,14,FALSE)</f>
        <v>9468.1632132636078</v>
      </c>
    </row>
    <row r="128" spans="1:4" ht="54" thickTop="1" thickBot="1">
      <c r="A128" s="137" t="s">
        <v>1563</v>
      </c>
      <c r="B128" s="138" t="s">
        <v>1611</v>
      </c>
      <c r="C128" s="133" t="s">
        <v>233</v>
      </c>
      <c r="D128" s="179">
        <f>VLOOKUP('431.1.1'!A88,'431.1.1'!A88:N234,14,FALSE)</f>
        <v>24216.255292818169</v>
      </c>
    </row>
    <row r="129" spans="1:4" ht="54" thickTop="1" thickBot="1">
      <c r="A129" s="137" t="s">
        <v>1565</v>
      </c>
      <c r="B129" s="138" t="s">
        <v>1612</v>
      </c>
      <c r="C129" s="133" t="s">
        <v>233</v>
      </c>
      <c r="D129" s="179">
        <f>VLOOKUP('431.1.2'!A88,'431.1.2'!A88:N235,14,FALSE)</f>
        <v>18934.891366811433</v>
      </c>
    </row>
    <row r="130" spans="1:4" ht="54" thickTop="1" thickBot="1">
      <c r="A130" s="137" t="s">
        <v>1568</v>
      </c>
      <c r="B130" s="138" t="s">
        <v>1613</v>
      </c>
      <c r="C130" s="133" t="s">
        <v>233</v>
      </c>
      <c r="D130" s="179">
        <f>VLOOKUP('431.2.1'!A88,'431.2.1'!A88:N236,14,FALSE)</f>
        <v>25112.444852125285</v>
      </c>
    </row>
    <row r="131" spans="1:4" ht="54" thickTop="1" thickBot="1">
      <c r="A131" s="137" t="s">
        <v>1569</v>
      </c>
      <c r="B131" s="138" t="s">
        <v>1614</v>
      </c>
      <c r="C131" s="133" t="s">
        <v>233</v>
      </c>
      <c r="D131" s="179">
        <f>VLOOKUP('431.2.2'!A88,'431.2.2'!A88:N237,14,FALSE)</f>
        <v>19619.715464017812</v>
      </c>
    </row>
    <row r="132" spans="1:4" ht="54" thickTop="1" thickBot="1">
      <c r="A132" s="137" t="s">
        <v>1050</v>
      </c>
      <c r="B132" s="138" t="s">
        <v>1210</v>
      </c>
      <c r="C132" s="133" t="s">
        <v>233</v>
      </c>
      <c r="D132" s="179">
        <f>VLOOKUP('432.1'!A88,'432.1'!A88:N238,14,FALSE)</f>
        <v>7503.378063465485</v>
      </c>
    </row>
    <row r="133" spans="1:4" ht="54" thickTop="1" thickBot="1">
      <c r="A133" s="137" t="s">
        <v>1051</v>
      </c>
      <c r="B133" s="138" t="s">
        <v>1964</v>
      </c>
      <c r="C133" s="133" t="s">
        <v>233</v>
      </c>
      <c r="D133" s="179">
        <f>VLOOKUP('432.2'!A88,'432.2'!A88:N239,14,FALSE)</f>
        <v>7026.7879778829501</v>
      </c>
    </row>
    <row r="134" spans="1:4" ht="54" thickTop="1" thickBot="1">
      <c r="A134" s="137" t="s">
        <v>1052</v>
      </c>
      <c r="B134" s="138" t="s">
        <v>1965</v>
      </c>
      <c r="C134" s="133" t="s">
        <v>233</v>
      </c>
      <c r="D134" s="179">
        <f>VLOOKUP('433.1'!A88,'433.1'!A88:N240,14,FALSE)</f>
        <v>6194.3575925437472</v>
      </c>
    </row>
    <row r="135" spans="1:4" ht="54" thickTop="1" thickBot="1">
      <c r="A135" s="137" t="s">
        <v>1053</v>
      </c>
      <c r="B135" s="138" t="s">
        <v>1966</v>
      </c>
      <c r="C135" s="133" t="s">
        <v>233</v>
      </c>
      <c r="D135" s="179">
        <f>VLOOKUP('433.2'!A88,'433.2'!A88:N241,14,FALSE)</f>
        <v>5720.7604677019663</v>
      </c>
    </row>
    <row r="136" spans="1:4" ht="54" thickTop="1" thickBot="1">
      <c r="A136" s="137" t="s">
        <v>1054</v>
      </c>
      <c r="B136" s="138" t="s">
        <v>1967</v>
      </c>
      <c r="C136" s="133" t="s">
        <v>233</v>
      </c>
      <c r="D136" s="179">
        <f>VLOOKUP('433.3'!A88,'433.3'!A88:N242,14,FALSE)</f>
        <v>6830.1649369031948</v>
      </c>
    </row>
    <row r="137" spans="1:4" ht="54" thickTop="1" thickBot="1">
      <c r="A137" s="137" t="s">
        <v>1055</v>
      </c>
      <c r="B137" s="138" t="s">
        <v>1211</v>
      </c>
      <c r="C137" s="133" t="s">
        <v>233</v>
      </c>
      <c r="D137" s="179">
        <f>VLOOKUP('433.4'!A88,'433.4'!A88:N243,14,FALSE)</f>
        <v>4355.9848505682967</v>
      </c>
    </row>
    <row r="138" spans="1:4" ht="54" thickTop="1" thickBot="1">
      <c r="A138" s="137" t="s">
        <v>1056</v>
      </c>
      <c r="B138" s="138" t="s">
        <v>1968</v>
      </c>
      <c r="C138" s="133" t="s">
        <v>233</v>
      </c>
      <c r="D138" s="179">
        <f>VLOOKUP('433.5'!A88,'433.5'!A88:N244,14,FALSE)</f>
        <v>7791.48786554242</v>
      </c>
    </row>
    <row r="139" spans="1:4" ht="54" thickTop="1" thickBot="1">
      <c r="A139" s="137" t="s">
        <v>1057</v>
      </c>
      <c r="B139" s="138" t="s">
        <v>1969</v>
      </c>
      <c r="C139" s="133" t="s">
        <v>233</v>
      </c>
      <c r="D139" s="179">
        <f>VLOOKUP('433.6'!A88,'433.6'!A88:N245,14,FALSE)</f>
        <v>7261.3769002714544</v>
      </c>
    </row>
    <row r="140" spans="1:4" ht="54" thickTop="1" thickBot="1">
      <c r="A140" s="137" t="s">
        <v>1058</v>
      </c>
      <c r="B140" s="138" t="s">
        <v>1970</v>
      </c>
      <c r="C140" s="133" t="s">
        <v>233</v>
      </c>
      <c r="D140" s="179">
        <f>VLOOKUP('433.7'!A88,'433.7'!A88:N246,14,FALSE)</f>
        <v>8697.5787945631819</v>
      </c>
    </row>
    <row r="141" spans="1:4" ht="54" thickTop="1" thickBot="1">
      <c r="A141" s="137" t="s">
        <v>1059</v>
      </c>
      <c r="B141" s="138" t="s">
        <v>1212</v>
      </c>
      <c r="C141" s="133" t="s">
        <v>233</v>
      </c>
      <c r="D141" s="179">
        <f>VLOOKUP('433.8'!A88,'433.8'!A88:N247,14,FALSE)</f>
        <v>5523.1185116057868</v>
      </c>
    </row>
    <row r="142" spans="1:4" ht="54" thickTop="1" thickBot="1">
      <c r="A142" s="137" t="s">
        <v>1060</v>
      </c>
      <c r="B142" s="138" t="s">
        <v>1971</v>
      </c>
      <c r="C142" s="133" t="s">
        <v>387</v>
      </c>
      <c r="D142" s="179">
        <f>VLOOKUP('440.1'!A89,'440.1'!A89:N248,14,FALSE)</f>
        <v>306715.61409367708</v>
      </c>
    </row>
    <row r="143" spans="1:4" ht="54" thickTop="1" thickBot="1">
      <c r="A143" s="137" t="s">
        <v>1061</v>
      </c>
      <c r="B143" s="138" t="s">
        <v>1972</v>
      </c>
      <c r="C143" s="133" t="s">
        <v>387</v>
      </c>
      <c r="D143" s="179">
        <f>VLOOKUP('440.2'!A93,'440.2'!A93:N250,14,FALSE)</f>
        <v>306715.61409367708</v>
      </c>
    </row>
    <row r="144" spans="1:4" ht="54" thickTop="1" thickBot="1">
      <c r="A144" s="137" t="s">
        <v>1062</v>
      </c>
      <c r="B144" s="138" t="s">
        <v>1973</v>
      </c>
      <c r="C144" s="133" t="s">
        <v>387</v>
      </c>
      <c r="D144" s="179">
        <f>VLOOKUP('440.3'!A93,'440.3'!A93:N252,14,FALSE)</f>
        <v>306715.61409367708</v>
      </c>
    </row>
    <row r="145" spans="1:4" ht="54" thickTop="1" thickBot="1">
      <c r="A145" s="137" t="s">
        <v>1063</v>
      </c>
      <c r="B145" s="138" t="s">
        <v>1213</v>
      </c>
      <c r="C145" s="133" t="s">
        <v>387</v>
      </c>
      <c r="D145" s="179">
        <f>VLOOKUP('440.4'!A93,'440.4'!A93:N254,14,FALSE)</f>
        <v>330359.37064202508</v>
      </c>
    </row>
    <row r="146" spans="1:4" ht="54" thickTop="1" thickBot="1">
      <c r="A146" s="137" t="s">
        <v>1064</v>
      </c>
      <c r="B146" s="138" t="s">
        <v>1974</v>
      </c>
      <c r="C146" s="133" t="s">
        <v>387</v>
      </c>
      <c r="D146" s="179">
        <f>VLOOKUP('441.1'!A93,'441.1'!A93:N256,14,FALSE)</f>
        <v>306715.61409367708</v>
      </c>
    </row>
    <row r="147" spans="1:4" ht="54" thickTop="1" thickBot="1">
      <c r="A147" s="137" t="s">
        <v>1065</v>
      </c>
      <c r="B147" s="138" t="s">
        <v>1975</v>
      </c>
      <c r="C147" s="133" t="s">
        <v>387</v>
      </c>
      <c r="D147" s="179">
        <f>VLOOKUP('441.2'!A92,'441.2'!A92:N258,14,FALSE)</f>
        <v>306715.61409367708</v>
      </c>
    </row>
    <row r="148" spans="1:4" ht="54" thickTop="1" thickBot="1">
      <c r="A148" s="137" t="s">
        <v>1066</v>
      </c>
      <c r="B148" s="138" t="s">
        <v>1976</v>
      </c>
      <c r="C148" s="133" t="s">
        <v>387</v>
      </c>
      <c r="D148" s="179">
        <f>VLOOKUP('441.3'!A93,'441.3'!A93:N260,14,FALSE)</f>
        <v>306715.61409367708</v>
      </c>
    </row>
    <row r="149" spans="1:4" ht="54" thickTop="1" thickBot="1">
      <c r="A149" s="137" t="s">
        <v>1067</v>
      </c>
      <c r="B149" s="138" t="s">
        <v>1977</v>
      </c>
      <c r="C149" s="133" t="s">
        <v>387</v>
      </c>
      <c r="D149" s="179">
        <f>VLOOKUP('441.4'!A92,'441.4'!A92:N262,14,FALSE)</f>
        <v>330359.37064202508</v>
      </c>
    </row>
    <row r="150" spans="1:4" ht="54" thickTop="1" thickBot="1">
      <c r="A150" s="137" t="s">
        <v>1068</v>
      </c>
      <c r="B150" s="138" t="s">
        <v>1957</v>
      </c>
      <c r="C150" s="133" t="s">
        <v>387</v>
      </c>
      <c r="D150" s="179">
        <f>VLOOKUP('450.1'!A95,'450.1'!A95:N264,14,FALSE)</f>
        <v>308706.46508645965</v>
      </c>
    </row>
    <row r="151" spans="1:4" ht="54" thickTop="1" thickBot="1">
      <c r="A151" s="137" t="s">
        <v>1069</v>
      </c>
      <c r="B151" s="138" t="s">
        <v>1978</v>
      </c>
      <c r="C151" s="133" t="s">
        <v>387</v>
      </c>
      <c r="D151" s="179">
        <f>VLOOKUP('450.2'!A93,'450.2'!A93:N266,14,FALSE)</f>
        <v>308706.46508645965</v>
      </c>
    </row>
    <row r="152" spans="1:4" ht="54" thickTop="1" thickBot="1">
      <c r="A152" s="137" t="s">
        <v>1070</v>
      </c>
      <c r="B152" s="138" t="s">
        <v>1979</v>
      </c>
      <c r="C152" s="133" t="s">
        <v>387</v>
      </c>
      <c r="D152" s="179">
        <f>VLOOKUP('450.3'!A93,'450.3'!A93:N268,14,FALSE)</f>
        <v>308706.46508645965</v>
      </c>
    </row>
    <row r="153" spans="1:4" ht="54" thickTop="1" thickBot="1">
      <c r="A153" s="137" t="s">
        <v>1071</v>
      </c>
      <c r="B153" s="138" t="s">
        <v>1980</v>
      </c>
      <c r="C153" s="133" t="s">
        <v>387</v>
      </c>
      <c r="D153" s="179">
        <f>VLOOKUP('450.4'!A92,'450.4'!A92:N270,14,FALSE)</f>
        <v>308706.46508645965</v>
      </c>
    </row>
    <row r="154" spans="1:4" ht="63.75" customHeight="1" thickTop="1" thickBot="1">
      <c r="A154" s="137" t="s">
        <v>1072</v>
      </c>
      <c r="B154" s="138" t="s">
        <v>1981</v>
      </c>
      <c r="C154" s="133" t="s">
        <v>387</v>
      </c>
      <c r="D154" s="179">
        <f>VLOOKUP('450.5'!A92,'450.5'!A92:N272,14,FALSE)</f>
        <v>308706.46508645965</v>
      </c>
    </row>
    <row r="155" spans="1:4" ht="54" thickTop="1" thickBot="1">
      <c r="A155" s="137" t="s">
        <v>1073</v>
      </c>
      <c r="B155" s="138" t="s">
        <v>1982</v>
      </c>
      <c r="C155" s="133" t="s">
        <v>387</v>
      </c>
      <c r="D155" s="179">
        <f>VLOOKUP('450.6'!A93,'450.6'!A93:N274,14,FALSE)</f>
        <v>308706.46508645965</v>
      </c>
    </row>
    <row r="156" spans="1:4" ht="54" thickTop="1" thickBot="1">
      <c r="A156" s="137" t="s">
        <v>1074</v>
      </c>
      <c r="B156" s="138" t="s">
        <v>1983</v>
      </c>
      <c r="C156" s="133" t="s">
        <v>387</v>
      </c>
      <c r="D156" s="179">
        <f>VLOOKUP('450.7'!A93,'450.7'!A93:N275,14,FALSE)</f>
        <v>308706.46508645965</v>
      </c>
    </row>
    <row r="157" spans="1:4" ht="54" thickTop="1" thickBot="1">
      <c r="A157" s="137" t="s">
        <v>1075</v>
      </c>
      <c r="B157" s="138" t="s">
        <v>1984</v>
      </c>
      <c r="C157" s="133" t="s">
        <v>387</v>
      </c>
      <c r="D157" s="179">
        <f>VLOOKUP('450.8'!A93,'450.8'!A93:N276,14,FALSE)</f>
        <v>308706.46508645965</v>
      </c>
    </row>
    <row r="158" spans="1:4" ht="54" thickTop="1" thickBot="1">
      <c r="A158" s="137" t="s">
        <v>1584</v>
      </c>
      <c r="B158" s="138" t="s">
        <v>1615</v>
      </c>
      <c r="C158" s="133" t="s">
        <v>387</v>
      </c>
      <c r="D158" s="179">
        <f>VLOOKUP('450.10'!A92,'450.10'!A92:N277,14,FALSE)</f>
        <v>342941.21784316539</v>
      </c>
    </row>
    <row r="159" spans="1:4" ht="54" thickTop="1" thickBot="1">
      <c r="A159" s="137" t="s">
        <v>1586</v>
      </c>
      <c r="B159" s="138" t="s">
        <v>1616</v>
      </c>
      <c r="C159" s="133" t="s">
        <v>387</v>
      </c>
      <c r="D159" s="179">
        <f>VLOOKUP('450.11'!A92,'450.11'!A92:N278,14,FALSE)</f>
        <v>342941.21784316539</v>
      </c>
    </row>
    <row r="160" spans="1:4" ht="54" thickTop="1" thickBot="1">
      <c r="A160" s="137" t="s">
        <v>1588</v>
      </c>
      <c r="B160" s="138" t="s">
        <v>1617</v>
      </c>
      <c r="C160" s="133" t="s">
        <v>387</v>
      </c>
      <c r="D160" s="179">
        <f>VLOOKUP('450.12'!A92,'450.11'!A92:N279,14,FALSE)</f>
        <v>342941.21784316539</v>
      </c>
    </row>
    <row r="161" spans="1:4" ht="54" thickTop="1" thickBot="1">
      <c r="A161" s="137" t="s">
        <v>1076</v>
      </c>
      <c r="B161" s="138" t="s">
        <v>1985</v>
      </c>
      <c r="C161" s="133" t="s">
        <v>387</v>
      </c>
      <c r="D161" s="179">
        <f>VLOOKUP('451.1'!A92,'451.1'!A92:N280,14,FALSE)</f>
        <v>308706.46508645965</v>
      </c>
    </row>
    <row r="162" spans="1:4" ht="54" thickTop="1" thickBot="1">
      <c r="A162" s="137" t="s">
        <v>1077</v>
      </c>
      <c r="B162" s="138" t="s">
        <v>1986</v>
      </c>
      <c r="C162" s="133" t="s">
        <v>387</v>
      </c>
      <c r="D162" s="179">
        <f>VLOOKUP('451.2'!A93,'451.2'!A93:N281,14,FALSE)</f>
        <v>308706.46508645965</v>
      </c>
    </row>
    <row r="163" spans="1:4" ht="54" thickTop="1" thickBot="1">
      <c r="A163" s="137" t="s">
        <v>1078</v>
      </c>
      <c r="B163" s="138" t="s">
        <v>1987</v>
      </c>
      <c r="C163" s="133" t="s">
        <v>387</v>
      </c>
      <c r="D163" s="179">
        <f>VLOOKUP('451.3'!A92,'451.3'!A92:N282,14,FALSE)</f>
        <v>308706.46508645965</v>
      </c>
    </row>
    <row r="164" spans="1:4" ht="54" thickTop="1" thickBot="1">
      <c r="A164" s="137" t="s">
        <v>1079</v>
      </c>
      <c r="B164" s="138" t="s">
        <v>1988</v>
      </c>
      <c r="C164" s="133" t="s">
        <v>387</v>
      </c>
      <c r="D164" s="179">
        <f>VLOOKUP('451.4'!A92,'451.4'!A92:N283,14,FALSE)</f>
        <v>342941.21784316539</v>
      </c>
    </row>
    <row r="165" spans="1:4" ht="54" thickTop="1" thickBot="1">
      <c r="A165" s="137" t="s">
        <v>1080</v>
      </c>
      <c r="B165" s="138" t="s">
        <v>1989</v>
      </c>
      <c r="C165" s="133" t="s">
        <v>387</v>
      </c>
      <c r="D165" s="179">
        <f>VLOOKUP('452.1'!A93,'452.1'!A93:N284,14,FALSE)</f>
        <v>308706.46508645965</v>
      </c>
    </row>
    <row r="166" spans="1:4" ht="54" thickTop="1" thickBot="1">
      <c r="A166" s="137" t="s">
        <v>1081</v>
      </c>
      <c r="B166" s="138" t="s">
        <v>1990</v>
      </c>
      <c r="C166" s="133" t="s">
        <v>387</v>
      </c>
      <c r="D166" s="179">
        <f>VLOOKUP('452.2'!A93,'452.2'!A93:N285,14,FALSE)</f>
        <v>308706.46508645965</v>
      </c>
    </row>
    <row r="167" spans="1:4" ht="54" thickTop="1" thickBot="1">
      <c r="A167" s="137" t="s">
        <v>1082</v>
      </c>
      <c r="B167" s="138" t="s">
        <v>1991</v>
      </c>
      <c r="C167" s="133" t="s">
        <v>387</v>
      </c>
      <c r="D167" s="179">
        <f>VLOOKUP('452.3'!A92,'452.3'!A92:N286,14,FALSE)</f>
        <v>308706.46508645965</v>
      </c>
    </row>
    <row r="168" spans="1:4" ht="54" thickTop="1" thickBot="1">
      <c r="A168" s="137" t="s">
        <v>1083</v>
      </c>
      <c r="B168" s="138" t="s">
        <v>1992</v>
      </c>
      <c r="C168" s="133" t="s">
        <v>387</v>
      </c>
      <c r="D168" s="179">
        <f>VLOOKUP('452.4'!A93,'452.4'!A93:N287,14,FALSE)</f>
        <v>308706.46508645965</v>
      </c>
    </row>
    <row r="169" spans="1:4" ht="54" thickTop="1" thickBot="1">
      <c r="A169" s="137" t="s">
        <v>1084</v>
      </c>
      <c r="B169" s="138" t="s">
        <v>1214</v>
      </c>
      <c r="C169" s="133" t="s">
        <v>387</v>
      </c>
      <c r="D169" s="179">
        <f>VLOOKUP('453.1'!A92,'453.1'!A92:N288,14,FALSE)</f>
        <v>305930.22870209615</v>
      </c>
    </row>
    <row r="170" spans="1:4" ht="54" thickTop="1" thickBot="1">
      <c r="A170" s="137" t="s">
        <v>1085</v>
      </c>
      <c r="B170" s="138" t="s">
        <v>1993</v>
      </c>
      <c r="C170" s="133" t="s">
        <v>233</v>
      </c>
      <c r="D170" s="179">
        <f>VLOOKUP('460.1'!A87,'460.1'!A87:N289,14,FALSE)</f>
        <v>6183.5726923583552</v>
      </c>
    </row>
    <row r="171" spans="1:4" ht="54" thickTop="1" thickBot="1">
      <c r="A171" s="195" t="s">
        <v>2017</v>
      </c>
      <c r="B171" s="138" t="s">
        <v>2073</v>
      </c>
      <c r="C171" s="133" t="s">
        <v>233</v>
      </c>
      <c r="D171" s="179">
        <f>VLOOKUP('460.2'!A87,'460.2'!A87:N290,14,FALSE)</f>
        <v>3091.7863461791776</v>
      </c>
    </row>
    <row r="172" spans="1:4" ht="51.75" customHeight="1" thickTop="1" thickBot="1">
      <c r="A172" s="137" t="s">
        <v>1086</v>
      </c>
      <c r="B172" s="138" t="s">
        <v>1215</v>
      </c>
      <c r="C172" s="133" t="s">
        <v>387</v>
      </c>
      <c r="D172" s="179">
        <f>VLOOKUP('461.1'!A87,'461.1'!A87:N291,14,FALSE)</f>
        <v>112445.14952722684</v>
      </c>
    </row>
    <row r="173" spans="1:4" ht="54" thickTop="1" thickBot="1">
      <c r="A173" s="137" t="s">
        <v>1087</v>
      </c>
      <c r="B173" s="138" t="s">
        <v>1216</v>
      </c>
      <c r="C173" s="133" t="s">
        <v>387</v>
      </c>
      <c r="D173" s="179">
        <f>VLOOKUP('461.2'!A89,'461.2'!A89:N294,14,FALSE)</f>
        <v>134978.17895388894</v>
      </c>
    </row>
    <row r="174" spans="1:4" ht="54" thickTop="1" thickBot="1">
      <c r="A174" s="137" t="s">
        <v>1598</v>
      </c>
      <c r="B174" s="138" t="s">
        <v>2078</v>
      </c>
      <c r="C174" s="133" t="s">
        <v>387</v>
      </c>
      <c r="D174" s="179">
        <f>VLOOKUP('462.1.1'!A88,'462.1.1'!A88:N293,14,FALSE)</f>
        <v>182835.92972338357</v>
      </c>
    </row>
    <row r="175" spans="1:4" ht="54" thickTop="1" thickBot="1">
      <c r="A175" s="137" t="s">
        <v>1599</v>
      </c>
      <c r="B175" s="138" t="s">
        <v>2079</v>
      </c>
      <c r="C175" s="133" t="s">
        <v>387</v>
      </c>
      <c r="D175" s="179">
        <f>VLOOKUP('462.1.2'!A88,'462.1.2'!A88:N294,14,FALSE)</f>
        <v>185356.07163512841</v>
      </c>
    </row>
    <row r="176" spans="1:4" ht="54" thickTop="1" thickBot="1">
      <c r="A176" s="137" t="s">
        <v>1600</v>
      </c>
      <c r="B176" s="138" t="s">
        <v>2082</v>
      </c>
      <c r="C176" s="133" t="s">
        <v>387</v>
      </c>
      <c r="D176" s="179">
        <f>VLOOKUP('462.2.1'!A88,'462.2.1'!A88:N295,14,FALSE)</f>
        <v>199437.7854739179</v>
      </c>
    </row>
    <row r="177" spans="1:4" ht="54" thickTop="1" thickBot="1">
      <c r="A177" s="137" t="s">
        <v>1601</v>
      </c>
      <c r="B177" s="138" t="s">
        <v>2083</v>
      </c>
      <c r="C177" s="133" t="s">
        <v>387</v>
      </c>
      <c r="D177" s="179">
        <f>VLOOKUP('462.2.2'!A88,'462.2.2'!A88:N296,14,FALSE)</f>
        <v>201957.92738566274</v>
      </c>
    </row>
    <row r="178" spans="1:4" ht="54" thickTop="1" thickBot="1">
      <c r="A178" s="137" t="s">
        <v>1088</v>
      </c>
      <c r="B178" s="138" t="s">
        <v>1618</v>
      </c>
      <c r="C178" s="133" t="s">
        <v>233</v>
      </c>
      <c r="D178" s="179">
        <f>VLOOKUP('464.1'!A88,'464.1'!A88:N297,14,FALSE)</f>
        <v>6747.9299606818677</v>
      </c>
    </row>
    <row r="179" spans="1:4" ht="54" thickTop="1" thickBot="1">
      <c r="A179" s="137" t="s">
        <v>1089</v>
      </c>
      <c r="B179" s="138" t="s">
        <v>1619</v>
      </c>
      <c r="C179" s="133" t="s">
        <v>387</v>
      </c>
      <c r="D179" s="179">
        <f>VLOOKUP('465.1'!A92,'465.1'!A92:N298,14,FALSE)</f>
        <v>102626.53772335728</v>
      </c>
    </row>
    <row r="180" spans="1:4" ht="54" thickTop="1" thickBot="1">
      <c r="A180" s="137" t="s">
        <v>1602</v>
      </c>
      <c r="B180" s="138" t="s">
        <v>1620</v>
      </c>
      <c r="C180" s="133" t="s">
        <v>387</v>
      </c>
      <c r="D180" s="179">
        <f>VLOOKUP('465.2'!A92,'465.2'!A92:N299,14,FALSE)</f>
        <v>28666.022768078223</v>
      </c>
    </row>
    <row r="181" spans="1:4" ht="54" thickTop="1" thickBot="1">
      <c r="A181" s="137" t="s">
        <v>1090</v>
      </c>
      <c r="B181" s="138" t="s">
        <v>1621</v>
      </c>
      <c r="C181" s="133" t="s">
        <v>144</v>
      </c>
      <c r="D181" s="179">
        <f>VLOOKUP('466.1'!A92,'466.1'!A92:N300,14,FALSE)</f>
        <v>3360.1307760079035</v>
      </c>
    </row>
    <row r="182" spans="1:4" ht="54" thickTop="1" thickBot="1">
      <c r="A182" s="137" t="s">
        <v>1091</v>
      </c>
      <c r="B182" s="138" t="s">
        <v>1622</v>
      </c>
      <c r="C182" s="133" t="s">
        <v>144</v>
      </c>
      <c r="D182" s="179">
        <f>VLOOKUP('466.2'!A96,'466.2'!A96:N301,14,FALSE)</f>
        <v>3945.1118482842116</v>
      </c>
    </row>
    <row r="183" spans="1:4" ht="54" thickTop="1" thickBot="1">
      <c r="A183" s="139" t="s">
        <v>1092</v>
      </c>
      <c r="B183" s="140" t="s">
        <v>1735</v>
      </c>
      <c r="C183" s="133" t="s">
        <v>387</v>
      </c>
      <c r="D183" s="179">
        <f>VLOOKUP('500.1'!A95,'500.1'!A95:N302,14,FALSE)</f>
        <v>745698.63534379506</v>
      </c>
    </row>
    <row r="184" spans="1:4" ht="54" thickTop="1" thickBot="1">
      <c r="A184" s="137" t="s">
        <v>1624</v>
      </c>
      <c r="B184" s="138" t="s">
        <v>1736</v>
      </c>
      <c r="C184" s="133" t="s">
        <v>387</v>
      </c>
      <c r="D184" s="179">
        <f>VLOOKUP('500.2'!A95,'500.2'!A95:N303,14,FALSE)</f>
        <v>755254.74992887932</v>
      </c>
    </row>
    <row r="185" spans="1:4" ht="57.75" thickTop="1" thickBot="1">
      <c r="A185" s="137" t="s">
        <v>1093</v>
      </c>
      <c r="B185" s="138" t="s">
        <v>1875</v>
      </c>
      <c r="C185" s="133" t="s">
        <v>377</v>
      </c>
      <c r="D185" s="179">
        <f>VLOOKUP('501.1'!A88,'501.1'!A88:N304,14,FALSE)</f>
        <v>1169.555556957396</v>
      </c>
    </row>
    <row r="186" spans="1:4" ht="57.75" thickTop="1" thickBot="1">
      <c r="A186" s="137" t="s">
        <v>1626</v>
      </c>
      <c r="B186" s="138" t="s">
        <v>1876</v>
      </c>
      <c r="C186" s="133" t="s">
        <v>377</v>
      </c>
      <c r="D186" s="179">
        <f>VLOOKUP('501.10'!A88,'501.10'!A88:N305,14,FALSE)</f>
        <v>1099.1004029238179</v>
      </c>
    </row>
    <row r="187" spans="1:4" ht="57.75" thickTop="1" thickBot="1">
      <c r="A187" s="137" t="s">
        <v>1627</v>
      </c>
      <c r="B187" s="138" t="s">
        <v>1877</v>
      </c>
      <c r="C187" s="133" t="s">
        <v>377</v>
      </c>
      <c r="D187" s="179">
        <f>VLOOKUP('501.20'!A88,'501.20'!A88:N306,14,FALSE)</f>
        <v>548.12775144227783</v>
      </c>
    </row>
    <row r="188" spans="1:4" ht="54" thickTop="1" thickBot="1">
      <c r="A188" s="137" t="s">
        <v>1628</v>
      </c>
      <c r="B188" s="138" t="s">
        <v>1737</v>
      </c>
      <c r="C188" s="133" t="s">
        <v>387</v>
      </c>
      <c r="D188" s="179">
        <f>VLOOKUP('505.1'!A84,'505.1'!A84:N307,14,FALSE)</f>
        <v>680605.38215394563</v>
      </c>
    </row>
    <row r="189" spans="1:4" ht="54" thickTop="1" thickBot="1">
      <c r="A189" s="137" t="s">
        <v>1094</v>
      </c>
      <c r="B189" s="138" t="s">
        <v>1738</v>
      </c>
      <c r="C189" s="133" t="s">
        <v>233</v>
      </c>
      <c r="D189" s="179">
        <f>VLOOKUP('510.1'!A84,'510.1'!A84:N308,14,FALSE)</f>
        <v>69498.489133063122</v>
      </c>
    </row>
    <row r="190" spans="1:4" ht="54" thickTop="1" thickBot="1">
      <c r="A190" s="137" t="s">
        <v>1632</v>
      </c>
      <c r="B190" s="138" t="s">
        <v>1217</v>
      </c>
      <c r="C190" s="133" t="s">
        <v>387</v>
      </c>
      <c r="D190" s="179">
        <f>VLOOKUP('600.1.1'!A85,'600.1.1'!A85:N311,14,FALSE)</f>
        <v>28810.483798603607</v>
      </c>
    </row>
    <row r="191" spans="1:4" ht="54" thickTop="1" thickBot="1">
      <c r="A191" s="137" t="s">
        <v>1633</v>
      </c>
      <c r="B191" s="138" t="s">
        <v>1739</v>
      </c>
      <c r="C191" s="133" t="s">
        <v>387</v>
      </c>
      <c r="D191" s="179">
        <f>VLOOKUP('600.2.1'!A88,'600.2.1'!A88:N310,14,FALSE)</f>
        <v>113561.21828490593</v>
      </c>
    </row>
    <row r="192" spans="1:4" ht="54" thickTop="1" thickBot="1">
      <c r="A192" s="137" t="s">
        <v>1634</v>
      </c>
      <c r="B192" s="138" t="s">
        <v>1740</v>
      </c>
      <c r="C192" s="133" t="s">
        <v>387</v>
      </c>
      <c r="D192" s="179">
        <f>VLOOKUP('600.2.2'!A90,'600.2.2'!A90:N312,14,FALSE)</f>
        <v>161417.28212577148</v>
      </c>
    </row>
    <row r="193" spans="1:4" ht="54" thickTop="1" thickBot="1">
      <c r="A193" s="137" t="s">
        <v>1635</v>
      </c>
      <c r="B193" s="138" t="s">
        <v>1741</v>
      </c>
      <c r="C193" s="133" t="s">
        <v>387</v>
      </c>
      <c r="D193" s="179">
        <f>VLOOKUP('600.2.3'!A89,'600.2.3'!A89:N312,14,FALSE)</f>
        <v>28207.71374166201</v>
      </c>
    </row>
    <row r="194" spans="1:4" ht="54" thickTop="1" thickBot="1">
      <c r="A194" s="137" t="s">
        <v>1636</v>
      </c>
      <c r="B194" s="138" t="s">
        <v>1742</v>
      </c>
      <c r="C194" s="133" t="s">
        <v>387</v>
      </c>
      <c r="D194" s="179">
        <f>VLOOKUP('600.2.4'!A88,'600.2.4'!A88:N312,14,FALSE)</f>
        <v>35636.402996574077</v>
      </c>
    </row>
    <row r="195" spans="1:4" ht="54" thickTop="1" thickBot="1">
      <c r="A195" s="137" t="s">
        <v>1095</v>
      </c>
      <c r="B195" s="138" t="s">
        <v>2094</v>
      </c>
      <c r="C195" s="133" t="s">
        <v>387</v>
      </c>
      <c r="D195" s="179">
        <f>VLOOKUP('610.1'!A89,'610.1'!A89:N314,14,FALSE)</f>
        <v>60382.341876943006</v>
      </c>
    </row>
    <row r="196" spans="1:4" ht="54" thickTop="1" thickBot="1">
      <c r="A196" s="137" t="s">
        <v>1096</v>
      </c>
      <c r="B196" s="138" t="s">
        <v>1743</v>
      </c>
      <c r="C196" s="133" t="s">
        <v>387</v>
      </c>
      <c r="D196" s="179">
        <f>VLOOKUP('610.2'!A89,'610.2'!A89:N315,14,FALSE)</f>
        <v>60725.321996293831</v>
      </c>
    </row>
    <row r="197" spans="1:4" ht="54" thickTop="1" thickBot="1">
      <c r="A197" s="137" t="s">
        <v>1638</v>
      </c>
      <c r="B197" s="138" t="s">
        <v>1744</v>
      </c>
      <c r="C197" s="133" t="s">
        <v>387</v>
      </c>
      <c r="D197" s="179">
        <f>VLOOKUP('610.3'!A89,'610.3'!A89:N316,14,FALSE)</f>
        <v>79419.385058551357</v>
      </c>
    </row>
    <row r="198" spans="1:4" ht="54" thickTop="1" thickBot="1">
      <c r="A198" s="137" t="s">
        <v>1640</v>
      </c>
      <c r="B198" s="138" t="s">
        <v>1745</v>
      </c>
      <c r="C198" s="133" t="s">
        <v>387</v>
      </c>
      <c r="D198" s="179">
        <f>VLOOKUP('610.4'!A89,'610.4'!A89:N317,14,FALSE)</f>
        <v>113680.13784567069</v>
      </c>
    </row>
    <row r="199" spans="1:4" ht="54" thickTop="1" thickBot="1">
      <c r="A199" s="137" t="s">
        <v>1642</v>
      </c>
      <c r="B199" s="138" t="s">
        <v>1218</v>
      </c>
      <c r="C199" s="133" t="s">
        <v>387</v>
      </c>
      <c r="D199" s="179">
        <f>VLOOKUP('610.5'!A89,'610.5'!A89:N318,14,FALSE)</f>
        <v>109276.20863837766</v>
      </c>
    </row>
    <row r="200" spans="1:4" ht="54" thickTop="1" thickBot="1">
      <c r="A200" s="137" t="s">
        <v>1644</v>
      </c>
      <c r="B200" s="138" t="s">
        <v>1746</v>
      </c>
      <c r="C200" s="133" t="s">
        <v>387</v>
      </c>
      <c r="D200" s="179">
        <f>VLOOKUP('610.6'!A89,'610.6'!A89:N319,14,FALSE)</f>
        <v>107688.36034809639</v>
      </c>
    </row>
    <row r="201" spans="1:4" ht="54" thickTop="1" thickBot="1">
      <c r="A201" s="137" t="s">
        <v>1646</v>
      </c>
      <c r="B201" s="138" t="s">
        <v>1747</v>
      </c>
      <c r="C201" s="133" t="s">
        <v>387</v>
      </c>
      <c r="D201" s="179">
        <f>VLOOKUP('610.7'!A89,'610.7'!A89:N320,14,FALSE)</f>
        <v>74195.701837870773</v>
      </c>
    </row>
    <row r="202" spans="1:4" ht="54" thickTop="1" thickBot="1">
      <c r="A202" s="137" t="s">
        <v>1097</v>
      </c>
      <c r="B202" s="138" t="s">
        <v>1748</v>
      </c>
      <c r="C202" s="133" t="s">
        <v>144</v>
      </c>
      <c r="D202" s="179">
        <f>VLOOKUP('620.1'!A88,'620.1'!A88:N321,14,FALSE)</f>
        <v>353897.81026962103</v>
      </c>
    </row>
    <row r="203" spans="1:4" ht="54" thickTop="1" thickBot="1">
      <c r="A203" s="137" t="s">
        <v>1098</v>
      </c>
      <c r="B203" s="138" t="s">
        <v>1878</v>
      </c>
      <c r="C203" s="133" t="s">
        <v>144</v>
      </c>
      <c r="D203" s="179">
        <f>VLOOKUP('620.2'!A88,'620.2'!A88:N322,14,FALSE)</f>
        <v>353897.81026962103</v>
      </c>
    </row>
    <row r="204" spans="1:4" ht="54" thickTop="1" thickBot="1">
      <c r="A204" s="137" t="s">
        <v>1099</v>
      </c>
      <c r="B204" s="138" t="s">
        <v>1749</v>
      </c>
      <c r="C204" s="133" t="s">
        <v>1845</v>
      </c>
      <c r="D204" s="179">
        <f>VLOOKUP('620.3'!A91,'620.3'!A91:N321,14,FALSE)</f>
        <v>52291297.361069046</v>
      </c>
    </row>
    <row r="205" spans="1:4" ht="54" thickTop="1" thickBot="1">
      <c r="A205" s="137" t="s">
        <v>1650</v>
      </c>
      <c r="B205" s="138" t="s">
        <v>1750</v>
      </c>
      <c r="C205" s="133" t="s">
        <v>144</v>
      </c>
      <c r="D205" s="179">
        <f>VLOOKUP('621.1.1'!A95,'621.1.1'!A95:N325,14,FALSE)</f>
        <v>2403249.4336817702</v>
      </c>
    </row>
    <row r="206" spans="1:4" ht="54" thickTop="1" thickBot="1">
      <c r="A206" s="137" t="s">
        <v>1652</v>
      </c>
      <c r="B206" s="138" t="s">
        <v>1751</v>
      </c>
      <c r="C206" s="133" t="s">
        <v>144</v>
      </c>
      <c r="D206" s="179">
        <f>VLOOKUP('621.1.2'!A99,'621.1.2'!A99:N326,14,FALSE)</f>
        <v>3719898.3310726229</v>
      </c>
    </row>
    <row r="207" spans="1:4" ht="54" thickTop="1" thickBot="1">
      <c r="A207" s="137" t="s">
        <v>1100</v>
      </c>
      <c r="B207" s="138" t="s">
        <v>1752</v>
      </c>
      <c r="C207" s="133" t="s">
        <v>387</v>
      </c>
      <c r="D207" s="179">
        <f>VLOOKUP('621.2'!A89,'621.2'!A89:N326,14,FALSE)</f>
        <v>2362601.9525221339</v>
      </c>
    </row>
    <row r="208" spans="1:4" ht="54" thickTop="1" thickBot="1">
      <c r="A208" s="137" t="s">
        <v>1101</v>
      </c>
      <c r="B208" s="138" t="s">
        <v>1753</v>
      </c>
      <c r="C208" s="133" t="s">
        <v>144</v>
      </c>
      <c r="D208" s="179">
        <f>VLOOKUP('621.3'!A93,'621.3'!A93:N327,14,FALSE)</f>
        <v>53784595.3946639</v>
      </c>
    </row>
    <row r="209" spans="1:4" ht="54" thickTop="1" thickBot="1">
      <c r="A209" s="137" t="s">
        <v>1102</v>
      </c>
      <c r="B209" s="138" t="s">
        <v>1754</v>
      </c>
      <c r="C209" s="133" t="s">
        <v>387</v>
      </c>
      <c r="D209" s="179">
        <f>VLOOKUP('621.4'!A93,'621.4'!A93:N328,14,FALSE)</f>
        <v>44713967.522222772</v>
      </c>
    </row>
    <row r="210" spans="1:4" ht="54" thickTop="1" thickBot="1">
      <c r="A210" s="137" t="s">
        <v>1103</v>
      </c>
      <c r="B210" s="138" t="s">
        <v>1755</v>
      </c>
      <c r="C210" s="133" t="s">
        <v>144</v>
      </c>
      <c r="D210" s="179">
        <f>VLOOKUP('621.5'!A89,'621.5'!A89:N329,14,FALSE)</f>
        <v>4194939.351535188</v>
      </c>
    </row>
    <row r="211" spans="1:4" ht="54" thickTop="1" thickBot="1">
      <c r="A211" s="137" t="s">
        <v>1656</v>
      </c>
      <c r="B211" s="138" t="s">
        <v>1756</v>
      </c>
      <c r="C211" s="133" t="s">
        <v>144</v>
      </c>
      <c r="D211" s="179">
        <f>VLOOKUP('621.5.1'!A89,'621.5.1'!A89:N330,14,FALSE)</f>
        <v>556104.79630435456</v>
      </c>
    </row>
    <row r="212" spans="1:4" ht="54" thickTop="1" thickBot="1">
      <c r="A212" s="137" t="s">
        <v>1104</v>
      </c>
      <c r="B212" s="138" t="s">
        <v>1757</v>
      </c>
      <c r="C212" s="133" t="s">
        <v>1845</v>
      </c>
      <c r="D212" s="179">
        <f>VLOOKUP('621.6'!A98,'621.6'!A98:N331,14,FALSE)</f>
        <v>60492681.206770398</v>
      </c>
    </row>
    <row r="213" spans="1:4" ht="54" thickTop="1" thickBot="1">
      <c r="A213" s="137" t="s">
        <v>1731</v>
      </c>
      <c r="B213" s="138" t="s">
        <v>1758</v>
      </c>
      <c r="C213" s="133" t="s">
        <v>1845</v>
      </c>
      <c r="D213" s="179">
        <f>VLOOKUP('621.7'!A89,'621.7'!A89:N332,14,FALSE)</f>
        <v>719115.42759505764</v>
      </c>
    </row>
    <row r="214" spans="1:4" ht="54" thickTop="1" thickBot="1">
      <c r="A214" s="137" t="s">
        <v>1105</v>
      </c>
      <c r="B214" s="138" t="s">
        <v>1994</v>
      </c>
      <c r="C214" s="133" t="s">
        <v>233</v>
      </c>
      <c r="D214" s="179">
        <f>VLOOKUP('622.1'!A89,'622.1'!A89:N333,14,FALSE)</f>
        <v>103587.0985838253</v>
      </c>
    </row>
    <row r="215" spans="1:4" ht="54" thickTop="1" thickBot="1">
      <c r="A215" s="137" t="s">
        <v>1106</v>
      </c>
      <c r="B215" s="138" t="s">
        <v>1759</v>
      </c>
      <c r="C215" s="133" t="s">
        <v>233</v>
      </c>
      <c r="D215" s="179">
        <f>VLOOKUP('622.2'!A89,'622.2'!A89:N335,14,FALSE)</f>
        <v>525732.44758619729</v>
      </c>
    </row>
    <row r="216" spans="1:4" ht="54" thickTop="1" thickBot="1">
      <c r="A216" s="137" t="s">
        <v>1107</v>
      </c>
      <c r="B216" s="138" t="s">
        <v>1760</v>
      </c>
      <c r="C216" s="133" t="s">
        <v>233</v>
      </c>
      <c r="D216" s="179">
        <f>VLOOKUP('622.3'!A89,'622.3'!A89:N336,14,FALSE)</f>
        <v>849014.18292638939</v>
      </c>
    </row>
    <row r="217" spans="1:4" ht="54" thickTop="1" thickBot="1">
      <c r="A217" s="137" t="s">
        <v>1108</v>
      </c>
      <c r="B217" s="138" t="s">
        <v>1761</v>
      </c>
      <c r="C217" s="133" t="s">
        <v>233</v>
      </c>
      <c r="D217" s="179">
        <f>VLOOKUP('622.4'!A89,'622.4'!A89:N337,14,FALSE)</f>
        <v>835691.17198900948</v>
      </c>
    </row>
    <row r="218" spans="1:4" ht="54" thickTop="1" thickBot="1">
      <c r="A218" s="137" t="s">
        <v>1109</v>
      </c>
      <c r="B218" s="138" t="s">
        <v>1762</v>
      </c>
      <c r="C218" s="133" t="s">
        <v>144</v>
      </c>
      <c r="D218" s="179">
        <f>VLOOKUP('622.5'!A89,'622.5'!A89:N338,14,FALSE)</f>
        <v>74774.137383690977</v>
      </c>
    </row>
    <row r="219" spans="1:4" ht="54" thickTop="1" thickBot="1">
      <c r="A219" s="137" t="s">
        <v>1110</v>
      </c>
      <c r="B219" s="138" t="s">
        <v>1763</v>
      </c>
      <c r="C219" s="133" t="s">
        <v>144</v>
      </c>
      <c r="D219" s="179">
        <f>VLOOKUP('623.1'!A103,'623.1'!A103:N339,14,FALSE)</f>
        <v>477166.34539567842</v>
      </c>
    </row>
    <row r="220" spans="1:4" ht="54" thickTop="1" thickBot="1">
      <c r="A220" s="137" t="s">
        <v>1111</v>
      </c>
      <c r="B220" s="138" t="s">
        <v>1219</v>
      </c>
      <c r="C220" s="133" t="s">
        <v>1995</v>
      </c>
      <c r="D220" s="179">
        <f>VLOOKUP('623.2'!A89,'623.2'!A89:N340,14,FALSE)</f>
        <v>3045474.4437865363</v>
      </c>
    </row>
    <row r="221" spans="1:4" ht="54" thickTop="1" thickBot="1">
      <c r="A221" s="137" t="s">
        <v>1112</v>
      </c>
      <c r="B221" s="138" t="s">
        <v>2114</v>
      </c>
      <c r="C221" s="133" t="s">
        <v>387</v>
      </c>
      <c r="D221" s="179">
        <f>VLOOKUP('630.1'!A89,'630.1'!A89:N341,14,FALSE)</f>
        <v>1093524.3048544894</v>
      </c>
    </row>
    <row r="222" spans="1:4" ht="54" thickTop="1" thickBot="1">
      <c r="A222" s="137" t="s">
        <v>1113</v>
      </c>
      <c r="B222" s="138" t="s">
        <v>2115</v>
      </c>
      <c r="C222" s="133" t="s">
        <v>387</v>
      </c>
      <c r="D222" s="179">
        <f>VLOOKUP('630.2'!A89,'630.2'!A89:N342,14,FALSE)</f>
        <v>1066173.842382265</v>
      </c>
    </row>
    <row r="223" spans="1:4" ht="54" thickTop="1" thickBot="1">
      <c r="A223" s="137" t="s">
        <v>1114</v>
      </c>
      <c r="B223" s="138" t="s">
        <v>2116</v>
      </c>
      <c r="C223" s="133" t="s">
        <v>387</v>
      </c>
      <c r="D223" s="179">
        <f>VLOOKUP('630.3'!A89,'630.3'!A89:N343,14,FALSE)</f>
        <v>736148.5495905818</v>
      </c>
    </row>
    <row r="224" spans="1:4" ht="54" thickTop="1" thickBot="1">
      <c r="A224" s="137" t="s">
        <v>1115</v>
      </c>
      <c r="B224" s="138" t="s">
        <v>2117</v>
      </c>
      <c r="C224" s="133" t="s">
        <v>387</v>
      </c>
      <c r="D224" s="179">
        <f>VLOOKUP('630.4'!A89,'630.4'!A89:N344,14,FALSE)</f>
        <v>583885.80777348264</v>
      </c>
    </row>
    <row r="225" spans="1:4" ht="54" thickTop="1" thickBot="1">
      <c r="A225" s="137" t="s">
        <v>1116</v>
      </c>
      <c r="B225" s="138" t="s">
        <v>2118</v>
      </c>
      <c r="C225" s="133" t="s">
        <v>387</v>
      </c>
      <c r="D225" s="179">
        <f>VLOOKUP('630.5'!A93,'630.5'!A93:N345,14,FALSE)</f>
        <v>439632.11960651295</v>
      </c>
    </row>
    <row r="226" spans="1:4" ht="54" thickTop="1" thickBot="1">
      <c r="A226" s="137" t="s">
        <v>1117</v>
      </c>
      <c r="B226" s="138" t="s">
        <v>2119</v>
      </c>
      <c r="C226" s="133" t="s">
        <v>387</v>
      </c>
      <c r="D226" s="179">
        <f>VLOOKUP('630.6'!A93,'630.6'!A89:N346,14,FALSE)</f>
        <v>380567.68367636972</v>
      </c>
    </row>
    <row r="227" spans="1:4" ht="54" thickTop="1" thickBot="1">
      <c r="A227" s="137" t="s">
        <v>1118</v>
      </c>
      <c r="B227" s="138" t="s">
        <v>2120</v>
      </c>
      <c r="C227" s="133" t="s">
        <v>387</v>
      </c>
      <c r="D227" s="179">
        <f>VLOOKUP('630.7'!A93,'630.7'!A90:N347,14,FALSE)</f>
        <v>284236.99917718623</v>
      </c>
    </row>
    <row r="228" spans="1:4" ht="54" thickTop="1" thickBot="1">
      <c r="A228" s="137" t="s">
        <v>1119</v>
      </c>
      <c r="B228" s="138" t="s">
        <v>1764</v>
      </c>
      <c r="C228" s="133" t="s">
        <v>144</v>
      </c>
      <c r="D228" s="179">
        <f>VLOOKUP('632.1'!A90,'632.1'!A90:N349,14,FALSE)</f>
        <v>348258.81960704201</v>
      </c>
    </row>
    <row r="229" spans="1:4" ht="54" thickTop="1" thickBot="1">
      <c r="A229" s="137" t="s">
        <v>1659</v>
      </c>
      <c r="B229" s="138" t="s">
        <v>1765</v>
      </c>
      <c r="C229" s="133" t="s">
        <v>144</v>
      </c>
      <c r="D229" s="179">
        <f>VLOOKUP('632.2'!A90,'632.2'!A90:N350,14,FALSE)</f>
        <v>353034.13274505793</v>
      </c>
    </row>
    <row r="230" spans="1:4" ht="54" thickTop="1" thickBot="1">
      <c r="A230" s="137" t="s">
        <v>1662</v>
      </c>
      <c r="B230" s="138" t="s">
        <v>1766</v>
      </c>
      <c r="C230" s="133" t="s">
        <v>377</v>
      </c>
      <c r="D230" s="179">
        <f>VLOOKUP('640.1'!A90,'640.1'!A90:N351,14,FALSE)</f>
        <v>6086.7669824358954</v>
      </c>
    </row>
    <row r="231" spans="1:4" ht="54" thickTop="1" thickBot="1">
      <c r="A231" s="137" t="s">
        <v>1663</v>
      </c>
      <c r="B231" s="138" t="s">
        <v>1767</v>
      </c>
      <c r="C231" s="133" t="s">
        <v>377</v>
      </c>
      <c r="D231" s="179">
        <f>VLOOKUP('640.2'!A90,'640.2'!A90:N352,14,FALSE)</f>
        <v>7341.1244015330303</v>
      </c>
    </row>
    <row r="232" spans="1:4" ht="54" thickTop="1" thickBot="1">
      <c r="A232" s="137" t="s">
        <v>1120</v>
      </c>
      <c r="B232" s="138" t="s">
        <v>1768</v>
      </c>
      <c r="C232" s="133" t="s">
        <v>1664</v>
      </c>
      <c r="D232" s="179">
        <f>VLOOKUP('641.1'!A90,'641.1'!A90:N353,14,FALSE)</f>
        <v>2194.2593160484703</v>
      </c>
    </row>
    <row r="233" spans="1:4" ht="54" thickTop="1" thickBot="1">
      <c r="A233" s="137" t="s">
        <v>1121</v>
      </c>
      <c r="B233" s="138" t="s">
        <v>1768</v>
      </c>
      <c r="C233" s="133" t="s">
        <v>377</v>
      </c>
      <c r="D233" s="179">
        <f>VLOOKUP('641.2'!A90,'641.2'!A90:N354,14,FALSE)</f>
        <v>57053.108176983529</v>
      </c>
    </row>
    <row r="234" spans="1:4" ht="54" thickTop="1" thickBot="1">
      <c r="A234" s="137" t="s">
        <v>1122</v>
      </c>
      <c r="B234" s="138" t="s">
        <v>1769</v>
      </c>
      <c r="C234" s="133" t="s">
        <v>1845</v>
      </c>
      <c r="D234" s="179">
        <f>VLOOKUP('642.1'!A90,'642.1'!A90:N355,14,FALSE)</f>
        <v>692681.57212281507</v>
      </c>
    </row>
    <row r="235" spans="1:4" ht="54" thickTop="1" thickBot="1">
      <c r="A235" s="137" t="s">
        <v>1123</v>
      </c>
      <c r="B235" s="138" t="s">
        <v>1770</v>
      </c>
      <c r="C235" s="133" t="s">
        <v>144</v>
      </c>
      <c r="D235" s="179">
        <f>VLOOKUP('642.2'!A90,'642.2'!A90:N356,14,FALSE)</f>
        <v>56579.93798209152</v>
      </c>
    </row>
    <row r="236" spans="1:4" ht="54" thickTop="1" thickBot="1">
      <c r="A236" s="137" t="s">
        <v>1124</v>
      </c>
      <c r="B236" s="138" t="s">
        <v>1771</v>
      </c>
      <c r="C236" s="133" t="s">
        <v>377</v>
      </c>
      <c r="D236" s="179">
        <f>VLOOKUP('650.1'!A95,'650.1'!A95:N358,14,FALSE)</f>
        <v>9028.586374809156</v>
      </c>
    </row>
    <row r="237" spans="1:4" ht="54" thickTop="1" thickBot="1">
      <c r="A237" s="137" t="s">
        <v>1125</v>
      </c>
      <c r="B237" s="138" t="s">
        <v>2127</v>
      </c>
      <c r="C237" s="133" t="s">
        <v>377</v>
      </c>
      <c r="D237" s="179">
        <f>VLOOKUP('650.2'!A93,'650.2'!A93:N359,14,FALSE)</f>
        <v>8846.0275381364609</v>
      </c>
    </row>
    <row r="238" spans="1:4" ht="54" thickTop="1" thickBot="1">
      <c r="A238" s="137" t="s">
        <v>1126</v>
      </c>
      <c r="B238" s="138" t="s">
        <v>1772</v>
      </c>
      <c r="C238" s="133" t="s">
        <v>377</v>
      </c>
      <c r="D238" s="200">
        <f>VLOOKUP('650.3'!A90,'650.3'!A90:N360,14,FALSE)</f>
        <v>332.77145115917222</v>
      </c>
    </row>
    <row r="239" spans="1:4" ht="54" thickTop="1" thickBot="1">
      <c r="A239" s="137" t="s">
        <v>1127</v>
      </c>
      <c r="B239" s="138" t="s">
        <v>2131</v>
      </c>
      <c r="C239" s="133" t="s">
        <v>377</v>
      </c>
      <c r="D239" s="179">
        <f>VLOOKUP('650.4'!A93,'650.4'!A93:N361,14,FALSE)</f>
        <v>4309.3584455822365</v>
      </c>
    </row>
    <row r="240" spans="1:4" ht="57.75" thickTop="1" thickBot="1">
      <c r="A240" s="137" t="s">
        <v>1128</v>
      </c>
      <c r="B240" s="138" t="s">
        <v>1773</v>
      </c>
      <c r="C240" s="133" t="s">
        <v>233</v>
      </c>
      <c r="D240" s="179">
        <f>VLOOKUP('660.1'!A87,'660.1'!A87:N362,14,FALSE)</f>
        <v>367302.16961813509</v>
      </c>
    </row>
    <row r="241" spans="1:4" ht="76.5" thickTop="1" thickBot="1">
      <c r="A241" s="137" t="s">
        <v>1129</v>
      </c>
      <c r="B241" s="138" t="s">
        <v>1880</v>
      </c>
      <c r="C241" s="133" t="s">
        <v>144</v>
      </c>
      <c r="D241" s="179">
        <f>VLOOKUP('660.2'!A87,'660.2'!A87:N363,14,FALSE)</f>
        <v>415263.64778383682</v>
      </c>
    </row>
    <row r="242" spans="1:4" ht="54" thickTop="1" thickBot="1">
      <c r="A242" s="137" t="s">
        <v>1677</v>
      </c>
      <c r="B242" s="138" t="s">
        <v>1774</v>
      </c>
      <c r="C242" s="133" t="s">
        <v>144</v>
      </c>
      <c r="D242" s="179">
        <f>VLOOKUP('661.1'!A87,'661.1'!A87:N364,14,FALSE)</f>
        <v>661670.39172680175</v>
      </c>
    </row>
    <row r="243" spans="1:4" ht="54" thickTop="1" thickBot="1">
      <c r="A243" s="137" t="s">
        <v>1130</v>
      </c>
      <c r="B243" s="138" t="s">
        <v>1775</v>
      </c>
      <c r="C243" s="133" t="s">
        <v>144</v>
      </c>
      <c r="D243" s="179">
        <f>VLOOKUP('662.1'!A87,'662.1'!A87:N365,14,FALSE)</f>
        <v>454861.03991717508</v>
      </c>
    </row>
    <row r="244" spans="1:4" ht="54" thickTop="1" thickBot="1">
      <c r="A244" s="137" t="s">
        <v>1131</v>
      </c>
      <c r="B244" s="138" t="s">
        <v>1776</v>
      </c>
      <c r="C244" s="133" t="s">
        <v>144</v>
      </c>
      <c r="D244" s="179">
        <f>VLOOKUP('662.2'!A87,'662.2'!A87:N366,14,FALSE)</f>
        <v>450261.30567997711</v>
      </c>
    </row>
    <row r="245" spans="1:4" ht="54" thickTop="1" thickBot="1">
      <c r="A245" s="137" t="s">
        <v>1678</v>
      </c>
      <c r="B245" s="138" t="s">
        <v>1777</v>
      </c>
      <c r="C245" s="133" t="s">
        <v>144</v>
      </c>
      <c r="D245" s="179">
        <f>VLOOKUP('663.1'!A87,'663.1'!A87:N367,14,FALSE)</f>
        <v>27345.863430618905</v>
      </c>
    </row>
    <row r="246" spans="1:4" ht="54" thickTop="1" thickBot="1">
      <c r="A246" s="137" t="s">
        <v>1132</v>
      </c>
      <c r="B246" s="138" t="s">
        <v>1778</v>
      </c>
      <c r="C246" s="133" t="s">
        <v>387</v>
      </c>
      <c r="D246" s="179">
        <f>VLOOKUP('670.1'!A87,'670.1'!A87:N368,14,FALSE)</f>
        <v>271895.7287972052</v>
      </c>
    </row>
    <row r="247" spans="1:4" ht="54" thickTop="1" thickBot="1">
      <c r="A247" s="137" t="s">
        <v>1133</v>
      </c>
      <c r="B247" s="138" t="s">
        <v>1779</v>
      </c>
      <c r="C247" s="133" t="s">
        <v>387</v>
      </c>
      <c r="D247" s="179">
        <f>VLOOKUP('670.2'!A87,'670.2'!A87:N369,14,FALSE)</f>
        <v>299835.80748765392</v>
      </c>
    </row>
    <row r="248" spans="1:4" ht="54" thickTop="1" thickBot="1">
      <c r="A248" s="137" t="s">
        <v>1680</v>
      </c>
      <c r="B248" s="138" t="s">
        <v>1780</v>
      </c>
      <c r="C248" s="133" t="s">
        <v>387</v>
      </c>
      <c r="D248" s="179">
        <f>VLOOKUP('670.3'!A87,'670.3'!A87:N370,14,FALSE)</f>
        <v>300973.56689177582</v>
      </c>
    </row>
    <row r="249" spans="1:4" ht="54" thickTop="1" thickBot="1">
      <c r="A249" s="137" t="s">
        <v>1681</v>
      </c>
      <c r="B249" s="138" t="s">
        <v>1781</v>
      </c>
      <c r="C249" s="133" t="s">
        <v>387</v>
      </c>
      <c r="D249" s="179">
        <f>VLOOKUP('670.4'!A87,'670.4'!A87:N371,14,FALSE)</f>
        <v>321937.58930798736</v>
      </c>
    </row>
    <row r="250" spans="1:4" ht="54" thickTop="1" thickBot="1">
      <c r="A250" s="137" t="s">
        <v>1682</v>
      </c>
      <c r="B250" s="138" t="s">
        <v>1782</v>
      </c>
      <c r="C250" s="133" t="s">
        <v>387</v>
      </c>
      <c r="D250" s="179">
        <f>VLOOKUP('670.5'!A89,'670.5'!A89:N372,14,FALSE)</f>
        <v>316182.81981497485</v>
      </c>
    </row>
    <row r="251" spans="1:4" ht="54" thickTop="1" thickBot="1">
      <c r="A251" s="137" t="s">
        <v>1134</v>
      </c>
      <c r="B251" s="138" t="s">
        <v>1783</v>
      </c>
      <c r="C251" s="133" t="s">
        <v>387</v>
      </c>
      <c r="D251" s="179">
        <f>VLOOKUP('671.1'!A89,'671.1'!A89:N373,14,FALSE)</f>
        <v>502116.38459977636</v>
      </c>
    </row>
    <row r="252" spans="1:4" ht="54" thickTop="1" thickBot="1">
      <c r="A252" s="137" t="s">
        <v>1135</v>
      </c>
      <c r="B252" s="138" t="s">
        <v>1784</v>
      </c>
      <c r="C252" s="133" t="s">
        <v>144</v>
      </c>
      <c r="D252" s="179">
        <f>VLOOKUP('671.2'!A89,'671.2'!A89:N374,14,FALSE)</f>
        <v>78158.209964988142</v>
      </c>
    </row>
    <row r="253" spans="1:4" ht="54" thickTop="1" thickBot="1">
      <c r="A253" s="137" t="s">
        <v>1683</v>
      </c>
      <c r="B253" s="138" t="s">
        <v>1785</v>
      </c>
      <c r="C253" s="133" t="s">
        <v>387</v>
      </c>
      <c r="D253" s="179">
        <f>VLOOKUP('671.3'!A87,'671.3'!A87:N375,14,FALSE)</f>
        <v>540515.17085039068</v>
      </c>
    </row>
    <row r="254" spans="1:4" ht="54" thickTop="1" thickBot="1">
      <c r="A254" s="137" t="s">
        <v>1684</v>
      </c>
      <c r="B254" s="138" t="s">
        <v>1786</v>
      </c>
      <c r="C254" s="133" t="s">
        <v>144</v>
      </c>
      <c r="D254" s="179">
        <f>VLOOKUP('671.4'!A87,'671.4'!A87:N376,14,FALSE)</f>
        <v>81218.44504875959</v>
      </c>
    </row>
    <row r="255" spans="1:4" ht="54" thickTop="1" thickBot="1">
      <c r="A255" s="137" t="s">
        <v>1136</v>
      </c>
      <c r="B255" s="138" t="s">
        <v>1787</v>
      </c>
      <c r="C255" s="133" t="s">
        <v>144</v>
      </c>
      <c r="D255" s="179">
        <f>VLOOKUP('672.1'!A87,'672.1'!A87:N377,14,FALSE)</f>
        <v>37739.294511933505</v>
      </c>
    </row>
    <row r="256" spans="1:4" ht="54" thickTop="1" thickBot="1">
      <c r="A256" s="137" t="s">
        <v>1685</v>
      </c>
      <c r="B256" s="138" t="s">
        <v>1788</v>
      </c>
      <c r="C256" s="133" t="s">
        <v>144</v>
      </c>
      <c r="D256" s="179">
        <f>VLOOKUP('672.2'!A87,'672.2'!A87:N378,14,FALSE)</f>
        <v>36804.012103377594</v>
      </c>
    </row>
    <row r="257" spans="1:4" ht="54" thickTop="1" thickBot="1">
      <c r="A257" s="137" t="s">
        <v>1686</v>
      </c>
      <c r="B257" s="138" t="s">
        <v>1789</v>
      </c>
      <c r="C257" s="133" t="s">
        <v>144</v>
      </c>
      <c r="D257" s="179">
        <f>VLOOKUP('672.3'!A87,'672.3'!A87:N379,14,FALSE)</f>
        <v>39413.963772343574</v>
      </c>
    </row>
    <row r="258" spans="1:4" ht="54" thickTop="1" thickBot="1">
      <c r="A258" s="137" t="s">
        <v>1687</v>
      </c>
      <c r="B258" s="138" t="s">
        <v>1790</v>
      </c>
      <c r="C258" s="133" t="s">
        <v>144</v>
      </c>
      <c r="D258" s="179">
        <f>VLOOKUP('672.4'!A87,'672.3'!A87:N380,14,FALSE)</f>
        <v>39413.963772343574</v>
      </c>
    </row>
    <row r="259" spans="1:4" ht="54" thickTop="1" thickBot="1">
      <c r="A259" s="137" t="s">
        <v>1732</v>
      </c>
      <c r="B259" s="138" t="s">
        <v>1791</v>
      </c>
      <c r="C259" s="133" t="s">
        <v>233</v>
      </c>
      <c r="D259" s="179">
        <f>VLOOKUP('673.1.1'!A87,'673.1.1'!A87:N381,14,FALSE)</f>
        <v>8621.450450231936</v>
      </c>
    </row>
    <row r="260" spans="1:4" ht="54" thickTop="1" thickBot="1">
      <c r="A260" s="137" t="s">
        <v>1733</v>
      </c>
      <c r="B260" s="138" t="s">
        <v>2046</v>
      </c>
      <c r="C260" s="133" t="s">
        <v>233</v>
      </c>
      <c r="D260" s="179">
        <f>VLOOKUP('673.1.2'!A87,'673.1.2'!A87:N382,14,FALSE)</f>
        <v>8129.5514706251115</v>
      </c>
    </row>
    <row r="261" spans="1:4" ht="54" thickTop="1" thickBot="1">
      <c r="A261" s="137" t="s">
        <v>1137</v>
      </c>
      <c r="B261" s="138" t="s">
        <v>1792</v>
      </c>
      <c r="C261" s="133" t="s">
        <v>387</v>
      </c>
      <c r="D261" s="179">
        <f>VLOOKUP('673.2'!A87,'673.2'!A87:N383,14,FALSE)</f>
        <v>86372.898083014035</v>
      </c>
    </row>
    <row r="262" spans="1:4" ht="54" thickTop="1" thickBot="1">
      <c r="A262" s="137" t="s">
        <v>1138</v>
      </c>
      <c r="B262" s="138" t="s">
        <v>1793</v>
      </c>
      <c r="C262" s="133" t="s">
        <v>387</v>
      </c>
      <c r="D262" s="179">
        <f>VLOOKUP('673.3'!A89,'673.3'!A89:N384,14,FALSE)</f>
        <v>58130.726984282148</v>
      </c>
    </row>
    <row r="263" spans="1:4" ht="54" thickTop="1" thickBot="1">
      <c r="A263" s="137" t="s">
        <v>1139</v>
      </c>
      <c r="B263" s="138" t="s">
        <v>1996</v>
      </c>
      <c r="C263" s="133" t="s">
        <v>144</v>
      </c>
      <c r="D263" s="179">
        <f>VLOOKUP('674.1'!A89,'674.1'!A89:N385,14,FALSE)</f>
        <v>103549.67392812078</v>
      </c>
    </row>
    <row r="264" spans="1:4" ht="54" thickTop="1" thickBot="1">
      <c r="A264" s="137" t="s">
        <v>1140</v>
      </c>
      <c r="B264" s="138" t="s">
        <v>1794</v>
      </c>
      <c r="C264" s="133" t="s">
        <v>144</v>
      </c>
      <c r="D264" s="179">
        <f>VLOOKUP('674.2'!A89,'674.2'!A89:N386,14,FALSE)</f>
        <v>198541.33933712743</v>
      </c>
    </row>
    <row r="265" spans="1:4" ht="54" thickTop="1" thickBot="1">
      <c r="A265" s="137" t="s">
        <v>1141</v>
      </c>
      <c r="B265" s="138" t="s">
        <v>1795</v>
      </c>
      <c r="C265" s="133" t="s">
        <v>233</v>
      </c>
      <c r="D265" s="179">
        <f>VLOOKUP('680.1'!A87,'680.1'!A87:N387,14,FALSE)</f>
        <v>171204.07254838676</v>
      </c>
    </row>
    <row r="266" spans="1:4" ht="54" thickTop="1" thickBot="1">
      <c r="A266" s="137" t="s">
        <v>1142</v>
      </c>
      <c r="B266" s="138" t="s">
        <v>1796</v>
      </c>
      <c r="C266" s="133" t="s">
        <v>144</v>
      </c>
      <c r="D266" s="179">
        <f>VLOOKUP('680.2'!A87,'680.2'!A87:N388,14,FALSE)</f>
        <v>14464.921915049086</v>
      </c>
    </row>
    <row r="267" spans="1:4" ht="54" thickTop="1" thickBot="1">
      <c r="A267" s="137" t="s">
        <v>1143</v>
      </c>
      <c r="B267" s="138" t="s">
        <v>1797</v>
      </c>
      <c r="C267" s="133" t="s">
        <v>387</v>
      </c>
      <c r="D267" s="179">
        <f>VLOOKUP('680.3'!A89,'680.3'!A89:N389,14,FALSE)</f>
        <v>69970.285207495792</v>
      </c>
    </row>
    <row r="268" spans="1:4" ht="54" thickTop="1" thickBot="1">
      <c r="A268" s="137" t="s">
        <v>1144</v>
      </c>
      <c r="B268" s="138" t="s">
        <v>1798</v>
      </c>
      <c r="C268" s="133" t="s">
        <v>387</v>
      </c>
      <c r="D268" s="179">
        <f>VLOOKUP('681.1'!A89,'681.1'!A89:N390,14,FALSE)</f>
        <v>183601.80325386205</v>
      </c>
    </row>
    <row r="269" spans="1:4" ht="54" thickTop="1" thickBot="1">
      <c r="A269" s="137" t="s">
        <v>1692</v>
      </c>
      <c r="B269" s="138" t="s">
        <v>1799</v>
      </c>
      <c r="C269" s="133" t="s">
        <v>387</v>
      </c>
      <c r="D269" s="179">
        <f>VLOOKUP('681.2'!A89,'681.2'!A89:N391,14,FALSE)</f>
        <v>211541.88194431085</v>
      </c>
    </row>
    <row r="270" spans="1:4" ht="54" thickTop="1" thickBot="1">
      <c r="A270" s="137" t="s">
        <v>1693</v>
      </c>
      <c r="B270" s="138" t="s">
        <v>1800</v>
      </c>
      <c r="C270" s="133" t="s">
        <v>387</v>
      </c>
      <c r="D270" s="179">
        <f>VLOOKUP('681.3'!A89,'681.3'!A89:N392,14,FALSE)</f>
        <v>212679.64134843269</v>
      </c>
    </row>
    <row r="271" spans="1:4" ht="54" thickTop="1" thickBot="1">
      <c r="A271" s="137" t="s">
        <v>1694</v>
      </c>
      <c r="B271" s="138" t="s">
        <v>1801</v>
      </c>
      <c r="C271" s="133" t="s">
        <v>387</v>
      </c>
      <c r="D271" s="179">
        <f>VLOOKUP('681.4'!A89,'681.4'!A89:N393,14,FALSE)</f>
        <v>233643.66376464424</v>
      </c>
    </row>
    <row r="272" spans="1:4" ht="54" thickTop="1" thickBot="1">
      <c r="A272" s="137" t="s">
        <v>1145</v>
      </c>
      <c r="B272" s="138" t="s">
        <v>1802</v>
      </c>
      <c r="C272" s="133" t="s">
        <v>387</v>
      </c>
      <c r="D272" s="179">
        <f>VLOOKUP('682.1'!A89,'682.1'!A89:N394,14,FALSE)</f>
        <v>237534.54207593165</v>
      </c>
    </row>
    <row r="273" spans="1:4" ht="54" thickTop="1" thickBot="1">
      <c r="A273" s="137" t="s">
        <v>1695</v>
      </c>
      <c r="B273" s="138" t="s">
        <v>1803</v>
      </c>
      <c r="C273" s="133" t="s">
        <v>387</v>
      </c>
      <c r="D273" s="179">
        <f>VLOOKUP('682.2'!A89,'682.2'!A89:N395,14,FALSE)</f>
        <v>237534.54207593165</v>
      </c>
    </row>
    <row r="274" spans="1:4" ht="54" thickTop="1" thickBot="1">
      <c r="A274" s="137" t="s">
        <v>1697</v>
      </c>
      <c r="B274" s="138" t="s">
        <v>1804</v>
      </c>
      <c r="C274" s="133" t="s">
        <v>387</v>
      </c>
      <c r="D274" s="179">
        <f>VLOOKUP('682.3'!A89,'682.3'!A89:N396,14,FALSE)</f>
        <v>237534.54207593165</v>
      </c>
    </row>
    <row r="275" spans="1:4" ht="54" thickTop="1" thickBot="1">
      <c r="A275" s="137" t="s">
        <v>1699</v>
      </c>
      <c r="B275" s="138" t="s">
        <v>1997</v>
      </c>
      <c r="C275" s="133" t="s">
        <v>387</v>
      </c>
      <c r="D275" s="179">
        <f>VLOOKUP('682.4'!A89,'682.4'!A89:N397,14,FALSE)</f>
        <v>237534.54207593165</v>
      </c>
    </row>
    <row r="276" spans="1:4" ht="54" thickTop="1" thickBot="1">
      <c r="A276" s="137" t="s">
        <v>1701</v>
      </c>
      <c r="B276" s="138" t="s">
        <v>1805</v>
      </c>
      <c r="C276" s="133" t="s">
        <v>233</v>
      </c>
      <c r="D276" s="179">
        <f>VLOOKUP('683.1'!A89,'683.1'!A89:N398,14,FALSE)</f>
        <v>14877.98607603997</v>
      </c>
    </row>
    <row r="277" spans="1:4" ht="54" thickTop="1" thickBot="1">
      <c r="A277" s="137" t="s">
        <v>1703</v>
      </c>
      <c r="B277" s="138" t="s">
        <v>1806</v>
      </c>
      <c r="C277" s="133" t="s">
        <v>233</v>
      </c>
      <c r="D277" s="179">
        <f>VLOOKUP('683.2'!A89,'683.2'!A89:N399,14,FALSE)</f>
        <v>27766.453015144427</v>
      </c>
    </row>
    <row r="278" spans="1:4" ht="54" thickTop="1" thickBot="1">
      <c r="A278" s="137" t="s">
        <v>1705</v>
      </c>
      <c r="B278" s="138" t="s">
        <v>1807</v>
      </c>
      <c r="C278" s="133" t="s">
        <v>233</v>
      </c>
      <c r="D278" s="179">
        <f>VLOOKUP('683.3'!A89,'683.3'!A89:N400,14,FALSE)</f>
        <v>14877.98607603997</v>
      </c>
    </row>
    <row r="279" spans="1:4" ht="54" thickTop="1" thickBot="1">
      <c r="A279" s="137" t="s">
        <v>1706</v>
      </c>
      <c r="B279" s="138" t="s">
        <v>1808</v>
      </c>
      <c r="C279" s="133" t="s">
        <v>233</v>
      </c>
      <c r="D279" s="179">
        <f>VLOOKUP('683.4'!A89,'683.4'!A89:N401,14,FALSE)</f>
        <v>27766.453015144427</v>
      </c>
    </row>
    <row r="280" spans="1:4" ht="54" thickTop="1" thickBot="1">
      <c r="A280" s="137" t="s">
        <v>1707</v>
      </c>
      <c r="B280" s="138" t="s">
        <v>1809</v>
      </c>
      <c r="C280" s="133" t="s">
        <v>233</v>
      </c>
      <c r="D280" s="179">
        <f>VLOOKUP('683.5'!A87,'683.5'!A87:N402,14,FALSE)</f>
        <v>79108.111184541369</v>
      </c>
    </row>
    <row r="281" spans="1:4" ht="54" thickTop="1" thickBot="1">
      <c r="A281" s="137" t="s">
        <v>2047</v>
      </c>
      <c r="B281" s="138" t="s">
        <v>1810</v>
      </c>
      <c r="C281" s="133" t="s">
        <v>233</v>
      </c>
      <c r="D281" s="179">
        <f>VLOOKUP('690.1.1'!A89,'690.1.1'!A89:N403,14,FALSE)</f>
        <v>16137.546753906397</v>
      </c>
    </row>
    <row r="282" spans="1:4" ht="54" thickTop="1" thickBot="1">
      <c r="A282" s="137" t="s">
        <v>1710</v>
      </c>
      <c r="B282" s="138" t="s">
        <v>1811</v>
      </c>
      <c r="C282" s="133" t="s">
        <v>233</v>
      </c>
      <c r="D282" s="179">
        <f>VLOOKUP('690.1.2'!A89,'690.1.2'!A89:N404,14,FALSE)</f>
        <v>26452.50792872985</v>
      </c>
    </row>
    <row r="283" spans="1:4" ht="54" thickTop="1" thickBot="1">
      <c r="A283" s="137" t="s">
        <v>1146</v>
      </c>
      <c r="B283" s="138" t="s">
        <v>1812</v>
      </c>
      <c r="C283" s="133" t="s">
        <v>144</v>
      </c>
      <c r="D283" s="179">
        <f>VLOOKUP('700.1'!A89,'700.1'!A89:N405,14,FALSE)</f>
        <v>2083.597542971871</v>
      </c>
    </row>
    <row r="284" spans="1:4" ht="54" thickTop="1" thickBot="1">
      <c r="A284" s="137" t="s">
        <v>1147</v>
      </c>
      <c r="B284" s="138" t="s">
        <v>1813</v>
      </c>
      <c r="C284" s="133" t="s">
        <v>144</v>
      </c>
      <c r="D284" s="179">
        <f>VLOOKUP('700.2'!A89,'700.2'!A89:N406,14,FALSE)</f>
        <v>2034.4796998018564</v>
      </c>
    </row>
    <row r="285" spans="1:4" ht="54" thickTop="1" thickBot="1">
      <c r="A285" s="137" t="s">
        <v>1148</v>
      </c>
      <c r="B285" s="138" t="s">
        <v>1814</v>
      </c>
      <c r="C285" s="133" t="s">
        <v>233</v>
      </c>
      <c r="D285" s="179">
        <f>VLOOKUP('700.3'!A89,'700.3'!A89:N407,14,FALSE)</f>
        <v>42402.003885031409</v>
      </c>
    </row>
    <row r="286" spans="1:4" ht="54" thickTop="1" thickBot="1">
      <c r="A286" s="137" t="s">
        <v>1149</v>
      </c>
      <c r="B286" s="138" t="s">
        <v>1815</v>
      </c>
      <c r="C286" s="133" t="s">
        <v>233</v>
      </c>
      <c r="D286" s="179">
        <f>VLOOKUP('700.4'!A89,'700.4'!A89:N408,14,FALSE)</f>
        <v>48651.262612351275</v>
      </c>
    </row>
    <row r="287" spans="1:4" ht="54" thickTop="1" thickBot="1">
      <c r="A287" s="137" t="s">
        <v>1150</v>
      </c>
      <c r="B287" s="138" t="s">
        <v>1816</v>
      </c>
      <c r="C287" s="133" t="s">
        <v>1845</v>
      </c>
      <c r="D287" s="179">
        <f>VLOOKUP('701.1'!A89,'701.1'!A89:N409,14,FALSE)</f>
        <v>8898.8225316120261</v>
      </c>
    </row>
    <row r="288" spans="1:4" ht="54" thickTop="1" thickBot="1">
      <c r="A288" s="137" t="s">
        <v>1713</v>
      </c>
      <c r="B288" s="138" t="s">
        <v>1817</v>
      </c>
      <c r="C288" s="133" t="s">
        <v>1845</v>
      </c>
      <c r="D288" s="179">
        <f>VLOOKUP('710.1'!A89,'710.1'!A89:N410,14,FALSE)</f>
        <v>651495.54503561137</v>
      </c>
    </row>
    <row r="289" spans="1:4" ht="54" thickTop="1" thickBot="1">
      <c r="A289" s="137" t="s">
        <v>1151</v>
      </c>
      <c r="B289" s="138" t="s">
        <v>1818</v>
      </c>
      <c r="C289" s="133" t="s">
        <v>233</v>
      </c>
      <c r="D289" s="179">
        <f>VLOOKUP('710.2'!A89,'710.2'!A89:N411,14,FALSE)</f>
        <v>491721.84213414136</v>
      </c>
    </row>
    <row r="290" spans="1:4" ht="54" thickTop="1" thickBot="1">
      <c r="A290" s="137" t="s">
        <v>1152</v>
      </c>
      <c r="B290" s="138" t="s">
        <v>1819</v>
      </c>
      <c r="C290" s="133" t="s">
        <v>1845</v>
      </c>
      <c r="D290" s="179">
        <f>VLOOKUP('720.1'!A89,'720.1'!A89:N412,14,FALSE)</f>
        <v>515736.52938346192</v>
      </c>
    </row>
    <row r="291" spans="1:4" ht="54" thickTop="1" thickBot="1">
      <c r="A291" s="137" t="s">
        <v>1153</v>
      </c>
      <c r="B291" s="138" t="s">
        <v>1820</v>
      </c>
      <c r="C291" s="133" t="s">
        <v>144</v>
      </c>
      <c r="D291" s="179">
        <f>VLOOKUP('730.1'!A89,'730.1'!A89:N413,14,FALSE)</f>
        <v>130405.34701992085</v>
      </c>
    </row>
    <row r="292" spans="1:4" ht="54" thickTop="1" thickBot="1">
      <c r="A292" s="137" t="s">
        <v>1154</v>
      </c>
      <c r="B292" s="138" t="s">
        <v>1821</v>
      </c>
      <c r="C292" s="133" t="s">
        <v>1845</v>
      </c>
      <c r="D292" s="179">
        <f>VLOOKUP('730.2'!A89,'730.2'!A89:N414,14,FALSE)</f>
        <v>110420.99791703378</v>
      </c>
    </row>
    <row r="293" spans="1:4" ht="54" thickTop="1" thickBot="1">
      <c r="A293" s="137" t="s">
        <v>1155</v>
      </c>
      <c r="B293" s="138" t="s">
        <v>1822</v>
      </c>
      <c r="C293" s="133" t="s">
        <v>1845</v>
      </c>
      <c r="D293" s="179">
        <f>VLOOKUP('730.3'!A89,'730.3'!A89:N415,14,FALSE)</f>
        <v>100720.66486497653</v>
      </c>
    </row>
    <row r="294" spans="1:4" ht="54" thickTop="1" thickBot="1">
      <c r="A294" s="137" t="s">
        <v>1714</v>
      </c>
      <c r="B294" s="138" t="s">
        <v>1823</v>
      </c>
      <c r="C294" s="133" t="s">
        <v>1845</v>
      </c>
      <c r="D294" s="179">
        <f>VLOOKUP('730.4'!A89,'730.4'!A89:N416,14,FALSE)</f>
        <v>30432.50481201947</v>
      </c>
    </row>
    <row r="295" spans="1:4" ht="54" thickTop="1" thickBot="1">
      <c r="A295" s="137" t="s">
        <v>1156</v>
      </c>
      <c r="B295" s="138" t="s">
        <v>1824</v>
      </c>
      <c r="C295" s="133" t="s">
        <v>144</v>
      </c>
      <c r="D295" s="179">
        <f>VLOOKUP('731.1'!A89,'731.1'!A89:N417,14,FALSE)</f>
        <v>156497.64780879731</v>
      </c>
    </row>
    <row r="296" spans="1:4" ht="54" thickTop="1" thickBot="1">
      <c r="A296" s="137" t="s">
        <v>1157</v>
      </c>
      <c r="B296" s="138" t="s">
        <v>1825</v>
      </c>
      <c r="C296" s="133" t="s">
        <v>1995</v>
      </c>
      <c r="D296" s="179">
        <f>VLOOKUP('740.1'!A89,'740.1'!A89:N418,14,FALSE)</f>
        <v>13368.979722278607</v>
      </c>
    </row>
    <row r="297" spans="1:4" ht="54" thickTop="1" thickBot="1">
      <c r="A297" s="137" t="s">
        <v>1717</v>
      </c>
      <c r="B297" s="138" t="s">
        <v>1826</v>
      </c>
      <c r="C297" s="133" t="s">
        <v>1845</v>
      </c>
      <c r="D297" s="179">
        <f>VLOOKUP('741.1'!A89,'741.1'!A89:N419,14,FALSE)</f>
        <v>56871.625722246499</v>
      </c>
    </row>
    <row r="298" spans="1:4" ht="54" thickTop="1" thickBot="1">
      <c r="A298" s="137" t="s">
        <v>1158</v>
      </c>
      <c r="B298" s="138" t="s">
        <v>1827</v>
      </c>
      <c r="C298" s="133" t="s">
        <v>144</v>
      </c>
      <c r="D298" s="179">
        <f>VLOOKUP('800.1'!A89,'800.1'!A89:N420,14,FALSE)</f>
        <v>7456.3741911964862</v>
      </c>
    </row>
    <row r="299" spans="1:4" ht="54" thickTop="1" thickBot="1">
      <c r="A299" s="137" t="s">
        <v>1159</v>
      </c>
      <c r="B299" s="138" t="s">
        <v>1828</v>
      </c>
      <c r="C299" s="133" t="s">
        <v>144</v>
      </c>
      <c r="D299" s="179">
        <f>VLOOKUP('800.2'!A89,'800.2'!A89:N421,14,FALSE)</f>
        <v>19399.152762059934</v>
      </c>
    </row>
    <row r="300" spans="1:4" ht="54" thickTop="1" thickBot="1">
      <c r="A300" s="137" t="s">
        <v>1160</v>
      </c>
      <c r="B300" s="138" t="s">
        <v>1829</v>
      </c>
      <c r="C300" s="133" t="s">
        <v>144</v>
      </c>
      <c r="D300" s="179">
        <f>VLOOKUP('800.3'!A89,'800.3'!A89:N422,14,FALSE)</f>
        <v>51626.098483429043</v>
      </c>
    </row>
    <row r="301" spans="1:4" ht="54" thickTop="1" thickBot="1">
      <c r="A301" s="137" t="s">
        <v>1161</v>
      </c>
      <c r="B301" s="138" t="s">
        <v>1830</v>
      </c>
      <c r="C301" s="133" t="s">
        <v>144</v>
      </c>
      <c r="D301" s="179">
        <f>VLOOKUP('800.4'!A89,'800.4'!A89:N423,14,FALSE)</f>
        <v>63258.935725749689</v>
      </c>
    </row>
    <row r="302" spans="1:4" ht="54" thickTop="1" thickBot="1">
      <c r="A302" s="137" t="s">
        <v>1718</v>
      </c>
      <c r="B302" s="138" t="s">
        <v>1831</v>
      </c>
      <c r="C302" s="133" t="s">
        <v>1845</v>
      </c>
      <c r="D302" s="179">
        <f>VLOOKUP('802.1'!A89,'802.1'!A89:N424,14,FALSE)</f>
        <v>440797.77236986125</v>
      </c>
    </row>
    <row r="303" spans="1:4" ht="54" thickTop="1" thickBot="1">
      <c r="A303" s="137" t="s">
        <v>1719</v>
      </c>
      <c r="B303" s="138" t="s">
        <v>1881</v>
      </c>
      <c r="C303" s="133" t="s">
        <v>1845</v>
      </c>
      <c r="D303" s="179">
        <f>VLOOKUP('802.2'!A89,'802.2'!A89:N425,14,FALSE)</f>
        <v>79319.023198561728</v>
      </c>
    </row>
    <row r="304" spans="1:4" ht="54" thickTop="1" thickBot="1">
      <c r="A304" s="137" t="s">
        <v>1720</v>
      </c>
      <c r="B304" s="138" t="s">
        <v>1832</v>
      </c>
      <c r="C304" s="133" t="s">
        <v>1845</v>
      </c>
      <c r="D304" s="179">
        <f>VLOOKUP('802.3'!A89,'802.3'!A89:N426,14,FALSE)</f>
        <v>53627.539377380497</v>
      </c>
    </row>
    <row r="305" spans="1:4" ht="54" thickTop="1" thickBot="1">
      <c r="A305" s="137" t="s">
        <v>1721</v>
      </c>
      <c r="B305" s="138" t="s">
        <v>1833</v>
      </c>
      <c r="C305" s="133" t="s">
        <v>1845</v>
      </c>
      <c r="D305" s="179">
        <f>VLOOKUP('802.4'!A89,'802.4'!A89:N427,14,FALSE)</f>
        <v>46932.79720647342</v>
      </c>
    </row>
    <row r="306" spans="1:4" ht="54" thickTop="1" thickBot="1">
      <c r="A306" s="137" t="s">
        <v>1722</v>
      </c>
      <c r="B306" s="138" t="s">
        <v>1834</v>
      </c>
      <c r="C306" s="133" t="s">
        <v>1845</v>
      </c>
      <c r="D306" s="179">
        <f>VLOOKUP('802.5'!A89,'802.5'!A89:N428,14,FALSE)</f>
        <v>276030.21472835721</v>
      </c>
    </row>
    <row r="307" spans="1:4" ht="54" thickTop="1" thickBot="1">
      <c r="A307" s="137" t="s">
        <v>1723</v>
      </c>
      <c r="B307" s="138" t="s">
        <v>1835</v>
      </c>
      <c r="C307" s="133" t="s">
        <v>1845</v>
      </c>
      <c r="D307" s="179">
        <f>VLOOKUP('802.6'!A89,'802.6'!A89:N429,14,FALSE)</f>
        <v>269530.21472835721</v>
      </c>
    </row>
    <row r="308" spans="1:4" ht="54" thickTop="1" thickBot="1">
      <c r="A308" s="137" t="s">
        <v>1724</v>
      </c>
      <c r="B308" s="138" t="s">
        <v>1836</v>
      </c>
      <c r="C308" s="133" t="s">
        <v>1845</v>
      </c>
      <c r="D308" s="179">
        <f>VLOOKUP('802.7'!A89,'802.7'!A89:N430,14,FALSE)</f>
        <v>179504.41602157734</v>
      </c>
    </row>
    <row r="309" spans="1:4" ht="54" thickTop="1" thickBot="1">
      <c r="A309" s="137" t="s">
        <v>1725</v>
      </c>
      <c r="B309" s="138" t="s">
        <v>1837</v>
      </c>
      <c r="C309" s="133" t="s">
        <v>1845</v>
      </c>
      <c r="D309" s="179">
        <f>VLOOKUP('802.8'!A89,'802.8'!A89:N431,14,FALSE)</f>
        <v>154934.35280678212</v>
      </c>
    </row>
    <row r="310" spans="1:4" ht="54" thickTop="1" thickBot="1">
      <c r="A310" s="137" t="s">
        <v>1162</v>
      </c>
      <c r="B310" s="138" t="s">
        <v>1838</v>
      </c>
      <c r="C310" s="133" t="s">
        <v>233</v>
      </c>
      <c r="D310" s="179">
        <f>VLOOKUP('810.1'!A89,'810.1'!A89:N432,14,FALSE)</f>
        <v>21900.101429554197</v>
      </c>
    </row>
    <row r="311" spans="1:4" ht="54" thickTop="1" thickBot="1">
      <c r="A311" s="137" t="s">
        <v>1163</v>
      </c>
      <c r="B311" s="138" t="s">
        <v>1839</v>
      </c>
      <c r="C311" s="133" t="s">
        <v>233</v>
      </c>
      <c r="D311" s="179">
        <f>VLOOKUP('810.2'!A89,'810.2'!A89:N433,14,FALSE)</f>
        <v>12798.359915154128</v>
      </c>
    </row>
    <row r="312" spans="1:4" ht="54" thickTop="1" thickBot="1">
      <c r="A312" s="137" t="s">
        <v>1164</v>
      </c>
      <c r="B312" s="138" t="s">
        <v>1840</v>
      </c>
      <c r="C312" s="133" t="s">
        <v>233</v>
      </c>
      <c r="D312" s="179">
        <f>VLOOKUP('810.3'!A89,'810.3'!A89:N435,14,FALSE)</f>
        <v>7846.264842224421</v>
      </c>
    </row>
    <row r="313" spans="1:4" ht="57.75" thickTop="1" thickBot="1">
      <c r="A313" s="137" t="s">
        <v>1726</v>
      </c>
      <c r="B313" s="138" t="s">
        <v>2050</v>
      </c>
      <c r="C313" s="133" t="s">
        <v>233</v>
      </c>
      <c r="D313" s="179">
        <f>VLOOKUP('811.1'!A89,'811.1'!A89:N436,14,FALSE)</f>
        <v>33375.640491553058</v>
      </c>
    </row>
    <row r="314" spans="1:4" ht="57.75" thickTop="1" thickBot="1">
      <c r="A314" s="137" t="s">
        <v>1727</v>
      </c>
      <c r="B314" s="138" t="s">
        <v>2051</v>
      </c>
      <c r="C314" s="133" t="s">
        <v>233</v>
      </c>
      <c r="D314" s="179">
        <f>VLOOKUP('811.2'!A89,'811.2'!A89:N437,14,FALSE)</f>
        <v>43334.125139347532</v>
      </c>
    </row>
    <row r="315" spans="1:4" ht="54" thickTop="1" thickBot="1">
      <c r="A315" s="137" t="s">
        <v>1165</v>
      </c>
      <c r="B315" s="138" t="s">
        <v>2053</v>
      </c>
      <c r="C315" s="133" t="s">
        <v>233</v>
      </c>
      <c r="D315" s="179">
        <f>VLOOKUP('812.1'!A89,'812.1'!A89:N438,14,FALSE)</f>
        <v>57415.878138535329</v>
      </c>
    </row>
    <row r="316" spans="1:4" ht="54" thickTop="1" thickBot="1">
      <c r="A316" s="137" t="s">
        <v>1728</v>
      </c>
      <c r="B316" s="138" t="s">
        <v>1841</v>
      </c>
      <c r="C316" s="133" t="s">
        <v>1995</v>
      </c>
      <c r="D316" s="179">
        <f>VLOOKUP('820.1'!A89,'820.1'!A89:N439,14,FALSE)</f>
        <v>44041.364465471801</v>
      </c>
    </row>
    <row r="317" spans="1:4" ht="54" thickTop="1" thickBot="1">
      <c r="A317" s="137" t="s">
        <v>1729</v>
      </c>
      <c r="B317" s="138" t="s">
        <v>1842</v>
      </c>
      <c r="C317" s="133" t="s">
        <v>984</v>
      </c>
      <c r="D317" s="179">
        <f>VLOOKUP('820.1.2'!A88,'820.1.2'!A88:N440,14,FALSE)</f>
        <v>6269403.2183491513</v>
      </c>
    </row>
    <row r="318" spans="1:4" ht="54" thickTop="1" thickBot="1">
      <c r="A318" s="137" t="s">
        <v>1166</v>
      </c>
      <c r="B318" s="138" t="s">
        <v>1843</v>
      </c>
      <c r="C318" s="133" t="s">
        <v>1998</v>
      </c>
      <c r="D318" s="179">
        <f>VLOOKUP('900.1'!A88,'900.1'!A88:N441,14,FALSE)</f>
        <v>918.77461775485892</v>
      </c>
    </row>
    <row r="319" spans="1:4" ht="57.75" thickTop="1" thickBot="1">
      <c r="A319" s="137" t="s">
        <v>1167</v>
      </c>
      <c r="B319" s="138" t="s">
        <v>2195</v>
      </c>
      <c r="C319" s="133" t="s">
        <v>1999</v>
      </c>
      <c r="D319" s="179">
        <f>VLOOKUP('900.2'!A88,'900.2'!A88:N442,14,FALSE)</f>
        <v>1127.5870308809633</v>
      </c>
    </row>
    <row r="320" spans="1:4" ht="54" thickTop="1" thickBot="1">
      <c r="A320" s="137" t="s">
        <v>1168</v>
      </c>
      <c r="B320" s="138" t="s">
        <v>1844</v>
      </c>
      <c r="C320" s="133" t="s">
        <v>1999</v>
      </c>
      <c r="D320" s="179">
        <f>VLOOKUP('900.3'!A88,'900.3'!A88:N443,14,FALSE)</f>
        <v>1127.5870308809633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N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2.28515625" customWidth="1"/>
    <col min="2" max="2" width="10.7109375" style="2" customWidth="1"/>
    <col min="3" max="3" width="73.140625" style="1" customWidth="1"/>
    <col min="4" max="4" width="20.140625" style="183" customWidth="1"/>
    <col min="5" max="5" width="16.5703125" customWidth="1"/>
    <col min="6" max="6" width="11.7109375" customWidth="1"/>
    <col min="7" max="7" width="11.42578125" customWidth="1"/>
    <col min="10" max="11" width="10.42578125" bestFit="1" customWidth="1"/>
  </cols>
  <sheetData>
    <row r="1" spans="1:14" ht="66" customHeight="1" thickTop="1">
      <c r="A1" s="678" t="s">
        <v>1850</v>
      </c>
      <c r="B1" s="679"/>
      <c r="C1" s="679"/>
      <c r="D1" s="680"/>
    </row>
    <row r="2" spans="1:14" ht="20.25" customHeight="1" thickBot="1">
      <c r="A2" s="681"/>
      <c r="B2" s="682"/>
      <c r="C2" s="682"/>
      <c r="D2" s="683"/>
      <c r="F2" s="214"/>
      <c r="G2" s="214"/>
      <c r="H2" s="214"/>
      <c r="I2" s="649"/>
      <c r="J2" s="650"/>
      <c r="K2" s="214"/>
      <c r="L2" s="214"/>
      <c r="M2" s="214"/>
      <c r="N2" s="214"/>
    </row>
    <row r="3" spans="1:14" ht="16.5" thickTop="1" thickBot="1">
      <c r="A3" s="677" t="s">
        <v>2223</v>
      </c>
      <c r="B3" s="677"/>
      <c r="C3" s="677"/>
      <c r="D3" s="677"/>
      <c r="F3" s="214"/>
      <c r="G3" s="214"/>
      <c r="H3" s="214"/>
      <c r="I3" s="649"/>
      <c r="J3" s="214"/>
      <c r="K3" s="214"/>
      <c r="L3" s="214"/>
      <c r="M3" s="214"/>
      <c r="N3" s="214"/>
    </row>
    <row r="4" spans="1:14" ht="16.5" thickTop="1" thickBot="1">
      <c r="A4" s="677"/>
      <c r="B4" s="677"/>
      <c r="C4" s="677"/>
      <c r="D4" s="677"/>
      <c r="F4" s="214"/>
      <c r="G4" s="214"/>
      <c r="H4" s="214"/>
      <c r="I4" s="214"/>
      <c r="J4" s="214"/>
      <c r="K4" s="214"/>
      <c r="L4" s="214"/>
      <c r="M4" s="214"/>
      <c r="N4" s="214"/>
    </row>
    <row r="5" spans="1:14" ht="16.5" thickTop="1" thickBot="1">
      <c r="A5" s="677"/>
      <c r="B5" s="677"/>
      <c r="C5" s="677"/>
      <c r="D5" s="677"/>
    </row>
    <row r="6" spans="1:14" ht="16.5" thickTop="1" thickBot="1">
      <c r="A6" s="657" t="s">
        <v>2238</v>
      </c>
      <c r="B6" s="658" t="s">
        <v>1882</v>
      </c>
      <c r="C6" s="659" t="s">
        <v>2239</v>
      </c>
      <c r="D6" s="660">
        <v>29260</v>
      </c>
    </row>
    <row r="7" spans="1:14" ht="16.5" thickTop="1" thickBot="1">
      <c r="A7" s="661"/>
      <c r="B7" s="662"/>
      <c r="C7" s="663"/>
      <c r="D7" s="664" t="s">
        <v>1848</v>
      </c>
    </row>
    <row r="8" spans="1:14" ht="16.5" thickTop="1" thickBot="1">
      <c r="A8" s="665" t="s">
        <v>98</v>
      </c>
      <c r="B8" s="666" t="s">
        <v>1882</v>
      </c>
      <c r="C8" s="667" t="s">
        <v>99</v>
      </c>
      <c r="D8" s="668">
        <v>58677.433987924393</v>
      </c>
    </row>
    <row r="9" spans="1:14" ht="16.5" thickTop="1" thickBot="1">
      <c r="A9" s="665" t="s">
        <v>102</v>
      </c>
      <c r="B9" s="666" t="s">
        <v>1882</v>
      </c>
      <c r="C9" s="667" t="s">
        <v>103</v>
      </c>
      <c r="D9" s="668">
        <f>$D$6*1.85</f>
        <v>54131</v>
      </c>
    </row>
    <row r="10" spans="1:14" ht="16.5" thickTop="1" thickBot="1">
      <c r="A10" s="665" t="s">
        <v>0</v>
      </c>
      <c r="B10" s="666" t="s">
        <v>1882</v>
      </c>
      <c r="C10" s="667" t="s">
        <v>1</v>
      </c>
      <c r="D10" s="668">
        <v>69346.058349365194</v>
      </c>
    </row>
    <row r="11" spans="1:14" ht="16.5" thickTop="1" thickBot="1">
      <c r="A11" s="665" t="s">
        <v>1674</v>
      </c>
      <c r="B11" s="666" t="s">
        <v>1882</v>
      </c>
      <c r="C11" s="667" t="s">
        <v>1673</v>
      </c>
      <c r="D11" s="668">
        <v>320058.73084322392</v>
      </c>
    </row>
    <row r="12" spans="1:14" ht="16.5" thickTop="1" thickBot="1">
      <c r="A12" s="665" t="s">
        <v>100</v>
      </c>
      <c r="B12" s="666" t="s">
        <v>1882</v>
      </c>
      <c r="C12" s="667" t="s">
        <v>101</v>
      </c>
      <c r="D12" s="668">
        <v>80014.682710805981</v>
      </c>
    </row>
    <row r="13" spans="1:14" ht="16.5" thickTop="1" thickBot="1">
      <c r="A13" s="665" t="s">
        <v>62</v>
      </c>
      <c r="B13" s="666" t="s">
        <v>1882</v>
      </c>
      <c r="C13" s="667" t="s">
        <v>63</v>
      </c>
      <c r="D13" s="668">
        <v>586774.33987924387</v>
      </c>
    </row>
    <row r="14" spans="1:14" ht="16.5" thickTop="1" thickBot="1">
      <c r="A14" s="665" t="s">
        <v>108</v>
      </c>
      <c r="B14" s="666" t="s">
        <v>1882</v>
      </c>
      <c r="C14" s="667" t="s">
        <v>109</v>
      </c>
      <c r="D14" s="668">
        <v>320058.73084322392</v>
      </c>
    </row>
    <row r="15" spans="1:14" ht="16.5" thickTop="1" thickBot="1">
      <c r="A15" s="665" t="s">
        <v>41</v>
      </c>
      <c r="B15" s="666" t="s">
        <v>1882</v>
      </c>
      <c r="C15" s="667" t="s">
        <v>42</v>
      </c>
      <c r="D15" s="668">
        <v>213372.48722881597</v>
      </c>
    </row>
    <row r="16" spans="1: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160817.24361440798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541310</v>
      </c>
    </row>
    <row r="32" spans="1:4" ht="16.5" thickTop="1" thickBot="1">
      <c r="A32" s="665" t="s">
        <v>7</v>
      </c>
      <c r="B32" s="666" t="s">
        <v>1882</v>
      </c>
      <c r="C32" s="667" t="s">
        <v>8</v>
      </c>
      <c r="D32" s="668">
        <f>$D$64*2</f>
        <v>108262</v>
      </c>
    </row>
    <row r="33" spans="1:4" ht="16.5" thickTop="1" thickBot="1">
      <c r="A33" s="665" t="s">
        <v>9</v>
      </c>
      <c r="B33" s="666" t="s">
        <v>1882</v>
      </c>
      <c r="C33" s="667" t="s">
        <v>10</v>
      </c>
      <c r="D33" s="668">
        <f>$D$64*3</f>
        <v>162393</v>
      </c>
    </row>
    <row r="34" spans="1:4" ht="16.5" thickTop="1" thickBot="1">
      <c r="A34" s="665" t="s">
        <v>11</v>
      </c>
      <c r="B34" s="666" t="s">
        <v>1882</v>
      </c>
      <c r="C34" s="667" t="s">
        <v>12</v>
      </c>
      <c r="D34" s="668">
        <f>$D$64*4</f>
        <v>216524</v>
      </c>
    </row>
    <row r="35" spans="1:4" ht="16.5" thickTop="1" thickBot="1">
      <c r="A35" s="665" t="s">
        <v>13</v>
      </c>
      <c r="B35" s="666" t="s">
        <v>1882</v>
      </c>
      <c r="C35" s="667" t="s">
        <v>14</v>
      </c>
      <c r="D35" s="668">
        <f>$D$64*5</f>
        <v>270655</v>
      </c>
    </row>
    <row r="36" spans="1:4" ht="16.5" thickTop="1" thickBot="1">
      <c r="A36" s="665" t="s">
        <v>15</v>
      </c>
      <c r="B36" s="666" t="s">
        <v>1882</v>
      </c>
      <c r="C36" s="667" t="s">
        <v>16</v>
      </c>
      <c r="D36" s="668">
        <f>$D$64*6</f>
        <v>324786</v>
      </c>
    </row>
    <row r="37" spans="1:4" ht="16.5" thickTop="1" thickBot="1">
      <c r="A37" s="665" t="s">
        <v>17</v>
      </c>
      <c r="B37" s="666" t="s">
        <v>1882</v>
      </c>
      <c r="C37" s="667" t="s">
        <v>18</v>
      </c>
      <c r="D37" s="668">
        <f>$D$64*7</f>
        <v>378917</v>
      </c>
    </row>
    <row r="38" spans="1:4" ht="16.5" thickTop="1" thickBot="1">
      <c r="A38" s="665" t="s">
        <v>19</v>
      </c>
      <c r="B38" s="666" t="s">
        <v>1882</v>
      </c>
      <c r="C38" s="667" t="s">
        <v>20</v>
      </c>
      <c r="D38" s="668">
        <f>$D$64*8</f>
        <v>433048</v>
      </c>
    </row>
    <row r="39" spans="1:4" ht="16.5" thickTop="1" thickBot="1">
      <c r="A39" s="665" t="s">
        <v>21</v>
      </c>
      <c r="B39" s="666" t="s">
        <v>1882</v>
      </c>
      <c r="C39" s="667" t="s">
        <v>22</v>
      </c>
      <c r="D39" s="668">
        <f>$D$64*9</f>
        <v>487179</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54131</v>
      </c>
    </row>
    <row r="52" spans="1:4" ht="16.5" thickTop="1" thickBot="1">
      <c r="A52" s="665" t="s">
        <v>48</v>
      </c>
      <c r="B52" s="666" t="s">
        <v>1882</v>
      </c>
      <c r="C52" s="667" t="s">
        <v>49</v>
      </c>
      <c r="D52" s="668">
        <f>D51*2</f>
        <v>108262</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54131</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M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20.140625" style="183" customWidth="1"/>
    <col min="5" max="5" width="12" customWidth="1"/>
    <col min="8" max="8" width="18.28515625" customWidth="1"/>
    <col min="13" max="13" width="22.42578125" customWidth="1"/>
  </cols>
  <sheetData>
    <row r="1" spans="1:4" ht="15.75" customHeight="1" thickTop="1">
      <c r="A1" s="687" t="s">
        <v>1850</v>
      </c>
      <c r="B1" s="688"/>
      <c r="C1" s="688"/>
      <c r="D1" s="689"/>
    </row>
    <row r="2" spans="1:4" ht="89.25" customHeight="1" thickBot="1">
      <c r="A2" s="690"/>
      <c r="B2" s="691"/>
      <c r="C2" s="691"/>
      <c r="D2" s="692"/>
    </row>
    <row r="3" spans="1:4" ht="32.25" customHeight="1" thickTop="1" thickBot="1">
      <c r="A3" s="684" t="s">
        <v>110</v>
      </c>
      <c r="B3" s="685"/>
      <c r="C3" s="685"/>
      <c r="D3" s="686"/>
    </row>
    <row r="4" spans="1:4" ht="16.5" customHeight="1" thickTop="1" thickBot="1">
      <c r="A4" s="8"/>
      <c r="B4" s="8"/>
      <c r="C4" s="9"/>
      <c r="D4" s="185"/>
    </row>
    <row r="5" spans="1:4" ht="16.5" thickTop="1" thickBot="1">
      <c r="A5" s="8"/>
      <c r="B5" s="8"/>
      <c r="C5" s="9"/>
      <c r="D5" s="185"/>
    </row>
    <row r="6" spans="1:4" ht="16.5" thickTop="1" thickBot="1">
      <c r="A6" s="10"/>
      <c r="B6" s="8"/>
      <c r="C6" s="11" t="s">
        <v>111</v>
      </c>
      <c r="D6" s="185" t="s">
        <v>1846</v>
      </c>
    </row>
    <row r="7" spans="1:4" ht="30" customHeight="1" thickTop="1" thickBot="1">
      <c r="A7" s="10" t="s">
        <v>115</v>
      </c>
      <c r="B7" s="8" t="s">
        <v>92</v>
      </c>
      <c r="C7" s="11" t="s">
        <v>116</v>
      </c>
      <c r="D7" s="654">
        <v>74844.481394796094</v>
      </c>
    </row>
    <row r="8" spans="1:4" ht="30" customHeight="1" thickTop="1" thickBot="1">
      <c r="A8" s="10" t="s">
        <v>112</v>
      </c>
      <c r="B8" s="8" t="s">
        <v>113</v>
      </c>
      <c r="C8" s="11" t="s">
        <v>114</v>
      </c>
      <c r="D8" s="654">
        <v>3577.9203864492101</v>
      </c>
    </row>
    <row r="9" spans="1:4" ht="30" customHeight="1" thickTop="1" thickBot="1">
      <c r="A9" s="10" t="s">
        <v>117</v>
      </c>
      <c r="B9" s="8" t="s">
        <v>113</v>
      </c>
      <c r="C9" s="11" t="s">
        <v>118</v>
      </c>
      <c r="D9" s="654">
        <v>85464.545935959395</v>
      </c>
    </row>
    <row r="10" spans="1:4" ht="30" customHeight="1" thickTop="1" thickBot="1">
      <c r="A10" s="10" t="s">
        <v>119</v>
      </c>
      <c r="B10" s="8" t="s">
        <v>113</v>
      </c>
      <c r="C10" s="11" t="s">
        <v>120</v>
      </c>
      <c r="D10" s="654">
        <v>92003.667080122541</v>
      </c>
    </row>
    <row r="11" spans="1:4" ht="30" customHeight="1" thickTop="1" thickBot="1">
      <c r="A11" s="10" t="s">
        <v>123</v>
      </c>
      <c r="B11" s="8" t="s">
        <v>113</v>
      </c>
      <c r="C11" s="11" t="s">
        <v>124</v>
      </c>
      <c r="D11" s="654">
        <v>20445.259351138346</v>
      </c>
    </row>
    <row r="12" spans="1:4" ht="30" customHeight="1" thickTop="1" thickBot="1">
      <c r="A12" s="10" t="s">
        <v>121</v>
      </c>
      <c r="B12" s="8" t="s">
        <v>113</v>
      </c>
      <c r="C12" s="11" t="s">
        <v>122</v>
      </c>
      <c r="D12" s="654">
        <v>39868.255734719765</v>
      </c>
    </row>
    <row r="13" spans="1:4" ht="30" customHeight="1" thickTop="1" thickBot="1">
      <c r="A13" s="10" t="s">
        <v>125</v>
      </c>
      <c r="B13" s="8" t="s">
        <v>113</v>
      </c>
      <c r="C13" s="11" t="s">
        <v>126</v>
      </c>
      <c r="D13" s="654">
        <v>56224.463215630451</v>
      </c>
    </row>
    <row r="14" spans="1:4" ht="30" customHeight="1" thickTop="1" thickBot="1">
      <c r="A14" s="10" t="s">
        <v>131</v>
      </c>
      <c r="B14" s="8" t="s">
        <v>113</v>
      </c>
      <c r="C14" s="11" t="s">
        <v>132</v>
      </c>
      <c r="D14" s="654">
        <v>221401.71351347712</v>
      </c>
    </row>
    <row r="15" spans="1:4" ht="30" customHeight="1" thickTop="1" thickBot="1">
      <c r="A15" s="10" t="s">
        <v>129</v>
      </c>
      <c r="B15" s="8" t="s">
        <v>113</v>
      </c>
      <c r="C15" s="11" t="s">
        <v>130</v>
      </c>
      <c r="D15" s="654">
        <v>206497.11944649727</v>
      </c>
    </row>
    <row r="16" spans="1:4" ht="30" customHeight="1" thickTop="1" thickBot="1">
      <c r="A16" s="10" t="s">
        <v>127</v>
      </c>
      <c r="B16" s="8" t="s">
        <v>113</v>
      </c>
      <c r="C16" s="11" t="s">
        <v>128</v>
      </c>
      <c r="D16" s="654">
        <v>178896.01932246049</v>
      </c>
    </row>
    <row r="17" spans="1:4" ht="30" customHeight="1" thickTop="1" thickBot="1">
      <c r="A17" s="10" t="s">
        <v>1711</v>
      </c>
      <c r="B17" s="8" t="s">
        <v>113</v>
      </c>
      <c r="C17" s="11" t="s">
        <v>1712</v>
      </c>
      <c r="D17" s="654">
        <v>52466.473535716374</v>
      </c>
    </row>
    <row r="18" spans="1:4" ht="30" customHeight="1" thickTop="1" thickBot="1">
      <c r="A18" s="10" t="s">
        <v>133</v>
      </c>
      <c r="B18" s="8" t="s">
        <v>113</v>
      </c>
      <c r="C18" s="11" t="s">
        <v>134</v>
      </c>
      <c r="D18" s="654">
        <v>36597.014238537638</v>
      </c>
    </row>
    <row r="19" spans="1:4" ht="30" customHeight="1" thickTop="1" thickBot="1">
      <c r="A19" s="10" t="s">
        <v>146</v>
      </c>
      <c r="B19" s="8" t="s">
        <v>113</v>
      </c>
      <c r="C19" s="11" t="s">
        <v>147</v>
      </c>
      <c r="D19" s="654">
        <v>142415.15204337539</v>
      </c>
    </row>
    <row r="20" spans="1:4" ht="30" customHeight="1" thickTop="1" thickBot="1">
      <c r="A20" s="10" t="s">
        <v>135</v>
      </c>
      <c r="B20" s="8" t="s">
        <v>113</v>
      </c>
      <c r="C20" s="11" t="s">
        <v>1884</v>
      </c>
      <c r="D20" s="654">
        <v>36597.014238537638</v>
      </c>
    </row>
    <row r="21" spans="1:4" ht="30" customHeight="1" thickTop="1" thickBot="1">
      <c r="A21" s="10" t="s">
        <v>136</v>
      </c>
      <c r="B21" s="8" t="s">
        <v>113</v>
      </c>
      <c r="C21" s="11" t="s">
        <v>137</v>
      </c>
      <c r="D21" s="654">
        <v>173288.5109218687</v>
      </c>
    </row>
    <row r="22" spans="1:4" ht="30" customHeight="1" thickTop="1" thickBot="1">
      <c r="A22" s="10" t="s">
        <v>138</v>
      </c>
      <c r="B22" s="8" t="s">
        <v>113</v>
      </c>
      <c r="C22" s="11" t="s">
        <v>139</v>
      </c>
      <c r="D22" s="654">
        <v>49068.622442732019</v>
      </c>
    </row>
    <row r="23" spans="1:4" ht="30" customHeight="1" thickTop="1" thickBot="1">
      <c r="A23" s="10" t="s">
        <v>143</v>
      </c>
      <c r="B23" s="8" t="s">
        <v>144</v>
      </c>
      <c r="C23" s="11" t="s">
        <v>145</v>
      </c>
      <c r="D23" s="654">
        <v>42599.774588144086</v>
      </c>
    </row>
    <row r="24" spans="1:4" ht="30" customHeight="1" thickTop="1" thickBot="1">
      <c r="A24" s="10" t="s">
        <v>140</v>
      </c>
      <c r="B24" s="8" t="s">
        <v>998</v>
      </c>
      <c r="C24" s="11" t="s">
        <v>142</v>
      </c>
      <c r="D24" s="654">
        <v>51083.792153605973</v>
      </c>
    </row>
    <row r="25" spans="1:4" ht="30" customHeight="1" thickTop="1" thickBot="1">
      <c r="A25" s="10" t="s">
        <v>148</v>
      </c>
      <c r="B25" s="8" t="s">
        <v>113</v>
      </c>
      <c r="C25" s="11" t="s">
        <v>149</v>
      </c>
      <c r="D25" s="654">
        <v>148228.13029575298</v>
      </c>
    </row>
    <row r="26" spans="1:4" ht="30" customHeight="1" thickTop="1" thickBot="1">
      <c r="A26" s="10" t="s">
        <v>150</v>
      </c>
      <c r="B26" s="8" t="s">
        <v>113</v>
      </c>
      <c r="C26" s="11" t="s">
        <v>151</v>
      </c>
      <c r="D26" s="654">
        <v>179345.81502818555</v>
      </c>
    </row>
    <row r="27" spans="1:4" ht="30" customHeight="1" thickTop="1" thickBot="1">
      <c r="A27" s="10" t="s">
        <v>152</v>
      </c>
      <c r="B27" s="8" t="s">
        <v>113</v>
      </c>
      <c r="C27" s="11" t="s">
        <v>153</v>
      </c>
      <c r="D27" s="654">
        <v>104189.041653401</v>
      </c>
    </row>
    <row r="28" spans="1:4" ht="30" customHeight="1" thickTop="1" thickBot="1">
      <c r="A28" s="10" t="s">
        <v>154</v>
      </c>
      <c r="B28" s="8" t="s">
        <v>113</v>
      </c>
      <c r="C28" s="11" t="s">
        <v>155</v>
      </c>
      <c r="D28" s="654">
        <v>114583.28007992664</v>
      </c>
    </row>
    <row r="29" spans="1:4" ht="30" customHeight="1" thickTop="1" thickBot="1">
      <c r="A29" s="10" t="s">
        <v>156</v>
      </c>
      <c r="B29" s="8" t="s">
        <v>113</v>
      </c>
      <c r="C29" s="11" t="s">
        <v>157</v>
      </c>
      <c r="D29" s="654">
        <v>1533.3944513353756</v>
      </c>
    </row>
    <row r="30" spans="1:4" ht="30" customHeight="1" thickTop="1" thickBot="1">
      <c r="A30" s="10" t="s">
        <v>166</v>
      </c>
      <c r="B30" s="8" t="s">
        <v>113</v>
      </c>
      <c r="C30" s="11" t="s">
        <v>167</v>
      </c>
      <c r="D30" s="654">
        <v>143362.01060534216</v>
      </c>
    </row>
    <row r="31" spans="1:4" ht="30" customHeight="1" thickTop="1" thickBot="1">
      <c r="A31" s="10" t="s">
        <v>162</v>
      </c>
      <c r="B31" s="8" t="s">
        <v>113</v>
      </c>
      <c r="C31" s="11" t="s">
        <v>163</v>
      </c>
      <c r="D31" s="654">
        <v>14311.681545796841</v>
      </c>
    </row>
    <row r="32" spans="1:4" ht="30" customHeight="1" thickTop="1" thickBot="1">
      <c r="A32" s="10" t="s">
        <v>164</v>
      </c>
      <c r="B32" s="8" t="s">
        <v>113</v>
      </c>
      <c r="C32" s="11" t="s">
        <v>165</v>
      </c>
      <c r="D32" s="654">
        <v>34296.922561534571</v>
      </c>
    </row>
    <row r="33" spans="1:11" ht="30" customHeight="1" thickTop="1" thickBot="1">
      <c r="A33" s="10" t="s">
        <v>171</v>
      </c>
      <c r="B33" s="8" t="s">
        <v>113</v>
      </c>
      <c r="C33" s="11" t="s">
        <v>172</v>
      </c>
      <c r="D33" s="654">
        <v>12778.287094461464</v>
      </c>
    </row>
    <row r="34" spans="1:11" ht="30" customHeight="1" thickTop="1" thickBot="1">
      <c r="A34" s="10" t="s">
        <v>160</v>
      </c>
      <c r="B34" s="8" t="s">
        <v>113</v>
      </c>
      <c r="C34" s="11" t="s">
        <v>161</v>
      </c>
      <c r="D34" s="654">
        <v>8280.3300372110298</v>
      </c>
      <c r="H34" s="652"/>
      <c r="K34" s="652"/>
    </row>
    <row r="35" spans="1:11" ht="30" customHeight="1" thickTop="1" thickBot="1">
      <c r="A35" s="10" t="s">
        <v>173</v>
      </c>
      <c r="B35" s="8" t="s">
        <v>113</v>
      </c>
      <c r="C35" s="11" t="s">
        <v>1886</v>
      </c>
      <c r="D35" s="654">
        <v>135552.23051860832</v>
      </c>
    </row>
    <row r="36" spans="1:11" ht="30" customHeight="1" thickTop="1" thickBot="1">
      <c r="A36" s="10" t="s">
        <v>170</v>
      </c>
      <c r="B36" s="8" t="s">
        <v>113</v>
      </c>
      <c r="C36" s="11" t="s">
        <v>1885</v>
      </c>
      <c r="D36" s="654">
        <v>101273.68388461955</v>
      </c>
    </row>
    <row r="37" spans="1:11" ht="30" customHeight="1" thickTop="1" thickBot="1">
      <c r="A37" s="10" t="s">
        <v>168</v>
      </c>
      <c r="B37" s="8" t="s">
        <v>113</v>
      </c>
      <c r="C37" s="11" t="s">
        <v>169</v>
      </c>
      <c r="D37" s="654">
        <v>107337.61159347631</v>
      </c>
    </row>
    <row r="38" spans="1:11" ht="30" customHeight="1" thickTop="1" thickBot="1">
      <c r="A38" s="10" t="s">
        <v>174</v>
      </c>
      <c r="B38" s="8" t="s">
        <v>113</v>
      </c>
      <c r="C38" s="11" t="s">
        <v>175</v>
      </c>
      <c r="D38" s="654">
        <v>57757.857666965821</v>
      </c>
    </row>
    <row r="39" spans="1:11" ht="30" customHeight="1" thickTop="1" thickBot="1">
      <c r="A39" s="10" t="s">
        <v>176</v>
      </c>
      <c r="B39" s="8" t="s">
        <v>113</v>
      </c>
      <c r="C39" s="11" t="s">
        <v>177</v>
      </c>
      <c r="D39" s="654">
        <v>51113.148377845857</v>
      </c>
    </row>
    <row r="40" spans="1:11" ht="30" customHeight="1" thickTop="1" thickBot="1">
      <c r="A40" s="10" t="s">
        <v>180</v>
      </c>
      <c r="B40" s="8" t="s">
        <v>113</v>
      </c>
      <c r="C40" s="11" t="s">
        <v>181</v>
      </c>
      <c r="D40" s="654">
        <v>88502.416416240099</v>
      </c>
    </row>
    <row r="41" spans="1:11" ht="30" customHeight="1" thickTop="1" thickBot="1">
      <c r="A41" s="10" t="s">
        <v>178</v>
      </c>
      <c r="B41" s="8" t="s">
        <v>113</v>
      </c>
      <c r="C41" s="11" t="s">
        <v>179</v>
      </c>
      <c r="D41" s="654">
        <v>79334.17766207199</v>
      </c>
    </row>
    <row r="42" spans="1:11" ht="30" customHeight="1" thickTop="1" thickBot="1">
      <c r="A42" s="10" t="s">
        <v>182</v>
      </c>
      <c r="B42" s="8" t="s">
        <v>113</v>
      </c>
      <c r="C42" s="11" t="s">
        <v>183</v>
      </c>
      <c r="D42" s="654">
        <v>100492.70587594618</v>
      </c>
    </row>
    <row r="43" spans="1:11" ht="30" customHeight="1" thickTop="1" thickBot="1">
      <c r="A43" s="10" t="s">
        <v>1672</v>
      </c>
      <c r="B43" s="8" t="s">
        <v>113</v>
      </c>
      <c r="C43" s="11" t="s">
        <v>1671</v>
      </c>
      <c r="D43" s="654">
        <v>10222.629675569173</v>
      </c>
    </row>
    <row r="44" spans="1:11" ht="30" customHeight="1" thickTop="1" thickBot="1">
      <c r="A44" s="10" t="s">
        <v>184</v>
      </c>
      <c r="B44" s="8" t="s">
        <v>113</v>
      </c>
      <c r="C44" s="11" t="s">
        <v>185</v>
      </c>
      <c r="D44" s="654">
        <v>11006.705371685328</v>
      </c>
    </row>
    <row r="45" spans="1:11" ht="30" customHeight="1" thickTop="1" thickBot="1">
      <c r="A45" s="10" t="s">
        <v>1603</v>
      </c>
      <c r="B45" s="8" t="s">
        <v>113</v>
      </c>
      <c r="C45" s="11" t="s">
        <v>1604</v>
      </c>
      <c r="D45" s="655">
        <v>1442.4395938558548</v>
      </c>
    </row>
    <row r="46" spans="1:11" ht="30" customHeight="1" thickTop="1" thickBot="1">
      <c r="A46" s="10" t="s">
        <v>188</v>
      </c>
      <c r="B46" s="8" t="s">
        <v>113</v>
      </c>
      <c r="C46" s="11" t="s">
        <v>189</v>
      </c>
      <c r="D46" s="654">
        <v>3046.3436433196134</v>
      </c>
    </row>
    <row r="47" spans="1:11" ht="30" customHeight="1" thickTop="1" thickBot="1">
      <c r="A47" s="10" t="s">
        <v>186</v>
      </c>
      <c r="B47" s="8" t="s">
        <v>113</v>
      </c>
      <c r="C47" s="11" t="s">
        <v>187</v>
      </c>
      <c r="D47" s="654">
        <v>3066.7889026707512</v>
      </c>
    </row>
    <row r="48" spans="1:11" ht="30" customHeight="1" thickTop="1" thickBot="1">
      <c r="A48" s="10" t="s">
        <v>190</v>
      </c>
      <c r="B48" s="8" t="s">
        <v>113</v>
      </c>
      <c r="C48" s="11" t="s">
        <v>191</v>
      </c>
      <c r="D48" s="654">
        <v>3475.6940896935184</v>
      </c>
    </row>
    <row r="49" spans="1:4" ht="30" customHeight="1" thickTop="1" thickBot="1">
      <c r="A49" s="10" t="s">
        <v>201</v>
      </c>
      <c r="B49" s="8" t="s">
        <v>113</v>
      </c>
      <c r="C49" s="11" t="s">
        <v>1888</v>
      </c>
      <c r="D49" s="654">
        <v>136413.57301893938</v>
      </c>
    </row>
    <row r="50" spans="1:4" ht="30" customHeight="1" thickTop="1" thickBot="1">
      <c r="A50" s="10" t="s">
        <v>192</v>
      </c>
      <c r="B50" s="8" t="s">
        <v>113</v>
      </c>
      <c r="C50" s="11" t="s">
        <v>193</v>
      </c>
      <c r="D50" s="654">
        <v>60397.00642273586</v>
      </c>
    </row>
    <row r="51" spans="1:4" ht="30" customHeight="1" thickTop="1" thickBot="1">
      <c r="A51" s="10" t="s">
        <v>194</v>
      </c>
      <c r="B51" s="8" t="s">
        <v>113</v>
      </c>
      <c r="C51" s="11" t="s">
        <v>1887</v>
      </c>
      <c r="D51" s="654">
        <v>4971.2650288246423</v>
      </c>
    </row>
    <row r="52" spans="1:4" ht="30" customHeight="1" thickTop="1" thickBot="1">
      <c r="A52" s="10" t="s">
        <v>224</v>
      </c>
      <c r="B52" s="8" t="s">
        <v>92</v>
      </c>
      <c r="C52" s="11" t="s">
        <v>1891</v>
      </c>
      <c r="D52" s="654">
        <v>213546.99998638561</v>
      </c>
    </row>
    <row r="53" spans="1:4" ht="30" customHeight="1" thickTop="1" thickBot="1">
      <c r="A53" s="10" t="s">
        <v>195</v>
      </c>
      <c r="B53" s="8" t="s">
        <v>113</v>
      </c>
      <c r="C53" s="11" t="s">
        <v>196</v>
      </c>
      <c r="D53" s="654">
        <v>3935.712425094131</v>
      </c>
    </row>
    <row r="54" spans="1:4" ht="30" customHeight="1" thickTop="1" thickBot="1">
      <c r="A54" s="10" t="s">
        <v>214</v>
      </c>
      <c r="B54" s="8" t="s">
        <v>113</v>
      </c>
      <c r="C54" s="11" t="s">
        <v>215</v>
      </c>
      <c r="D54" s="654">
        <v>8178.1037404553372</v>
      </c>
    </row>
    <row r="55" spans="1:4" ht="30" customHeight="1" thickTop="1" thickBot="1">
      <c r="A55" s="10" t="s">
        <v>197</v>
      </c>
      <c r="B55" s="8" t="s">
        <v>113</v>
      </c>
      <c r="C55" s="11" t="s">
        <v>198</v>
      </c>
      <c r="D55" s="654">
        <v>147359.6289083141</v>
      </c>
    </row>
    <row r="56" spans="1:4" ht="30" customHeight="1" thickTop="1" thickBot="1">
      <c r="A56" s="10" t="s">
        <v>199</v>
      </c>
      <c r="B56" s="8" t="s">
        <v>113</v>
      </c>
      <c r="C56" s="11" t="s">
        <v>200</v>
      </c>
      <c r="D56" s="654">
        <v>19934.127867359883</v>
      </c>
    </row>
    <row r="57" spans="1:4" ht="30" customHeight="1" thickTop="1" thickBot="1">
      <c r="A57" s="10" t="s">
        <v>202</v>
      </c>
      <c r="B57" s="8" t="s">
        <v>113</v>
      </c>
      <c r="C57" s="11" t="s">
        <v>203</v>
      </c>
      <c r="D57" s="654">
        <v>64336.927141953573</v>
      </c>
    </row>
    <row r="58" spans="1:4" ht="30" customHeight="1" thickTop="1" thickBot="1">
      <c r="A58" s="10" t="s">
        <v>212</v>
      </c>
      <c r="B58" s="8" t="s">
        <v>113</v>
      </c>
      <c r="C58" s="11" t="s">
        <v>213</v>
      </c>
      <c r="D58" s="654">
        <v>50942.84519900634</v>
      </c>
    </row>
    <row r="59" spans="1:4" ht="30" customHeight="1" thickTop="1" thickBot="1">
      <c r="A59" s="10" t="s">
        <v>206</v>
      </c>
      <c r="B59" s="8" t="s">
        <v>113</v>
      </c>
      <c r="C59" s="11" t="s">
        <v>207</v>
      </c>
      <c r="D59" s="654">
        <v>8178.1037404553372</v>
      </c>
    </row>
    <row r="60" spans="1:4" ht="30" customHeight="1" thickTop="1" thickBot="1">
      <c r="A60" s="10" t="s">
        <v>204</v>
      </c>
      <c r="B60" s="8" t="s">
        <v>113</v>
      </c>
      <c r="C60" s="11" t="s">
        <v>205</v>
      </c>
      <c r="D60" s="654">
        <v>9157.0186673952103</v>
      </c>
    </row>
    <row r="61" spans="1:4" ht="30" customHeight="1" thickTop="1" thickBot="1">
      <c r="A61" s="10" t="s">
        <v>208</v>
      </c>
      <c r="B61" s="8" t="s">
        <v>113</v>
      </c>
      <c r="C61" s="11" t="s">
        <v>209</v>
      </c>
      <c r="D61" s="654">
        <v>12325.646329498279</v>
      </c>
    </row>
    <row r="62" spans="1:4" ht="30" customHeight="1" thickTop="1" thickBot="1">
      <c r="A62" s="10" t="s">
        <v>210</v>
      </c>
      <c r="B62" s="8" t="s">
        <v>113</v>
      </c>
      <c r="C62" s="11" t="s">
        <v>211</v>
      </c>
      <c r="D62" s="654">
        <v>14573.380865491412</v>
      </c>
    </row>
    <row r="63" spans="1:4" ht="30" customHeight="1" thickTop="1" thickBot="1">
      <c r="A63" s="10" t="s">
        <v>217</v>
      </c>
      <c r="B63" s="8" t="s">
        <v>113</v>
      </c>
      <c r="C63" s="11" t="s">
        <v>218</v>
      </c>
      <c r="D63" s="654">
        <v>29645.6260591506</v>
      </c>
    </row>
    <row r="64" spans="1:4" ht="30" customHeight="1" thickTop="1" thickBot="1">
      <c r="A64" s="10" t="s">
        <v>219</v>
      </c>
      <c r="B64" s="8" t="s">
        <v>113</v>
      </c>
      <c r="C64" s="11" t="s">
        <v>220</v>
      </c>
      <c r="D64" s="654">
        <v>18911.864899802968</v>
      </c>
    </row>
    <row r="65" spans="1:4" ht="30" customHeight="1" thickTop="1" thickBot="1">
      <c r="A65" s="10" t="s">
        <v>216</v>
      </c>
      <c r="B65" s="8" t="s">
        <v>113</v>
      </c>
      <c r="C65" s="11" t="s">
        <v>1889</v>
      </c>
      <c r="D65" s="654">
        <v>22489.78528625218</v>
      </c>
    </row>
    <row r="66" spans="1:4" ht="30" customHeight="1" thickTop="1" thickBot="1">
      <c r="A66" s="10" t="s">
        <v>221</v>
      </c>
      <c r="B66" s="8" t="s">
        <v>113</v>
      </c>
      <c r="C66" s="11" t="s">
        <v>1890</v>
      </c>
      <c r="D66" s="654">
        <v>84659.458579788698</v>
      </c>
    </row>
    <row r="67" spans="1:4" ht="30" customHeight="1" thickTop="1" thickBot="1">
      <c r="A67" s="10" t="s">
        <v>222</v>
      </c>
      <c r="B67" s="8" t="s">
        <v>113</v>
      </c>
      <c r="C67" s="11" t="s">
        <v>223</v>
      </c>
      <c r="D67" s="654">
        <v>26655.253380460585</v>
      </c>
    </row>
    <row r="68" spans="1:4" ht="30" customHeight="1" thickTop="1" thickBot="1">
      <c r="A68" s="10" t="s">
        <v>225</v>
      </c>
      <c r="B68" s="8" t="s">
        <v>113</v>
      </c>
      <c r="C68" s="11" t="s">
        <v>226</v>
      </c>
      <c r="D68" s="654">
        <v>46267.486349721265</v>
      </c>
    </row>
    <row r="69" spans="1:4" ht="30" customHeight="1" thickTop="1" thickBot="1">
      <c r="A69" s="10" t="s">
        <v>227</v>
      </c>
      <c r="B69" s="8" t="s">
        <v>113</v>
      </c>
      <c r="C69" s="11" t="s">
        <v>1892</v>
      </c>
      <c r="D69" s="654">
        <v>28623.363091593681</v>
      </c>
    </row>
    <row r="70" spans="1:4" ht="30" customHeight="1" thickTop="1" thickBot="1">
      <c r="A70" s="10" t="s">
        <v>232</v>
      </c>
      <c r="B70" s="8" t="s">
        <v>233</v>
      </c>
      <c r="C70" s="11" t="s">
        <v>1895</v>
      </c>
      <c r="D70" s="654">
        <v>3577.9203864492101</v>
      </c>
    </row>
    <row r="71" spans="1:4" ht="30" customHeight="1" thickTop="1" thickBot="1">
      <c r="A71" s="10" t="s">
        <v>228</v>
      </c>
      <c r="B71" s="8" t="s">
        <v>113</v>
      </c>
      <c r="C71" s="11" t="s">
        <v>1893</v>
      </c>
      <c r="D71" s="654">
        <v>4600.183354006128</v>
      </c>
    </row>
    <row r="72" spans="1:4" ht="30" customHeight="1" thickTop="1" thickBot="1">
      <c r="A72" s="10" t="s">
        <v>229</v>
      </c>
      <c r="B72" s="8" t="s">
        <v>113</v>
      </c>
      <c r="C72" s="11" t="s">
        <v>1894</v>
      </c>
      <c r="D72" s="654">
        <v>7155.8407728984203</v>
      </c>
    </row>
    <row r="73" spans="1:4" ht="30" customHeight="1" thickTop="1" thickBot="1">
      <c r="A73" s="10" t="s">
        <v>230</v>
      </c>
      <c r="B73" s="8" t="s">
        <v>113</v>
      </c>
      <c r="C73" s="11" t="s">
        <v>231</v>
      </c>
      <c r="D73" s="654">
        <v>3066.7889026707512</v>
      </c>
    </row>
    <row r="74" spans="1:4" ht="30" customHeight="1" thickTop="1" thickBot="1">
      <c r="A74" s="10" t="s">
        <v>234</v>
      </c>
      <c r="B74" s="8" t="s">
        <v>113</v>
      </c>
      <c r="C74" s="11" t="s">
        <v>235</v>
      </c>
      <c r="D74" s="654">
        <v>15515.292397111818</v>
      </c>
    </row>
    <row r="75" spans="1:4" ht="30" customHeight="1" thickTop="1" thickBot="1">
      <c r="A75" s="10" t="s">
        <v>236</v>
      </c>
      <c r="B75" s="8" t="s">
        <v>113</v>
      </c>
      <c r="C75" s="11" t="s">
        <v>237</v>
      </c>
      <c r="D75" s="654">
        <v>424906.84942288755</v>
      </c>
    </row>
    <row r="76" spans="1:4" ht="30" customHeight="1" thickTop="1" thickBot="1">
      <c r="A76" s="10" t="s">
        <v>238</v>
      </c>
      <c r="B76" s="8" t="s">
        <v>113</v>
      </c>
      <c r="C76" s="11" t="s">
        <v>239</v>
      </c>
      <c r="D76" s="654">
        <v>564739.82853046176</v>
      </c>
    </row>
    <row r="77" spans="1:4" ht="30" customHeight="1" thickTop="1" thickBot="1">
      <c r="A77" s="10" t="s">
        <v>240</v>
      </c>
      <c r="B77" s="8" t="s">
        <v>113</v>
      </c>
      <c r="C77" s="11" t="s">
        <v>1896</v>
      </c>
      <c r="D77" s="654">
        <v>168906.79156133288</v>
      </c>
    </row>
    <row r="78" spans="1:4" ht="30" customHeight="1" thickTop="1" thickBot="1">
      <c r="A78" s="10" t="s">
        <v>241</v>
      </c>
      <c r="B78" s="8" t="s">
        <v>113</v>
      </c>
      <c r="C78" s="11" t="s">
        <v>1897</v>
      </c>
      <c r="D78" s="654">
        <v>198454.96057867093</v>
      </c>
    </row>
    <row r="79" spans="1:4" ht="30" customHeight="1" thickTop="1" thickBot="1">
      <c r="A79" s="10" t="s">
        <v>246</v>
      </c>
      <c r="B79" s="8" t="s">
        <v>113</v>
      </c>
      <c r="C79" s="11" t="s">
        <v>1902</v>
      </c>
      <c r="D79" s="654">
        <v>101539.50489548728</v>
      </c>
    </row>
    <row r="80" spans="1:4" ht="30" customHeight="1" thickTop="1" thickBot="1">
      <c r="A80" s="10" t="s">
        <v>243</v>
      </c>
      <c r="B80" s="8" t="s">
        <v>113</v>
      </c>
      <c r="C80" s="11" t="s">
        <v>1899</v>
      </c>
      <c r="D80" s="654">
        <v>170273.81217070998</v>
      </c>
    </row>
    <row r="81" spans="1:13" ht="30" customHeight="1" thickTop="1" thickBot="1">
      <c r="A81" s="10" t="s">
        <v>244</v>
      </c>
      <c r="B81" s="8" t="s">
        <v>113</v>
      </c>
      <c r="C81" s="11" t="s">
        <v>1900</v>
      </c>
      <c r="D81" s="654">
        <v>216473.09173392178</v>
      </c>
    </row>
    <row r="82" spans="1:13" ht="30" customHeight="1" thickTop="1" thickBot="1">
      <c r="A82" s="10" t="s">
        <v>245</v>
      </c>
      <c r="B82" s="8" t="s">
        <v>113</v>
      </c>
      <c r="C82" s="11" t="s">
        <v>1901</v>
      </c>
      <c r="D82" s="654">
        <v>71558.407728984195</v>
      </c>
    </row>
    <row r="83" spans="1:13" ht="30" customHeight="1" thickTop="1" thickBot="1">
      <c r="A83" s="10" t="s">
        <v>247</v>
      </c>
      <c r="B83" s="8" t="s">
        <v>113</v>
      </c>
      <c r="C83" s="11" t="s">
        <v>1903</v>
      </c>
      <c r="D83" s="654">
        <v>71558.407728984195</v>
      </c>
    </row>
    <row r="84" spans="1:13" ht="30" customHeight="1" thickTop="1" thickBot="1">
      <c r="A84" s="10" t="s">
        <v>242</v>
      </c>
      <c r="B84" s="8" t="s">
        <v>113</v>
      </c>
      <c r="C84" s="11" t="s">
        <v>1898</v>
      </c>
      <c r="D84" s="654">
        <v>205222.0629018461</v>
      </c>
    </row>
    <row r="85" spans="1:13" ht="30" customHeight="1" thickTop="1" thickBot="1">
      <c r="A85" s="10" t="s">
        <v>248</v>
      </c>
      <c r="B85" s="8" t="s">
        <v>113</v>
      </c>
      <c r="C85" s="11" t="s">
        <v>1904</v>
      </c>
      <c r="D85" s="654">
        <v>383348.61283384392</v>
      </c>
    </row>
    <row r="86" spans="1:13" ht="30" customHeight="1" thickTop="1" thickBot="1">
      <c r="A86" s="10" t="s">
        <v>249</v>
      </c>
      <c r="B86" s="8" t="s">
        <v>113</v>
      </c>
      <c r="C86" s="11" t="s">
        <v>250</v>
      </c>
      <c r="D86" s="654">
        <v>4089.0518702276686</v>
      </c>
    </row>
    <row r="87" spans="1:13" ht="30" customHeight="1" thickTop="1" thickBot="1">
      <c r="A87" s="10" t="s">
        <v>255</v>
      </c>
      <c r="B87" s="8" t="s">
        <v>113</v>
      </c>
      <c r="C87" s="11" t="s">
        <v>256</v>
      </c>
      <c r="D87" s="655">
        <v>592430.5474765118</v>
      </c>
    </row>
    <row r="88" spans="1:13" ht="30" customHeight="1" thickTop="1" thickBot="1">
      <c r="A88" s="10" t="s">
        <v>253</v>
      </c>
      <c r="B88" s="8" t="s">
        <v>113</v>
      </c>
      <c r="C88" s="11" t="s">
        <v>254</v>
      </c>
      <c r="D88" s="654">
        <v>20307.90097909746</v>
      </c>
    </row>
    <row r="89" spans="1:13" ht="30" customHeight="1" thickTop="1" thickBot="1">
      <c r="A89" s="10" t="s">
        <v>251</v>
      </c>
      <c r="B89" s="8" t="s">
        <v>113</v>
      </c>
      <c r="C89" s="11" t="s">
        <v>252</v>
      </c>
      <c r="D89" s="654">
        <v>33657.061231836022</v>
      </c>
    </row>
    <row r="90" spans="1:13" ht="30" customHeight="1" thickTop="1" thickBot="1">
      <c r="A90" s="10" t="s">
        <v>257</v>
      </c>
      <c r="B90" s="8" t="s">
        <v>113</v>
      </c>
      <c r="C90" s="11" t="s">
        <v>258</v>
      </c>
      <c r="D90" s="654">
        <v>6389.1435472307321</v>
      </c>
    </row>
    <row r="91" spans="1:13" ht="30" customHeight="1" thickTop="1" thickBot="1">
      <c r="A91" s="10" t="s">
        <v>259</v>
      </c>
      <c r="B91" s="8" t="s">
        <v>113</v>
      </c>
      <c r="C91" s="11" t="s">
        <v>260</v>
      </c>
      <c r="D91" s="654">
        <v>70556.590020778414</v>
      </c>
    </row>
    <row r="92" spans="1:13" ht="51.6" customHeight="1" thickTop="1" thickBot="1">
      <c r="A92" s="10" t="s">
        <v>261</v>
      </c>
      <c r="B92" s="8" t="s">
        <v>113</v>
      </c>
      <c r="C92" s="11" t="s">
        <v>262</v>
      </c>
      <c r="D92" s="654">
        <v>15333.944513353757</v>
      </c>
      <c r="L92" s="651"/>
      <c r="M92" s="651" t="s">
        <v>2237</v>
      </c>
    </row>
    <row r="93" spans="1:13" ht="30" customHeight="1" thickTop="1" thickBot="1">
      <c r="A93" s="10" t="s">
        <v>263</v>
      </c>
      <c r="B93" s="8" t="s">
        <v>113</v>
      </c>
      <c r="C93" s="11" t="s">
        <v>264</v>
      </c>
      <c r="D93" s="654">
        <v>8944.8009661230244</v>
      </c>
    </row>
    <row r="94" spans="1:13" ht="30" customHeight="1" thickTop="1" thickBot="1">
      <c r="A94" s="10" t="s">
        <v>265</v>
      </c>
      <c r="B94" s="8" t="s">
        <v>113</v>
      </c>
      <c r="C94" s="11" t="s">
        <v>266</v>
      </c>
      <c r="D94" s="654">
        <v>25556.574188922928</v>
      </c>
    </row>
    <row r="95" spans="1:13" ht="30" customHeight="1" thickTop="1" thickBot="1">
      <c r="A95" s="10" t="s">
        <v>267</v>
      </c>
      <c r="B95" s="8" t="s">
        <v>113</v>
      </c>
      <c r="C95" s="11" t="s">
        <v>268</v>
      </c>
      <c r="D95" s="654">
        <v>90152.474615990912</v>
      </c>
    </row>
    <row r="96" spans="1:13" ht="30" customHeight="1" thickTop="1" thickBot="1">
      <c r="A96" s="10" t="s">
        <v>269</v>
      </c>
      <c r="B96" s="8" t="s">
        <v>113</v>
      </c>
      <c r="C96" s="11" t="s">
        <v>270</v>
      </c>
      <c r="D96" s="654">
        <v>233566.64282740443</v>
      </c>
    </row>
    <row r="97" spans="1:4" ht="30" customHeight="1" thickTop="1" thickBot="1">
      <c r="A97" s="10" t="s">
        <v>271</v>
      </c>
      <c r="B97" s="8" t="s">
        <v>113</v>
      </c>
      <c r="C97" s="11" t="s">
        <v>272</v>
      </c>
      <c r="D97" s="654">
        <v>178896.01932246049</v>
      </c>
    </row>
    <row r="98" spans="1:4" ht="30" customHeight="1" thickTop="1" thickBot="1">
      <c r="A98" s="10" t="s">
        <v>273</v>
      </c>
      <c r="B98" s="8" t="s">
        <v>113</v>
      </c>
      <c r="C98" s="11" t="s">
        <v>274</v>
      </c>
      <c r="D98" s="654">
        <v>7666.9722566768787</v>
      </c>
    </row>
    <row r="99" spans="1:4" ht="30" customHeight="1" thickTop="1" thickBot="1">
      <c r="A99" s="10" t="s">
        <v>275</v>
      </c>
      <c r="B99" s="8" t="s">
        <v>113</v>
      </c>
      <c r="C99" s="11" t="s">
        <v>276</v>
      </c>
      <c r="D99" s="654">
        <v>6082.464656963657</v>
      </c>
    </row>
    <row r="100" spans="1:4" ht="30" customHeight="1" thickTop="1" thickBot="1">
      <c r="A100" s="10" t="s">
        <v>277</v>
      </c>
      <c r="B100" s="8" t="s">
        <v>113</v>
      </c>
      <c r="C100" s="11" t="s">
        <v>278</v>
      </c>
      <c r="D100" s="654">
        <v>379007.18516959943</v>
      </c>
    </row>
    <row r="101" spans="1:4" ht="30" customHeight="1" thickTop="1" thickBot="1">
      <c r="A101" s="10" t="s">
        <v>279</v>
      </c>
      <c r="B101" s="8" t="s">
        <v>113</v>
      </c>
      <c r="C101" s="11" t="s">
        <v>1905</v>
      </c>
      <c r="D101" s="654">
        <v>381067.81316082214</v>
      </c>
    </row>
    <row r="102" spans="1:4" ht="30" customHeight="1" thickTop="1" thickBot="1">
      <c r="A102" s="10" t="s">
        <v>280</v>
      </c>
      <c r="B102" s="8" t="s">
        <v>113</v>
      </c>
      <c r="C102" s="11" t="s">
        <v>281</v>
      </c>
      <c r="D102" s="654">
        <v>620751.81858787593</v>
      </c>
    </row>
    <row r="103" spans="1:4" ht="30" customHeight="1" thickTop="1" thickBot="1">
      <c r="A103" s="10" t="s">
        <v>282</v>
      </c>
      <c r="B103" s="8" t="s">
        <v>113</v>
      </c>
      <c r="C103" s="11" t="s">
        <v>283</v>
      </c>
      <c r="D103" s="654">
        <v>631219.80878328695</v>
      </c>
    </row>
    <row r="104" spans="1:4" ht="30" customHeight="1" thickTop="1" thickBot="1">
      <c r="A104" s="10" t="s">
        <v>284</v>
      </c>
      <c r="B104" s="8" t="s">
        <v>113</v>
      </c>
      <c r="C104" s="11" t="s">
        <v>285</v>
      </c>
      <c r="D104" s="654">
        <v>392544.89048998599</v>
      </c>
    </row>
    <row r="105" spans="1:4" ht="30" customHeight="1" thickTop="1" thickBot="1">
      <c r="A105" s="10" t="s">
        <v>286</v>
      </c>
      <c r="B105" s="8" t="s">
        <v>113</v>
      </c>
      <c r="C105" s="11" t="s">
        <v>287</v>
      </c>
      <c r="D105" s="654">
        <v>304103.35768865619</v>
      </c>
    </row>
    <row r="106" spans="1:4" ht="30" customHeight="1" thickTop="1" thickBot="1">
      <c r="A106" s="10" t="s">
        <v>288</v>
      </c>
      <c r="B106" s="8" t="s">
        <v>113</v>
      </c>
      <c r="C106" s="11" t="s">
        <v>289</v>
      </c>
      <c r="D106" s="654">
        <v>20445.259351138346</v>
      </c>
    </row>
    <row r="107" spans="1:4" ht="30" customHeight="1" thickTop="1" thickBot="1">
      <c r="A107" s="10" t="s">
        <v>290</v>
      </c>
      <c r="B107" s="8" t="s">
        <v>113</v>
      </c>
      <c r="C107" s="11" t="s">
        <v>291</v>
      </c>
      <c r="D107" s="654">
        <v>598834.97927323182</v>
      </c>
    </row>
    <row r="108" spans="1:4" ht="30" customHeight="1" thickTop="1" thickBot="1">
      <c r="A108" s="10" t="s">
        <v>292</v>
      </c>
      <c r="B108" s="8" t="s">
        <v>113</v>
      </c>
      <c r="C108" s="11" t="s">
        <v>293</v>
      </c>
      <c r="D108" s="654">
        <v>7298.9575883563884</v>
      </c>
    </row>
    <row r="109" spans="1:4" ht="30" customHeight="1" thickTop="1" thickBot="1">
      <c r="A109" s="10" t="s">
        <v>294</v>
      </c>
      <c r="B109" s="8" t="s">
        <v>113</v>
      </c>
      <c r="C109" s="11" t="s">
        <v>1906</v>
      </c>
      <c r="D109" s="654">
        <v>941665.77942892641</v>
      </c>
    </row>
    <row r="110" spans="1:4" ht="30" customHeight="1" thickTop="1" thickBot="1">
      <c r="A110" s="10" t="s">
        <v>295</v>
      </c>
      <c r="B110" s="8" t="s">
        <v>113</v>
      </c>
      <c r="C110" s="11" t="s">
        <v>296</v>
      </c>
      <c r="D110" s="654">
        <v>3782.3729799605935</v>
      </c>
    </row>
    <row r="111" spans="1:4" ht="30" customHeight="1" thickTop="1" thickBot="1">
      <c r="A111" s="10" t="s">
        <v>297</v>
      </c>
      <c r="B111" s="8" t="s">
        <v>113</v>
      </c>
      <c r="C111" s="11" t="s">
        <v>298</v>
      </c>
      <c r="D111" s="654">
        <v>69291.088958451059</v>
      </c>
    </row>
    <row r="112" spans="1:4" ht="30" customHeight="1" thickTop="1" thickBot="1">
      <c r="A112" s="10" t="s">
        <v>299</v>
      </c>
      <c r="B112" s="8" t="s">
        <v>113</v>
      </c>
      <c r="C112" s="11" t="s">
        <v>300</v>
      </c>
      <c r="D112" s="654">
        <v>500452.3564602976</v>
      </c>
    </row>
    <row r="113" spans="1:4" ht="30" customHeight="1" thickTop="1" thickBot="1">
      <c r="A113" s="10" t="s">
        <v>301</v>
      </c>
      <c r="B113" s="8" t="s">
        <v>113</v>
      </c>
      <c r="C113" s="11" t="s">
        <v>302</v>
      </c>
      <c r="D113" s="654">
        <v>11556.68284823095</v>
      </c>
    </row>
    <row r="114" spans="1:4" ht="30" customHeight="1" thickTop="1" thickBot="1">
      <c r="A114" s="10" t="s">
        <v>305</v>
      </c>
      <c r="B114" s="8" t="s">
        <v>113</v>
      </c>
      <c r="C114" s="11" t="s">
        <v>306</v>
      </c>
      <c r="D114" s="654">
        <v>139896.68711016412</v>
      </c>
    </row>
    <row r="115" spans="1:4" ht="30" customHeight="1" thickTop="1" thickBot="1">
      <c r="A115" s="10" t="s">
        <v>303</v>
      </c>
      <c r="B115" s="8" t="s">
        <v>113</v>
      </c>
      <c r="C115" s="11" t="s">
        <v>304</v>
      </c>
      <c r="D115" s="654">
        <v>122475.4852863094</v>
      </c>
    </row>
    <row r="116" spans="1:4" ht="30" customHeight="1" thickTop="1" thickBot="1">
      <c r="A116" s="10" t="s">
        <v>309</v>
      </c>
      <c r="B116" s="8" t="s">
        <v>113</v>
      </c>
      <c r="C116" s="11" t="s">
        <v>1907</v>
      </c>
      <c r="D116" s="654">
        <v>127782.87094461465</v>
      </c>
    </row>
    <row r="117" spans="1:4" ht="30" customHeight="1" thickTop="1" thickBot="1">
      <c r="A117" s="10" t="s">
        <v>310</v>
      </c>
      <c r="B117" s="8" t="s">
        <v>113</v>
      </c>
      <c r="C117" s="11" t="s">
        <v>311</v>
      </c>
      <c r="D117" s="654">
        <v>194229.96383581427</v>
      </c>
    </row>
    <row r="118" spans="1:4" ht="30" customHeight="1" thickTop="1" thickBot="1">
      <c r="A118" s="10" t="s">
        <v>313</v>
      </c>
      <c r="B118" s="8" t="s">
        <v>113</v>
      </c>
      <c r="C118" s="11" t="s">
        <v>1909</v>
      </c>
      <c r="D118" s="654">
        <v>234396.43400157639</v>
      </c>
    </row>
    <row r="119" spans="1:4" ht="30" customHeight="1" thickTop="1" thickBot="1">
      <c r="A119" s="10" t="s">
        <v>318</v>
      </c>
      <c r="B119" s="8" t="s">
        <v>113</v>
      </c>
      <c r="C119" s="11" t="s">
        <v>319</v>
      </c>
      <c r="D119" s="654">
        <v>250505.54019982254</v>
      </c>
    </row>
    <row r="120" spans="1:4" ht="30" customHeight="1" thickTop="1" thickBot="1">
      <c r="A120" s="10" t="s">
        <v>314</v>
      </c>
      <c r="B120" s="8" t="s">
        <v>113</v>
      </c>
      <c r="C120" s="11" t="s">
        <v>315</v>
      </c>
      <c r="D120" s="654">
        <v>250505.54019982254</v>
      </c>
    </row>
    <row r="121" spans="1:4" ht="30" customHeight="1" thickTop="1" thickBot="1">
      <c r="A121" s="10" t="s">
        <v>1648</v>
      </c>
      <c r="B121" s="8" t="s">
        <v>113</v>
      </c>
      <c r="C121" s="11" t="s">
        <v>1649</v>
      </c>
      <c r="D121" s="654">
        <v>142503.45767743426</v>
      </c>
    </row>
    <row r="122" spans="1:4" ht="30" customHeight="1" thickTop="1" thickBot="1">
      <c r="A122" s="10" t="s">
        <v>322</v>
      </c>
      <c r="B122" s="8" t="s">
        <v>113</v>
      </c>
      <c r="C122" s="11" t="s">
        <v>323</v>
      </c>
      <c r="D122" s="654">
        <v>142503.45767743426</v>
      </c>
    </row>
    <row r="123" spans="1:4" ht="30" customHeight="1" thickTop="1" thickBot="1">
      <c r="A123" s="10" t="s">
        <v>320</v>
      </c>
      <c r="B123" s="8" t="s">
        <v>113</v>
      </c>
      <c r="C123" s="11" t="s">
        <v>321</v>
      </c>
      <c r="D123" s="654">
        <v>127782.87094461465</v>
      </c>
    </row>
    <row r="124" spans="1:4" ht="30" customHeight="1" thickTop="1" thickBot="1">
      <c r="A124" s="10" t="s">
        <v>312</v>
      </c>
      <c r="B124" s="8" t="s">
        <v>113</v>
      </c>
      <c r="C124" s="11" t="s">
        <v>1908</v>
      </c>
      <c r="D124" s="654">
        <v>250505.54019982254</v>
      </c>
    </row>
    <row r="125" spans="1:4" ht="30" customHeight="1" thickTop="1" thickBot="1">
      <c r="A125" s="10" t="s">
        <v>316</v>
      </c>
      <c r="B125" s="8" t="s">
        <v>113</v>
      </c>
      <c r="C125" s="11" t="s">
        <v>317</v>
      </c>
      <c r="D125" s="654">
        <v>184007.33416024508</v>
      </c>
    </row>
    <row r="126" spans="1:4" ht="30" customHeight="1" thickTop="1" thickBot="1">
      <c r="A126" s="10" t="s">
        <v>307</v>
      </c>
      <c r="B126" s="8" t="s">
        <v>113</v>
      </c>
      <c r="C126" s="11" t="s">
        <v>308</v>
      </c>
      <c r="D126" s="654">
        <v>127782.87094461465</v>
      </c>
    </row>
    <row r="127" spans="1:4" ht="30" customHeight="1" thickTop="1" thickBot="1">
      <c r="A127" s="10" t="s">
        <v>324</v>
      </c>
      <c r="B127" s="8" t="s">
        <v>113</v>
      </c>
      <c r="C127" s="11" t="s">
        <v>325</v>
      </c>
      <c r="D127" s="654">
        <v>2555.6574188922932</v>
      </c>
    </row>
    <row r="128" spans="1:4" ht="30" customHeight="1" thickTop="1" thickBot="1">
      <c r="A128" s="10" t="s">
        <v>326</v>
      </c>
      <c r="B128" s="8" t="s">
        <v>113</v>
      </c>
      <c r="C128" s="11" t="s">
        <v>327</v>
      </c>
      <c r="D128" s="654">
        <v>153092.29597989554</v>
      </c>
    </row>
    <row r="129" spans="1:4" ht="30" customHeight="1" thickTop="1" thickBot="1">
      <c r="A129" s="10" t="s">
        <v>328</v>
      </c>
      <c r="B129" s="8" t="s">
        <v>113</v>
      </c>
      <c r="C129" s="11" t="s">
        <v>329</v>
      </c>
      <c r="D129" s="654">
        <v>115.23031726917056</v>
      </c>
    </row>
    <row r="130" spans="1:4" ht="30" customHeight="1" thickTop="1" thickBot="1">
      <c r="A130" s="10" t="s">
        <v>330</v>
      </c>
      <c r="B130" s="8" t="s">
        <v>113</v>
      </c>
      <c r="C130" s="11" t="s">
        <v>331</v>
      </c>
      <c r="D130" s="654">
        <v>5750.2291925076588</v>
      </c>
    </row>
    <row r="131" spans="1:4" ht="30" customHeight="1" thickTop="1" thickBot="1">
      <c r="A131" s="10" t="s">
        <v>332</v>
      </c>
      <c r="B131" s="8" t="s">
        <v>113</v>
      </c>
      <c r="C131" s="11" t="s">
        <v>333</v>
      </c>
      <c r="D131" s="654">
        <v>5750.2291925076588</v>
      </c>
    </row>
    <row r="132" spans="1:4" ht="30" customHeight="1" thickTop="1" thickBot="1">
      <c r="A132" s="10" t="s">
        <v>334</v>
      </c>
      <c r="B132" s="8" t="s">
        <v>113</v>
      </c>
      <c r="C132" s="11" t="s">
        <v>1676</v>
      </c>
      <c r="D132" s="654">
        <v>4446.84390887259</v>
      </c>
    </row>
    <row r="133" spans="1:4" ht="30" customHeight="1" thickTop="1" thickBot="1">
      <c r="A133" s="10" t="s">
        <v>335</v>
      </c>
      <c r="B133" s="8" t="s">
        <v>92</v>
      </c>
      <c r="C133" s="11" t="s">
        <v>1910</v>
      </c>
      <c r="D133" s="654">
        <v>194729.34517054039</v>
      </c>
    </row>
    <row r="134" spans="1:4" ht="30" customHeight="1" thickTop="1" thickBot="1">
      <c r="A134" s="10" t="s">
        <v>336</v>
      </c>
      <c r="B134" s="8" t="s">
        <v>113</v>
      </c>
      <c r="C134" s="11" t="s">
        <v>337</v>
      </c>
      <c r="D134" s="654">
        <v>55202.200248073525</v>
      </c>
    </row>
    <row r="135" spans="1:4" ht="30" customHeight="1" thickTop="1" thickBot="1">
      <c r="A135" s="10" t="s">
        <v>338</v>
      </c>
      <c r="B135" s="8" t="s">
        <v>339</v>
      </c>
      <c r="C135" s="11" t="s">
        <v>340</v>
      </c>
      <c r="D135" s="654">
        <v>1410.7228952285457</v>
      </c>
    </row>
    <row r="136" spans="1:4" ht="30" customHeight="1" thickTop="1" thickBot="1">
      <c r="A136" s="10" t="s">
        <v>352</v>
      </c>
      <c r="B136" s="8" t="s">
        <v>339</v>
      </c>
      <c r="C136" s="11" t="s">
        <v>353</v>
      </c>
      <c r="D136" s="654">
        <v>1410.7228952285457</v>
      </c>
    </row>
    <row r="137" spans="1:4" ht="30" customHeight="1" thickTop="1" thickBot="1">
      <c r="A137" s="10" t="s">
        <v>343</v>
      </c>
      <c r="B137" s="8" t="s">
        <v>344</v>
      </c>
      <c r="C137" s="11" t="s">
        <v>345</v>
      </c>
      <c r="D137" s="654">
        <v>255.56574188922929</v>
      </c>
    </row>
    <row r="138" spans="1:4" ht="30" customHeight="1" thickTop="1" thickBot="1">
      <c r="A138" s="10" t="s">
        <v>346</v>
      </c>
      <c r="B138" s="8" t="s">
        <v>344</v>
      </c>
      <c r="C138" s="11" t="s">
        <v>347</v>
      </c>
      <c r="D138" s="654">
        <v>255.56574188922929</v>
      </c>
    </row>
    <row r="139" spans="1:4" ht="30" customHeight="1" thickTop="1" thickBot="1">
      <c r="A139" s="10" t="s">
        <v>350</v>
      </c>
      <c r="B139" s="8" t="s">
        <v>339</v>
      </c>
      <c r="C139" s="11" t="s">
        <v>351</v>
      </c>
      <c r="D139" s="654">
        <v>1410.7228952285457</v>
      </c>
    </row>
    <row r="140" spans="1:4" ht="30" customHeight="1" thickTop="1" thickBot="1">
      <c r="A140" s="10" t="s">
        <v>348</v>
      </c>
      <c r="B140" s="8" t="s">
        <v>339</v>
      </c>
      <c r="C140" s="11" t="s">
        <v>349</v>
      </c>
      <c r="D140" s="654">
        <v>1410.7228952285457</v>
      </c>
    </row>
    <row r="141" spans="1:4" ht="30" customHeight="1" thickTop="1" thickBot="1">
      <c r="A141" s="10" t="s">
        <v>356</v>
      </c>
      <c r="B141" s="8" t="s">
        <v>113</v>
      </c>
      <c r="C141" s="11" t="s">
        <v>357</v>
      </c>
      <c r="D141" s="654">
        <v>69513.881793870372</v>
      </c>
    </row>
    <row r="142" spans="1:4" ht="30" customHeight="1" thickTop="1" thickBot="1">
      <c r="A142" s="10" t="s">
        <v>341</v>
      </c>
      <c r="B142" s="8" t="s">
        <v>339</v>
      </c>
      <c r="C142" s="11" t="s">
        <v>342</v>
      </c>
      <c r="D142" s="654">
        <v>1410.7228952285457</v>
      </c>
    </row>
    <row r="143" spans="1:4" ht="30" customHeight="1" thickTop="1" thickBot="1">
      <c r="A143" s="10" t="s">
        <v>354</v>
      </c>
      <c r="B143" s="8" t="s">
        <v>113</v>
      </c>
      <c r="C143" s="11" t="s">
        <v>355</v>
      </c>
      <c r="D143" s="654">
        <v>69513.881793870372</v>
      </c>
    </row>
    <row r="144" spans="1:4" ht="30" customHeight="1" thickTop="1" thickBot="1">
      <c r="A144" s="10" t="s">
        <v>359</v>
      </c>
      <c r="B144" s="8" t="s">
        <v>113</v>
      </c>
      <c r="C144" s="11" t="s">
        <v>360</v>
      </c>
      <c r="D144" s="654">
        <v>65169.264181753475</v>
      </c>
    </row>
    <row r="145" spans="1:4" ht="68.25" customHeight="1" thickTop="1" thickBot="1">
      <c r="A145" s="10" t="s">
        <v>358</v>
      </c>
      <c r="B145" s="8" t="s">
        <v>113</v>
      </c>
      <c r="C145" s="11" t="s">
        <v>2197</v>
      </c>
      <c r="D145" s="654">
        <v>281907.81843819917</v>
      </c>
    </row>
    <row r="146" spans="1:4" ht="30" customHeight="1" thickTop="1" thickBot="1">
      <c r="A146" s="10" t="s">
        <v>361</v>
      </c>
      <c r="B146" s="8" t="s">
        <v>113</v>
      </c>
      <c r="C146" s="11" t="s">
        <v>1911</v>
      </c>
      <c r="D146" s="654">
        <v>139092.38940752886</v>
      </c>
    </row>
    <row r="147" spans="1:4" ht="30" customHeight="1" thickTop="1" thickBot="1">
      <c r="A147" s="10" t="s">
        <v>362</v>
      </c>
      <c r="B147" s="8" t="s">
        <v>113</v>
      </c>
      <c r="C147" s="11" t="s">
        <v>1912</v>
      </c>
      <c r="D147" s="654">
        <v>143362.01060534216</v>
      </c>
    </row>
    <row r="148" spans="1:4" ht="30" customHeight="1" thickTop="1" thickBot="1">
      <c r="A148" s="10" t="s">
        <v>367</v>
      </c>
      <c r="B148" s="8" t="s">
        <v>113</v>
      </c>
      <c r="C148" s="11" t="s">
        <v>368</v>
      </c>
      <c r="D148" s="654">
        <v>9711.4981917907135</v>
      </c>
    </row>
    <row r="149" spans="1:4" ht="30" customHeight="1" thickTop="1" thickBot="1">
      <c r="A149" s="10" t="s">
        <v>363</v>
      </c>
      <c r="B149" s="8" t="s">
        <v>113</v>
      </c>
      <c r="C149" s="11" t="s">
        <v>364</v>
      </c>
      <c r="D149" s="654">
        <v>7845.8682759993389</v>
      </c>
    </row>
    <row r="150" spans="1:4" ht="30" customHeight="1" thickTop="1" thickBot="1">
      <c r="A150" s="10" t="s">
        <v>158</v>
      </c>
      <c r="B150" s="8" t="s">
        <v>113</v>
      </c>
      <c r="C150" s="11" t="s">
        <v>159</v>
      </c>
      <c r="D150" s="654">
        <v>67469.355858756535</v>
      </c>
    </row>
    <row r="151" spans="1:4" ht="30" customHeight="1" thickTop="1" thickBot="1">
      <c r="A151" s="10" t="s">
        <v>369</v>
      </c>
      <c r="B151" s="8" t="s">
        <v>113</v>
      </c>
      <c r="C151" s="11" t="s">
        <v>370</v>
      </c>
      <c r="D151" s="654">
        <v>142094.5524904115</v>
      </c>
    </row>
    <row r="152" spans="1:4" ht="30" customHeight="1" thickTop="1" thickBot="1">
      <c r="A152" s="10" t="s">
        <v>371</v>
      </c>
      <c r="B152" s="8" t="s">
        <v>113</v>
      </c>
      <c r="C152" s="11" t="s">
        <v>372</v>
      </c>
      <c r="D152" s="654">
        <v>194229.96383581427</v>
      </c>
    </row>
    <row r="153" spans="1:4" ht="30" customHeight="1" thickTop="1" thickBot="1">
      <c r="A153" s="10" t="s">
        <v>365</v>
      </c>
      <c r="B153" s="8" t="s">
        <v>113</v>
      </c>
      <c r="C153" s="11" t="s">
        <v>366</v>
      </c>
      <c r="D153" s="654">
        <v>142094.5524904115</v>
      </c>
    </row>
    <row r="154" spans="1:4" ht="30" customHeight="1" thickTop="1" thickBot="1">
      <c r="A154" s="10" t="s">
        <v>373</v>
      </c>
      <c r="B154" s="8" t="s">
        <v>113</v>
      </c>
      <c r="C154" s="11" t="s">
        <v>374</v>
      </c>
      <c r="D154" s="654">
        <v>57246.726183187362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333" sqref="D333"/>
    </sheetView>
  </sheetViews>
  <sheetFormatPr baseColWidth="10" defaultRowHeight="15"/>
  <cols>
    <col min="1" max="1" width="11.5703125" customWidth="1"/>
    <col min="2" max="2" width="9.140625"/>
    <col min="3" max="3" width="77.42578125" style="197" customWidth="1"/>
    <col min="4" max="4" width="18" style="183" customWidth="1"/>
    <col min="5" max="5" width="11.85546875" customWidth="1"/>
  </cols>
  <sheetData>
    <row r="1" spans="1:4" ht="81.75" customHeight="1" thickTop="1" thickBot="1">
      <c r="A1" s="694" t="s">
        <v>1850</v>
      </c>
      <c r="B1" s="695"/>
      <c r="C1" s="695"/>
      <c r="D1" s="696"/>
    </row>
    <row r="2" spans="1:4" ht="60.75" customHeight="1" thickTop="1" thickBot="1">
      <c r="A2" s="693" t="s">
        <v>375</v>
      </c>
      <c r="B2" s="693"/>
      <c r="C2" s="693"/>
      <c r="D2" s="693"/>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70" t="s">
        <v>742</v>
      </c>
      <c r="B6" s="670" t="s">
        <v>377</v>
      </c>
      <c r="C6" s="672" t="s">
        <v>2240</v>
      </c>
      <c r="D6" s="653">
        <v>3016.406215687593</v>
      </c>
    </row>
    <row r="7" spans="1:4" ht="16.5" thickTop="1" thickBot="1">
      <c r="A7" s="670" t="s">
        <v>747</v>
      </c>
      <c r="B7" s="670" t="s">
        <v>377</v>
      </c>
      <c r="C7" s="672" t="s">
        <v>748</v>
      </c>
      <c r="D7" s="653">
        <v>3143.3837953442526</v>
      </c>
    </row>
    <row r="8" spans="1:4" ht="16.5" thickTop="1" thickBot="1">
      <c r="A8" s="670" t="s">
        <v>743</v>
      </c>
      <c r="B8" s="670" t="s">
        <v>377</v>
      </c>
      <c r="C8" s="672" t="s">
        <v>744</v>
      </c>
      <c r="D8" s="653">
        <v>3793.7390633465116</v>
      </c>
    </row>
    <row r="9" spans="1:4" ht="16.5" thickTop="1" thickBot="1">
      <c r="A9" s="670" t="s">
        <v>745</v>
      </c>
      <c r="B9" s="670" t="s">
        <v>377</v>
      </c>
      <c r="C9" s="672" t="s">
        <v>746</v>
      </c>
      <c r="D9" s="653">
        <v>2874.7958991727855</v>
      </c>
    </row>
    <row r="10" spans="1:4" ht="16.5" thickTop="1" thickBot="1">
      <c r="A10" s="670" t="s">
        <v>1668</v>
      </c>
      <c r="B10" s="670" t="s">
        <v>377</v>
      </c>
      <c r="C10" s="672" t="s">
        <v>1667</v>
      </c>
      <c r="D10" s="653">
        <v>3109.0385279942716</v>
      </c>
    </row>
    <row r="11" spans="1:4" ht="16.5" thickTop="1" thickBot="1">
      <c r="A11" s="670" t="s">
        <v>751</v>
      </c>
      <c r="B11" s="670" t="s">
        <v>377</v>
      </c>
      <c r="C11" s="672" t="s">
        <v>752</v>
      </c>
      <c r="D11" s="653">
        <v>6563.2655117336608</v>
      </c>
    </row>
    <row r="12" spans="1:4" ht="16.5" thickTop="1" thickBot="1">
      <c r="A12" s="670" t="s">
        <v>749</v>
      </c>
      <c r="B12" s="670" t="s">
        <v>377</v>
      </c>
      <c r="C12" s="672" t="s">
        <v>750</v>
      </c>
      <c r="D12" s="653">
        <v>6563.2655117336608</v>
      </c>
    </row>
    <row r="13" spans="1:4" ht="16.5" thickTop="1" thickBot="1">
      <c r="A13" s="670" t="s">
        <v>753</v>
      </c>
      <c r="B13" s="670" t="s">
        <v>92</v>
      </c>
      <c r="C13" s="672" t="s">
        <v>1935</v>
      </c>
      <c r="D13" s="653">
        <v>683.56258046997345</v>
      </c>
    </row>
    <row r="14" spans="1:4" ht="16.5" thickTop="1" thickBot="1">
      <c r="A14" s="670" t="s">
        <v>755</v>
      </c>
      <c r="B14" s="670" t="s">
        <v>233</v>
      </c>
      <c r="C14" s="672" t="s">
        <v>1937</v>
      </c>
      <c r="D14" s="653">
        <v>31942.176657475396</v>
      </c>
    </row>
    <row r="15" spans="1:4" ht="16.5" thickTop="1" thickBot="1">
      <c r="A15" s="670" t="s">
        <v>756</v>
      </c>
      <c r="B15" s="670" t="s">
        <v>92</v>
      </c>
      <c r="C15" s="672" t="s">
        <v>1938</v>
      </c>
      <c r="D15" s="653">
        <v>732.00821506714442</v>
      </c>
    </row>
    <row r="16" spans="1:4" ht="16.5" thickTop="1" thickBot="1">
      <c r="A16" s="670" t="s">
        <v>754</v>
      </c>
      <c r="B16" s="670" t="s">
        <v>233</v>
      </c>
      <c r="C16" s="672" t="s">
        <v>1936</v>
      </c>
      <c r="D16" s="653">
        <v>35136.394323222936</v>
      </c>
    </row>
    <row r="17" spans="1:4" ht="16.5" thickTop="1" thickBot="1">
      <c r="A17" s="670" t="s">
        <v>776</v>
      </c>
      <c r="B17" s="670" t="s">
        <v>422</v>
      </c>
      <c r="C17" s="672" t="s">
        <v>777</v>
      </c>
      <c r="D17" s="653">
        <v>6639.7137878672183</v>
      </c>
    </row>
    <row r="18" spans="1:4" ht="16.5" thickTop="1" thickBot="1">
      <c r="A18" s="670" t="s">
        <v>757</v>
      </c>
      <c r="B18" s="670" t="s">
        <v>387</v>
      </c>
      <c r="C18" s="672" t="s">
        <v>1939</v>
      </c>
      <c r="D18" s="653">
        <v>79003.650266155819</v>
      </c>
    </row>
    <row r="19" spans="1:4" ht="16.5" thickTop="1" thickBot="1">
      <c r="A19" s="670" t="s">
        <v>758</v>
      </c>
      <c r="B19" s="670" t="s">
        <v>387</v>
      </c>
      <c r="C19" s="672" t="s">
        <v>2241</v>
      </c>
      <c r="D19" s="653">
        <v>80210.483053611941</v>
      </c>
    </row>
    <row r="20" spans="1:4" ht="16.5" thickTop="1" thickBot="1">
      <c r="A20" s="670" t="s">
        <v>761</v>
      </c>
      <c r="B20" s="670" t="s">
        <v>387</v>
      </c>
      <c r="C20" s="672" t="s">
        <v>762</v>
      </c>
      <c r="D20" s="653">
        <v>79560.1277856097</v>
      </c>
    </row>
    <row r="21" spans="1:4" ht="16.5" thickTop="1" thickBot="1">
      <c r="A21" s="670" t="s">
        <v>759</v>
      </c>
      <c r="B21" s="670" t="s">
        <v>387</v>
      </c>
      <c r="C21" s="672" t="s">
        <v>2242</v>
      </c>
      <c r="D21" s="653">
        <v>60049.469745541923</v>
      </c>
    </row>
    <row r="22" spans="1:4" ht="16.5" thickTop="1" thickBot="1">
      <c r="A22" s="670" t="s">
        <v>760</v>
      </c>
      <c r="B22" s="670" t="s">
        <v>387</v>
      </c>
      <c r="C22" s="672" t="s">
        <v>2243</v>
      </c>
      <c r="D22" s="653">
        <v>61025.002647545305</v>
      </c>
    </row>
    <row r="23" spans="1:4" ht="16.5" thickTop="1" thickBot="1">
      <c r="A23" s="670" t="s">
        <v>763</v>
      </c>
      <c r="B23" s="670" t="s">
        <v>387</v>
      </c>
      <c r="C23" s="672" t="s">
        <v>764</v>
      </c>
      <c r="D23" s="653">
        <v>83624.618489270579</v>
      </c>
    </row>
    <row r="24" spans="1:4" ht="16.5" thickTop="1" thickBot="1">
      <c r="A24" s="670" t="s">
        <v>772</v>
      </c>
      <c r="B24" s="670" t="s">
        <v>387</v>
      </c>
      <c r="C24" s="672" t="s">
        <v>773</v>
      </c>
      <c r="D24" s="653">
        <v>62095.591422132173</v>
      </c>
    </row>
    <row r="25" spans="1:4" ht="16.5" thickTop="1" thickBot="1">
      <c r="A25" s="670" t="s">
        <v>765</v>
      </c>
      <c r="B25" s="670" t="s">
        <v>387</v>
      </c>
      <c r="C25" s="672" t="s">
        <v>766</v>
      </c>
      <c r="D25" s="653">
        <v>53112.346886851155</v>
      </c>
    </row>
    <row r="26" spans="1:4" ht="16.5" thickTop="1" thickBot="1">
      <c r="A26" s="670" t="s">
        <v>768</v>
      </c>
      <c r="B26" s="670" t="s">
        <v>387</v>
      </c>
      <c r="C26" s="672" t="s">
        <v>2002</v>
      </c>
      <c r="D26" s="653">
        <v>53112.346886851155</v>
      </c>
    </row>
    <row r="27" spans="1:4" ht="16.5" thickTop="1" thickBot="1">
      <c r="A27" s="670" t="s">
        <v>767</v>
      </c>
      <c r="B27" s="670" t="s">
        <v>387</v>
      </c>
      <c r="C27" s="672" t="s">
        <v>2004</v>
      </c>
      <c r="D27" s="653">
        <v>59073.936843538533</v>
      </c>
    </row>
    <row r="28" spans="1:4" ht="16.5" thickTop="1" thickBot="1">
      <c r="A28" s="670" t="s">
        <v>770</v>
      </c>
      <c r="B28" s="670" t="s">
        <v>387</v>
      </c>
      <c r="C28" s="672" t="s">
        <v>2003</v>
      </c>
      <c r="D28" s="653">
        <v>62217.320638882789</v>
      </c>
    </row>
    <row r="29" spans="1:4" ht="16.5" thickTop="1" thickBot="1">
      <c r="A29" s="670" t="s">
        <v>769</v>
      </c>
      <c r="B29" s="670" t="s">
        <v>387</v>
      </c>
      <c r="C29" s="672" t="s">
        <v>2001</v>
      </c>
      <c r="D29" s="653">
        <v>66119.452246896341</v>
      </c>
    </row>
    <row r="30" spans="1:4" ht="16.5" thickTop="1" thickBot="1">
      <c r="A30" s="670" t="s">
        <v>771</v>
      </c>
      <c r="B30" s="670" t="s">
        <v>387</v>
      </c>
      <c r="C30" s="672" t="s">
        <v>2244</v>
      </c>
      <c r="D30" s="653">
        <v>56754.33638766381</v>
      </c>
    </row>
    <row r="31" spans="1:4" ht="16.5" thickTop="1" thickBot="1">
      <c r="A31" s="670" t="s">
        <v>774</v>
      </c>
      <c r="B31" s="670" t="s">
        <v>422</v>
      </c>
      <c r="C31" s="672" t="s">
        <v>775</v>
      </c>
      <c r="D31" s="653">
        <v>72.623004926918924</v>
      </c>
    </row>
    <row r="32" spans="1:4" ht="16.5" thickTop="1" thickBot="1">
      <c r="A32" s="670" t="s">
        <v>779</v>
      </c>
      <c r="B32" s="670" t="s">
        <v>144</v>
      </c>
      <c r="C32" s="672" t="s">
        <v>1941</v>
      </c>
      <c r="D32" s="653">
        <v>310.42472014956508</v>
      </c>
    </row>
    <row r="33" spans="1:4" ht="16.5" thickTop="1" thickBot="1">
      <c r="A33" s="670" t="s">
        <v>780</v>
      </c>
      <c r="B33" s="670" t="s">
        <v>377</v>
      </c>
      <c r="C33" s="672" t="s">
        <v>781</v>
      </c>
      <c r="D33" s="653">
        <v>7262.3004926918929</v>
      </c>
    </row>
    <row r="34" spans="1:4" ht="16.5" thickTop="1" thickBot="1">
      <c r="A34" s="670" t="s">
        <v>786</v>
      </c>
      <c r="B34" s="670" t="s">
        <v>377</v>
      </c>
      <c r="C34" s="672" t="s">
        <v>787</v>
      </c>
      <c r="D34" s="653">
        <v>7262.3004926918929</v>
      </c>
    </row>
    <row r="35" spans="1:4" ht="16.5" thickTop="1" thickBot="1">
      <c r="A35" s="670" t="s">
        <v>782</v>
      </c>
      <c r="B35" s="670" t="s">
        <v>377</v>
      </c>
      <c r="C35" s="672" t="s">
        <v>783</v>
      </c>
      <c r="D35" s="653">
        <v>8235.7578815190718</v>
      </c>
    </row>
    <row r="36" spans="1:4" ht="16.5" thickTop="1" thickBot="1">
      <c r="A36" s="670" t="s">
        <v>784</v>
      </c>
      <c r="B36" s="670" t="s">
        <v>377</v>
      </c>
      <c r="C36" s="672" t="s">
        <v>785</v>
      </c>
      <c r="D36" s="653">
        <v>8235.7578815190718</v>
      </c>
    </row>
    <row r="37" spans="1:4" ht="16.5" thickTop="1" thickBot="1">
      <c r="A37" s="670" t="s">
        <v>898</v>
      </c>
      <c r="B37" s="670" t="s">
        <v>377</v>
      </c>
      <c r="C37" s="672" t="s">
        <v>899</v>
      </c>
      <c r="D37" s="653">
        <v>4791.3264986213089</v>
      </c>
    </row>
    <row r="38" spans="1:4" ht="16.5" thickTop="1" thickBot="1">
      <c r="A38" s="670" t="s">
        <v>788</v>
      </c>
      <c r="B38" s="670" t="s">
        <v>377</v>
      </c>
      <c r="C38" s="672" t="s">
        <v>789</v>
      </c>
      <c r="D38" s="653">
        <v>5419.6272333521592</v>
      </c>
    </row>
    <row r="39" spans="1:4" ht="16.5" thickTop="1" thickBot="1">
      <c r="A39" s="670" t="s">
        <v>917</v>
      </c>
      <c r="B39" s="670" t="s">
        <v>92</v>
      </c>
      <c r="C39" s="672" t="s">
        <v>2245</v>
      </c>
      <c r="D39" s="653">
        <v>531123.46886851161</v>
      </c>
    </row>
    <row r="40" spans="1:4" ht="16.5" thickTop="1" thickBot="1">
      <c r="A40" s="670" t="s">
        <v>896</v>
      </c>
      <c r="B40" s="670" t="s">
        <v>92</v>
      </c>
      <c r="C40" s="672" t="s">
        <v>897</v>
      </c>
      <c r="D40" s="653">
        <v>19639.114948237788</v>
      </c>
    </row>
    <row r="41" spans="1:4" ht="16.5" thickTop="1" thickBot="1">
      <c r="A41" s="670" t="s">
        <v>827</v>
      </c>
      <c r="B41" s="670" t="s">
        <v>92</v>
      </c>
      <c r="C41" s="672" t="s">
        <v>828</v>
      </c>
      <c r="D41" s="653">
        <v>1060.0790868436823</v>
      </c>
    </row>
    <row r="42" spans="1:4" ht="16.5" thickTop="1" thickBot="1">
      <c r="A42" s="670" t="s">
        <v>432</v>
      </c>
      <c r="B42" s="670" t="s">
        <v>92</v>
      </c>
      <c r="C42" s="672" t="s">
        <v>433</v>
      </c>
      <c r="D42" s="653">
        <v>13440.675538713356</v>
      </c>
    </row>
    <row r="43" spans="1:4" ht="16.5" thickTop="1" thickBot="1">
      <c r="A43" s="670" t="s">
        <v>376</v>
      </c>
      <c r="B43" s="670" t="s">
        <v>377</v>
      </c>
      <c r="C43" s="672" t="s">
        <v>378</v>
      </c>
      <c r="D43" s="653">
        <v>5983.2684656207839</v>
      </c>
    </row>
    <row r="44" spans="1:4" ht="16.5" thickTop="1" thickBot="1">
      <c r="A44" s="670" t="s">
        <v>379</v>
      </c>
      <c r="B44" s="670" t="s">
        <v>144</v>
      </c>
      <c r="C44" s="672" t="s">
        <v>2246</v>
      </c>
      <c r="D44" s="653">
        <v>19431.490799964198</v>
      </c>
    </row>
    <row r="45" spans="1:4" ht="16.5" thickTop="1" thickBot="1">
      <c r="A45" s="670" t="s">
        <v>778</v>
      </c>
      <c r="B45" s="670" t="s">
        <v>377</v>
      </c>
      <c r="C45" s="672" t="s">
        <v>1940</v>
      </c>
      <c r="D45" s="653">
        <v>6403.5546284462835</v>
      </c>
    </row>
    <row r="46" spans="1:4" ht="16.5" thickTop="1" thickBot="1">
      <c r="A46" s="670" t="s">
        <v>913</v>
      </c>
      <c r="B46" s="670" t="s">
        <v>92</v>
      </c>
      <c r="C46" s="672" t="s">
        <v>1954</v>
      </c>
      <c r="D46" s="653">
        <v>2661.8480547896161</v>
      </c>
    </row>
    <row r="47" spans="1:4" ht="16.5" thickTop="1" thickBot="1">
      <c r="A47" s="670" t="s">
        <v>914</v>
      </c>
      <c r="B47" s="670" t="s">
        <v>92</v>
      </c>
      <c r="C47" s="672" t="s">
        <v>1955</v>
      </c>
      <c r="D47" s="653">
        <v>3194.2176657475397</v>
      </c>
    </row>
    <row r="48" spans="1:4" ht="16.5" thickTop="1" thickBot="1">
      <c r="A48" s="670" t="s">
        <v>797</v>
      </c>
      <c r="B48" s="670" t="s">
        <v>387</v>
      </c>
      <c r="C48" s="672" t="s">
        <v>798</v>
      </c>
      <c r="D48" s="653">
        <v>40755.59679480824</v>
      </c>
    </row>
    <row r="49" spans="1:4" ht="16.5" thickTop="1" thickBot="1">
      <c r="A49" s="670" t="s">
        <v>800</v>
      </c>
      <c r="B49" s="670" t="s">
        <v>387</v>
      </c>
      <c r="C49" s="672" t="s">
        <v>801</v>
      </c>
      <c r="D49" s="653">
        <v>56785.736922437842</v>
      </c>
    </row>
    <row r="50" spans="1:4" ht="16.5" thickTop="1" thickBot="1">
      <c r="A50" s="670" t="s">
        <v>799</v>
      </c>
      <c r="B50" s="670" t="s">
        <v>387</v>
      </c>
      <c r="C50" s="672" t="s">
        <v>1943</v>
      </c>
      <c r="D50" s="653">
        <v>56785.736922437842</v>
      </c>
    </row>
    <row r="51" spans="1:4" ht="16.5" thickTop="1" thickBot="1">
      <c r="A51" s="670" t="s">
        <v>796</v>
      </c>
      <c r="B51" s="670" t="s">
        <v>387</v>
      </c>
      <c r="C51" s="672" t="s">
        <v>1942</v>
      </c>
      <c r="D51" s="653">
        <v>56785.736922437842</v>
      </c>
    </row>
    <row r="52" spans="1:4" ht="16.5" thickTop="1" thickBot="1">
      <c r="A52" s="670" t="s">
        <v>802</v>
      </c>
      <c r="B52" s="670" t="s">
        <v>387</v>
      </c>
      <c r="C52" s="672" t="s">
        <v>803</v>
      </c>
      <c r="D52" s="653">
        <v>38117.66414458731</v>
      </c>
    </row>
    <row r="53" spans="1:4" ht="16.5" thickTop="1" thickBot="1">
      <c r="A53" s="670" t="s">
        <v>380</v>
      </c>
      <c r="B53" s="670" t="s">
        <v>144</v>
      </c>
      <c r="C53" s="672" t="s">
        <v>381</v>
      </c>
      <c r="D53" s="653">
        <v>5202.8421440180728</v>
      </c>
    </row>
    <row r="54" spans="1:4" ht="16.5" thickTop="1" thickBot="1">
      <c r="A54" s="670" t="s">
        <v>794</v>
      </c>
      <c r="B54" s="670" t="s">
        <v>377</v>
      </c>
      <c r="C54" s="672" t="s">
        <v>795</v>
      </c>
      <c r="D54" s="653">
        <v>3793.7390633465116</v>
      </c>
    </row>
    <row r="55" spans="1:4" ht="16.5" thickTop="1" thickBot="1">
      <c r="A55" s="670" t="s">
        <v>790</v>
      </c>
      <c r="B55" s="670" t="s">
        <v>422</v>
      </c>
      <c r="C55" s="672" t="s">
        <v>791</v>
      </c>
      <c r="D55" s="653">
        <v>2753.170634542897</v>
      </c>
    </row>
    <row r="56" spans="1:4" ht="16.5" thickTop="1" thickBot="1">
      <c r="A56" s="670" t="s">
        <v>792</v>
      </c>
      <c r="B56" s="670" t="s">
        <v>606</v>
      </c>
      <c r="C56" s="672" t="s">
        <v>793</v>
      </c>
      <c r="D56" s="653">
        <v>17559.592236060995</v>
      </c>
    </row>
    <row r="57" spans="1:4" ht="16.5" thickTop="1" thickBot="1">
      <c r="A57" s="670" t="s">
        <v>382</v>
      </c>
      <c r="B57" s="670" t="s">
        <v>377</v>
      </c>
      <c r="C57" s="672" t="s">
        <v>383</v>
      </c>
      <c r="D57" s="653">
        <v>5202.8421440180728</v>
      </c>
    </row>
    <row r="58" spans="1:4" ht="16.5" thickTop="1" thickBot="1">
      <c r="A58" s="670" t="s">
        <v>384</v>
      </c>
      <c r="B58" s="670" t="s">
        <v>377</v>
      </c>
      <c r="C58" s="672" t="s">
        <v>385</v>
      </c>
      <c r="D58" s="653">
        <v>4921.0215278837604</v>
      </c>
    </row>
    <row r="59" spans="1:4" ht="16.5" thickTop="1" thickBot="1">
      <c r="A59" s="670" t="s">
        <v>386</v>
      </c>
      <c r="B59" s="670" t="s">
        <v>387</v>
      </c>
      <c r="C59" s="672" t="s">
        <v>2247</v>
      </c>
      <c r="D59" s="653">
        <v>36853.465186794689</v>
      </c>
    </row>
    <row r="60" spans="1:4" ht="16.5" thickTop="1" thickBot="1">
      <c r="A60" s="670" t="s">
        <v>388</v>
      </c>
      <c r="B60" s="670" t="s">
        <v>377</v>
      </c>
      <c r="C60" s="672" t="s">
        <v>389</v>
      </c>
      <c r="D60" s="653">
        <v>6340.963863022027</v>
      </c>
    </row>
    <row r="61" spans="1:4" ht="16.5" thickTop="1" thickBot="1">
      <c r="A61" s="670" t="s">
        <v>390</v>
      </c>
      <c r="B61" s="670" t="s">
        <v>233</v>
      </c>
      <c r="C61" s="672" t="s">
        <v>391</v>
      </c>
      <c r="D61" s="653">
        <v>102214.16962102172</v>
      </c>
    </row>
    <row r="62" spans="1:4" ht="16.5" thickTop="1" thickBot="1">
      <c r="A62" s="670" t="s">
        <v>398</v>
      </c>
      <c r="B62" s="670" t="s">
        <v>233</v>
      </c>
      <c r="C62" s="672" t="s">
        <v>399</v>
      </c>
      <c r="D62" s="653">
        <v>4552.4868760158142</v>
      </c>
    </row>
    <row r="63" spans="1:4" ht="16.5" thickTop="1" thickBot="1">
      <c r="A63" s="670" t="s">
        <v>392</v>
      </c>
      <c r="B63" s="670" t="s">
        <v>387</v>
      </c>
      <c r="C63" s="672" t="s">
        <v>393</v>
      </c>
      <c r="D63" s="653">
        <v>21475.055435979502</v>
      </c>
    </row>
    <row r="64" spans="1:4" ht="16.5" thickTop="1" thickBot="1">
      <c r="A64" s="670" t="s">
        <v>400</v>
      </c>
      <c r="B64" s="670" t="s">
        <v>92</v>
      </c>
      <c r="C64" s="672" t="s">
        <v>401</v>
      </c>
      <c r="D64" s="653">
        <v>21444.912668607063</v>
      </c>
    </row>
    <row r="65" spans="1:6" ht="16.5" thickTop="1" thickBot="1">
      <c r="A65" s="670" t="s">
        <v>394</v>
      </c>
      <c r="B65" s="670" t="s">
        <v>92</v>
      </c>
      <c r="C65" s="672" t="s">
        <v>395</v>
      </c>
      <c r="D65" s="653">
        <v>75983.173811597284</v>
      </c>
    </row>
    <row r="66" spans="1:6" ht="16.5" thickTop="1" thickBot="1">
      <c r="A66" s="670" t="s">
        <v>396</v>
      </c>
      <c r="B66" s="670" t="s">
        <v>92</v>
      </c>
      <c r="C66" s="672" t="s">
        <v>397</v>
      </c>
      <c r="D66" s="653">
        <v>84546.184840293688</v>
      </c>
    </row>
    <row r="67" spans="1:6" ht="16.5" thickTop="1" thickBot="1">
      <c r="A67" s="670" t="s">
        <v>918</v>
      </c>
      <c r="B67" s="670" t="s">
        <v>144</v>
      </c>
      <c r="C67" s="672" t="s">
        <v>919</v>
      </c>
      <c r="D67" s="653">
        <v>13874.245717381527</v>
      </c>
      <c r="F67" s="106"/>
    </row>
    <row r="68" spans="1:6" ht="16.5" thickTop="1" thickBot="1">
      <c r="A68" s="670" t="s">
        <v>402</v>
      </c>
      <c r="B68" s="670" t="s">
        <v>377</v>
      </c>
      <c r="C68" s="672" t="s">
        <v>403</v>
      </c>
      <c r="D68" s="653">
        <v>745.31745534109257</v>
      </c>
    </row>
    <row r="69" spans="1:6" ht="16.5" thickTop="1" thickBot="1">
      <c r="A69" s="670" t="s">
        <v>404</v>
      </c>
      <c r="B69" s="670" t="s">
        <v>377</v>
      </c>
      <c r="C69" s="672" t="s">
        <v>405</v>
      </c>
      <c r="D69" s="653">
        <v>9972.1141093679744</v>
      </c>
    </row>
    <row r="70" spans="1:6" ht="16.5" thickTop="1" thickBot="1">
      <c r="A70" s="670" t="s">
        <v>406</v>
      </c>
      <c r="B70" s="670" t="s">
        <v>144</v>
      </c>
      <c r="C70" s="672" t="s">
        <v>407</v>
      </c>
      <c r="D70" s="653">
        <v>52353.59907418186</v>
      </c>
    </row>
    <row r="71" spans="1:6" ht="16.5" thickTop="1" thickBot="1">
      <c r="A71" s="670" t="s">
        <v>408</v>
      </c>
      <c r="B71" s="670" t="s">
        <v>92</v>
      </c>
      <c r="C71" s="672" t="s">
        <v>409</v>
      </c>
      <c r="D71" s="653">
        <v>9502.7975555989287</v>
      </c>
      <c r="F71" s="106"/>
    </row>
    <row r="72" spans="1:6" ht="16.5" thickTop="1" thickBot="1">
      <c r="A72" s="670" t="s">
        <v>410</v>
      </c>
      <c r="B72" s="670" t="s">
        <v>92</v>
      </c>
      <c r="C72" s="672" t="s">
        <v>411</v>
      </c>
      <c r="D72" s="653">
        <v>13440675.538713355</v>
      </c>
    </row>
    <row r="73" spans="1:6" ht="16.5" thickTop="1" thickBot="1">
      <c r="A73" s="670" t="s">
        <v>810</v>
      </c>
      <c r="B73" s="670" t="s">
        <v>377</v>
      </c>
      <c r="C73" s="672" t="s">
        <v>811</v>
      </c>
      <c r="D73" s="653">
        <v>1506.6563708719004</v>
      </c>
    </row>
    <row r="74" spans="1:6" ht="16.5" thickTop="1" thickBot="1">
      <c r="A74" s="670" t="s">
        <v>805</v>
      </c>
      <c r="B74" s="670" t="s">
        <v>377</v>
      </c>
      <c r="C74" s="672" t="s">
        <v>806</v>
      </c>
      <c r="D74" s="653">
        <v>1701.762951272578</v>
      </c>
    </row>
    <row r="75" spans="1:6" ht="16.5" thickTop="1" thickBot="1">
      <c r="A75" s="670" t="s">
        <v>808</v>
      </c>
      <c r="B75" s="670" t="s">
        <v>377</v>
      </c>
      <c r="C75" s="672" t="s">
        <v>809</v>
      </c>
      <c r="D75" s="653">
        <v>1723.4414602059869</v>
      </c>
    </row>
    <row r="76" spans="1:6" ht="16.5" thickTop="1" thickBot="1">
      <c r="A76" s="670" t="s">
        <v>822</v>
      </c>
      <c r="B76" s="670" t="s">
        <v>377</v>
      </c>
      <c r="C76" s="672" t="s">
        <v>823</v>
      </c>
      <c r="D76" s="653">
        <v>2514.7070362754016</v>
      </c>
    </row>
    <row r="77" spans="1:6" ht="16.5" thickTop="1" thickBot="1">
      <c r="A77" s="670" t="s">
        <v>807</v>
      </c>
      <c r="B77" s="670" t="s">
        <v>377</v>
      </c>
      <c r="C77" s="672" t="s">
        <v>2037</v>
      </c>
      <c r="D77" s="653">
        <v>1690.9236968058735</v>
      </c>
    </row>
    <row r="78" spans="1:6" ht="16.5" thickTop="1" thickBot="1">
      <c r="A78" s="670" t="s">
        <v>817</v>
      </c>
      <c r="B78" s="670" t="s">
        <v>377</v>
      </c>
      <c r="C78" s="672" t="s">
        <v>818</v>
      </c>
      <c r="D78" s="653">
        <v>2547.224799675515</v>
      </c>
    </row>
    <row r="79" spans="1:6" ht="16.5" thickTop="1" thickBot="1">
      <c r="A79" s="670" t="s">
        <v>819</v>
      </c>
      <c r="B79" s="670" t="s">
        <v>377</v>
      </c>
      <c r="C79" s="672" t="s">
        <v>2023</v>
      </c>
      <c r="D79" s="653">
        <v>2774.8491434763055</v>
      </c>
    </row>
    <row r="80" spans="1:6" ht="16.5" thickTop="1" thickBot="1">
      <c r="A80" s="670" t="s">
        <v>820</v>
      </c>
      <c r="B80" s="670" t="s">
        <v>377</v>
      </c>
      <c r="C80" s="672" t="s">
        <v>2024</v>
      </c>
      <c r="D80" s="653">
        <v>2904.9201970767576</v>
      </c>
    </row>
    <row r="81" spans="1:4" ht="16.5" thickTop="1" thickBot="1">
      <c r="A81" s="670" t="s">
        <v>812</v>
      </c>
      <c r="B81" s="670" t="s">
        <v>377</v>
      </c>
      <c r="C81" s="672" t="s">
        <v>2248</v>
      </c>
      <c r="D81" s="653">
        <v>2872.4024336766443</v>
      </c>
    </row>
    <row r="82" spans="1:4" ht="16.5" thickTop="1" thickBot="1">
      <c r="A82" s="670" t="s">
        <v>813</v>
      </c>
      <c r="B82" s="670" t="s">
        <v>377</v>
      </c>
      <c r="C82" s="672" t="s">
        <v>2249</v>
      </c>
      <c r="D82" s="653">
        <v>2991.6342328103919</v>
      </c>
    </row>
    <row r="83" spans="1:4" ht="16.5" thickTop="1" thickBot="1">
      <c r="A83" s="670" t="s">
        <v>814</v>
      </c>
      <c r="B83" s="670" t="s">
        <v>377</v>
      </c>
      <c r="C83" s="672" t="s">
        <v>2250</v>
      </c>
      <c r="D83" s="653">
        <v>3197.580067677774</v>
      </c>
    </row>
    <row r="84" spans="1:4" ht="16.5" thickTop="1" thickBot="1">
      <c r="A84" s="670" t="s">
        <v>815</v>
      </c>
      <c r="B84" s="670" t="s">
        <v>377</v>
      </c>
      <c r="C84" s="672" t="s">
        <v>2251</v>
      </c>
      <c r="D84" s="653">
        <v>3360.1688846783391</v>
      </c>
    </row>
    <row r="85" spans="1:4" ht="16.5" thickTop="1" thickBot="1">
      <c r="A85" s="670" t="s">
        <v>821</v>
      </c>
      <c r="B85" s="670" t="s">
        <v>377</v>
      </c>
      <c r="C85" s="672" t="s">
        <v>1944</v>
      </c>
      <c r="D85" s="653">
        <v>3414.3651570118604</v>
      </c>
    </row>
    <row r="86" spans="1:4" ht="16.5" thickTop="1" thickBot="1">
      <c r="A86" s="670" t="s">
        <v>816</v>
      </c>
      <c r="B86" s="670" t="s">
        <v>377</v>
      </c>
      <c r="C86" s="672" t="s">
        <v>2252</v>
      </c>
      <c r="D86" s="653">
        <v>3490.2399382787908</v>
      </c>
    </row>
    <row r="87" spans="1:4" ht="16.5" thickTop="1" thickBot="1">
      <c r="A87" s="670" t="s">
        <v>804</v>
      </c>
      <c r="B87" s="670" t="s">
        <v>377</v>
      </c>
      <c r="C87" s="672" t="s">
        <v>2253</v>
      </c>
      <c r="D87" s="653">
        <v>421.63673187867522</v>
      </c>
    </row>
    <row r="88" spans="1:4" ht="16.5" thickTop="1" thickBot="1">
      <c r="A88" s="670" t="s">
        <v>826</v>
      </c>
      <c r="B88" s="670" t="s">
        <v>377</v>
      </c>
      <c r="C88" s="672" t="s">
        <v>1945</v>
      </c>
      <c r="D88" s="653">
        <v>845.46184840293677</v>
      </c>
    </row>
    <row r="89" spans="1:4" ht="16.5" thickTop="1" thickBot="1">
      <c r="A89" s="670" t="s">
        <v>824</v>
      </c>
      <c r="B89" s="670" t="s">
        <v>377</v>
      </c>
      <c r="C89" s="672" t="s">
        <v>825</v>
      </c>
      <c r="D89" s="653">
        <v>899.6581207364585</v>
      </c>
    </row>
    <row r="90" spans="1:4" ht="16.5" thickTop="1" thickBot="1">
      <c r="A90" s="670" t="s">
        <v>915</v>
      </c>
      <c r="B90" s="670" t="s">
        <v>233</v>
      </c>
      <c r="C90" s="672" t="s">
        <v>916</v>
      </c>
      <c r="D90" s="653">
        <v>11023.24516449476</v>
      </c>
    </row>
    <row r="91" spans="1:4" ht="16.5" thickTop="1" thickBot="1">
      <c r="A91" s="670" t="s">
        <v>412</v>
      </c>
      <c r="B91" s="670" t="s">
        <v>377</v>
      </c>
      <c r="C91" s="672" t="s">
        <v>2254</v>
      </c>
      <c r="D91" s="653">
        <v>20652.746687501676</v>
      </c>
    </row>
    <row r="92" spans="1:4" ht="16.5" thickTop="1" thickBot="1">
      <c r="A92" s="670" t="s">
        <v>413</v>
      </c>
      <c r="B92" s="670" t="s">
        <v>144</v>
      </c>
      <c r="C92" s="672" t="s">
        <v>414</v>
      </c>
      <c r="D92" s="653">
        <v>40367.88401618426</v>
      </c>
    </row>
    <row r="93" spans="1:4" ht="16.5" thickTop="1" thickBot="1">
      <c r="A93" s="670" t="s">
        <v>415</v>
      </c>
      <c r="B93" s="670" t="s">
        <v>144</v>
      </c>
      <c r="C93" s="672" t="s">
        <v>416</v>
      </c>
      <c r="D93" s="653">
        <v>1102.0050946829012</v>
      </c>
    </row>
    <row r="94" spans="1:4" ht="16.5" thickTop="1" thickBot="1">
      <c r="A94" s="670" t="s">
        <v>417</v>
      </c>
      <c r="B94" s="670" t="s">
        <v>144</v>
      </c>
      <c r="C94" s="672" t="s">
        <v>418</v>
      </c>
      <c r="D94" s="653">
        <v>1102.0050946829012</v>
      </c>
    </row>
    <row r="95" spans="1:4" ht="16.5" thickTop="1" thickBot="1">
      <c r="A95" s="670" t="s">
        <v>419</v>
      </c>
      <c r="B95" s="670" t="s">
        <v>377</v>
      </c>
      <c r="C95" s="672" t="s">
        <v>420</v>
      </c>
      <c r="D95" s="653">
        <v>4639.200911749449</v>
      </c>
    </row>
    <row r="96" spans="1:4" ht="16.5" thickTop="1" thickBot="1">
      <c r="A96" s="670" t="s">
        <v>436</v>
      </c>
      <c r="B96" s="670" t="s">
        <v>377</v>
      </c>
      <c r="C96" s="672" t="s">
        <v>437</v>
      </c>
      <c r="D96" s="653">
        <v>4855.9860010835346</v>
      </c>
    </row>
    <row r="97" spans="1:4" ht="16.5" thickTop="1" thickBot="1">
      <c r="A97" s="670" t="s">
        <v>434</v>
      </c>
      <c r="B97" s="670" t="s">
        <v>377</v>
      </c>
      <c r="C97" s="672" t="s">
        <v>435</v>
      </c>
      <c r="D97" s="653">
        <v>4931.8607823504653</v>
      </c>
    </row>
    <row r="98" spans="1:4" ht="16.5" thickTop="1" thickBot="1">
      <c r="A98" s="670" t="s">
        <v>421</v>
      </c>
      <c r="B98" s="670" t="s">
        <v>422</v>
      </c>
      <c r="C98" s="672" t="s">
        <v>423</v>
      </c>
      <c r="D98" s="653">
        <v>3522.7577016789037</v>
      </c>
    </row>
    <row r="99" spans="1:4" ht="16.5" thickTop="1" thickBot="1">
      <c r="A99" s="670" t="s">
        <v>835</v>
      </c>
      <c r="B99" s="670" t="s">
        <v>387</v>
      </c>
      <c r="C99" s="672" t="s">
        <v>2255</v>
      </c>
      <c r="D99" s="653">
        <v>440034.36089415912</v>
      </c>
    </row>
    <row r="100" spans="1:4" ht="16.5" thickTop="1" thickBot="1">
      <c r="A100" s="670" t="s">
        <v>836</v>
      </c>
      <c r="B100" s="670" t="s">
        <v>387</v>
      </c>
      <c r="C100" s="672" t="s">
        <v>2256</v>
      </c>
      <c r="D100" s="653">
        <v>483391.60674979427</v>
      </c>
    </row>
    <row r="101" spans="1:4" ht="16.5" thickTop="1" thickBot="1">
      <c r="A101" s="670" t="s">
        <v>837</v>
      </c>
      <c r="B101" s="670" t="s">
        <v>387</v>
      </c>
      <c r="C101" s="672" t="s">
        <v>2257</v>
      </c>
      <c r="D101" s="653">
        <v>663336.35915158421</v>
      </c>
    </row>
    <row r="102" spans="1:4" ht="16.5" thickTop="1" thickBot="1">
      <c r="A102" s="670" t="s">
        <v>838</v>
      </c>
      <c r="B102" s="670" t="s">
        <v>387</v>
      </c>
      <c r="C102" s="672" t="s">
        <v>2258</v>
      </c>
      <c r="D102" s="653">
        <v>500427.43430044787</v>
      </c>
    </row>
    <row r="103" spans="1:4" ht="16.5" thickTop="1" thickBot="1">
      <c r="A103" s="670" t="s">
        <v>839</v>
      </c>
      <c r="B103" s="670" t="s">
        <v>387</v>
      </c>
      <c r="C103" s="672" t="s">
        <v>2259</v>
      </c>
      <c r="D103" s="653">
        <v>517463.26185110142</v>
      </c>
    </row>
    <row r="104" spans="1:4" ht="16.5" thickTop="1" thickBot="1">
      <c r="A104" s="670" t="s">
        <v>833</v>
      </c>
      <c r="B104" s="670" t="s">
        <v>387</v>
      </c>
      <c r="C104" s="672" t="s">
        <v>2006</v>
      </c>
      <c r="D104" s="653">
        <v>350617.75269072631</v>
      </c>
    </row>
    <row r="105" spans="1:4" ht="16.5" thickTop="1" thickBot="1">
      <c r="A105" s="670" t="s">
        <v>832</v>
      </c>
      <c r="B105" s="670" t="s">
        <v>387</v>
      </c>
      <c r="C105" s="672" t="s">
        <v>2007</v>
      </c>
      <c r="D105" s="653">
        <v>383339.05227383861</v>
      </c>
    </row>
    <row r="106" spans="1:4" ht="16.5" thickTop="1" thickBot="1">
      <c r="A106" s="670" t="s">
        <v>1661</v>
      </c>
      <c r="B106" s="670" t="s">
        <v>387</v>
      </c>
      <c r="C106" s="672" t="s">
        <v>2005</v>
      </c>
      <c r="D106" s="653">
        <v>412492.36813474196</v>
      </c>
    </row>
    <row r="107" spans="1:4" ht="16.5" thickTop="1" thickBot="1">
      <c r="A107" s="670" t="s">
        <v>829</v>
      </c>
      <c r="B107" s="670" t="s">
        <v>387</v>
      </c>
      <c r="C107" s="672" t="s">
        <v>2005</v>
      </c>
      <c r="D107" s="653">
        <v>412492.36813474196</v>
      </c>
    </row>
    <row r="108" spans="1:4" ht="16.5" thickTop="1" thickBot="1">
      <c r="A108" s="670" t="s">
        <v>831</v>
      </c>
      <c r="B108" s="670" t="s">
        <v>387</v>
      </c>
      <c r="C108" s="672" t="s">
        <v>2008</v>
      </c>
      <c r="D108" s="653">
        <v>426528.63364419865</v>
      </c>
    </row>
    <row r="109" spans="1:4" ht="16.5" thickTop="1" thickBot="1">
      <c r="A109" s="670" t="s">
        <v>830</v>
      </c>
      <c r="B109" s="670" t="s">
        <v>387</v>
      </c>
      <c r="C109" s="672" t="s">
        <v>2009</v>
      </c>
      <c r="D109" s="653">
        <v>440566.16619332944</v>
      </c>
    </row>
    <row r="110" spans="1:4" ht="16.5" thickTop="1" thickBot="1">
      <c r="A110" s="670" t="s">
        <v>834</v>
      </c>
      <c r="B110" s="670" t="s">
        <v>387</v>
      </c>
      <c r="C110" s="672" t="s">
        <v>2010</v>
      </c>
      <c r="D110" s="653">
        <v>428140.15904613718</v>
      </c>
    </row>
    <row r="111" spans="1:4" ht="16.5" thickTop="1" thickBot="1">
      <c r="A111" s="670" t="s">
        <v>424</v>
      </c>
      <c r="B111" s="670" t="s">
        <v>144</v>
      </c>
      <c r="C111" s="672" t="s">
        <v>425</v>
      </c>
      <c r="D111" s="653">
        <v>3555.2754650790162</v>
      </c>
    </row>
    <row r="112" spans="1:4" ht="16.5" thickTop="1" thickBot="1">
      <c r="A112" s="670" t="s">
        <v>426</v>
      </c>
      <c r="B112" s="670" t="s">
        <v>233</v>
      </c>
      <c r="C112" s="672" t="s">
        <v>427</v>
      </c>
      <c r="D112" s="653">
        <v>1500</v>
      </c>
    </row>
    <row r="113" spans="1:4" ht="16.5" thickTop="1" thickBot="1">
      <c r="A113" s="670" t="s">
        <v>428</v>
      </c>
      <c r="B113" s="670" t="s">
        <v>92</v>
      </c>
      <c r="C113" s="672" t="s">
        <v>427</v>
      </c>
      <c r="D113" s="653">
        <v>1200</v>
      </c>
    </row>
    <row r="114" spans="1:4" ht="16.5" thickTop="1" thickBot="1">
      <c r="A114" s="670" t="s">
        <v>429</v>
      </c>
      <c r="B114" s="670" t="s">
        <v>144</v>
      </c>
      <c r="C114" s="672" t="s">
        <v>2260</v>
      </c>
      <c r="D114" s="653">
        <v>58531.974120203318</v>
      </c>
    </row>
    <row r="115" spans="1:4" ht="28.5" customHeight="1" thickTop="1" thickBot="1">
      <c r="A115" s="670" t="s">
        <v>430</v>
      </c>
      <c r="B115" s="670" t="s">
        <v>92</v>
      </c>
      <c r="C115" s="672" t="s">
        <v>431</v>
      </c>
      <c r="D115" s="653">
        <v>52028.421440180726</v>
      </c>
    </row>
    <row r="116" spans="1:4" ht="16.5" thickTop="1" thickBot="1">
      <c r="A116" s="670" t="s">
        <v>438</v>
      </c>
      <c r="B116" s="670" t="s">
        <v>92</v>
      </c>
      <c r="C116" s="672" t="s">
        <v>1913</v>
      </c>
      <c r="D116" s="653">
        <v>250873.85546781175</v>
      </c>
    </row>
    <row r="117" spans="1:4" ht="16.5" thickTop="1" thickBot="1">
      <c r="A117" s="670" t="s">
        <v>440</v>
      </c>
      <c r="B117" s="670" t="s">
        <v>92</v>
      </c>
      <c r="C117" s="672" t="s">
        <v>441</v>
      </c>
      <c r="D117" s="653">
        <v>46608.79420682857</v>
      </c>
    </row>
    <row r="118" spans="1:4" ht="30" customHeight="1" thickTop="1" thickBot="1">
      <c r="A118" s="670" t="s">
        <v>439</v>
      </c>
      <c r="B118" s="670" t="s">
        <v>92</v>
      </c>
      <c r="C118" s="672" t="s">
        <v>2261</v>
      </c>
      <c r="D118" s="653">
        <v>30891.875230107307</v>
      </c>
    </row>
    <row r="119" spans="1:4" ht="16.5" thickTop="1" thickBot="1">
      <c r="A119" s="670" t="s">
        <v>443</v>
      </c>
      <c r="B119" s="670" t="s">
        <v>387</v>
      </c>
      <c r="C119" s="672" t="s">
        <v>2262</v>
      </c>
      <c r="D119" s="653">
        <v>7804.2632160271096</v>
      </c>
    </row>
    <row r="120" spans="1:4" ht="16.5" thickTop="1" thickBot="1">
      <c r="A120" s="670" t="s">
        <v>442</v>
      </c>
      <c r="B120" s="670" t="s">
        <v>387</v>
      </c>
      <c r="C120" s="672" t="s">
        <v>2263</v>
      </c>
      <c r="D120" s="653">
        <v>7587.4781266930231</v>
      </c>
    </row>
    <row r="121" spans="1:4" ht="16.5" thickTop="1" thickBot="1">
      <c r="A121" s="670" t="s">
        <v>840</v>
      </c>
      <c r="B121" s="670" t="s">
        <v>606</v>
      </c>
      <c r="C121" s="672" t="s">
        <v>2264</v>
      </c>
      <c r="D121" s="653">
        <v>27874.87282975686</v>
      </c>
    </row>
    <row r="122" spans="1:4" ht="16.5" thickTop="1" thickBot="1">
      <c r="A122" s="670" t="s">
        <v>841</v>
      </c>
      <c r="B122" s="670" t="s">
        <v>606</v>
      </c>
      <c r="C122" s="672" t="s">
        <v>1946</v>
      </c>
      <c r="D122" s="653">
        <v>23846.3598267495</v>
      </c>
    </row>
    <row r="123" spans="1:4" ht="16.5" thickTop="1" thickBot="1">
      <c r="A123" s="670" t="s">
        <v>444</v>
      </c>
      <c r="B123" s="670" t="s">
        <v>387</v>
      </c>
      <c r="C123" s="672" t="s">
        <v>1914</v>
      </c>
      <c r="D123" s="653">
        <v>37265.872767054629</v>
      </c>
    </row>
    <row r="124" spans="1:4" ht="16.5" thickTop="1" thickBot="1">
      <c r="A124" s="670" t="s">
        <v>445</v>
      </c>
      <c r="B124" s="670" t="s">
        <v>144</v>
      </c>
      <c r="C124" s="672" t="s">
        <v>446</v>
      </c>
      <c r="D124" s="653">
        <v>16908.058844023642</v>
      </c>
    </row>
    <row r="125" spans="1:4" ht="16.5" thickTop="1" thickBot="1">
      <c r="A125" s="670" t="s">
        <v>865</v>
      </c>
      <c r="B125" s="670" t="s">
        <v>422</v>
      </c>
      <c r="C125" s="672" t="s">
        <v>1947</v>
      </c>
      <c r="D125" s="653">
        <v>4312.1938487591779</v>
      </c>
    </row>
    <row r="126" spans="1:4" ht="16.5" thickTop="1" thickBot="1">
      <c r="A126" s="670" t="s">
        <v>866</v>
      </c>
      <c r="B126" s="670" t="s">
        <v>422</v>
      </c>
      <c r="C126" s="672" t="s">
        <v>1948</v>
      </c>
      <c r="D126" s="653">
        <v>2959.9750369260532</v>
      </c>
    </row>
    <row r="127" spans="1:4" ht="16.5" thickTop="1" thickBot="1">
      <c r="A127" s="670" t="s">
        <v>864</v>
      </c>
      <c r="B127" s="670" t="s">
        <v>422</v>
      </c>
      <c r="C127" s="672" t="s">
        <v>2265</v>
      </c>
      <c r="D127" s="653">
        <v>3217.6419286296878</v>
      </c>
    </row>
    <row r="128" spans="1:4" ht="16.5" thickTop="1" thickBot="1">
      <c r="A128" s="670" t="s">
        <v>846</v>
      </c>
      <c r="B128" s="670" t="s">
        <v>422</v>
      </c>
      <c r="C128" s="672" t="s">
        <v>847</v>
      </c>
      <c r="D128" s="653">
        <v>2265.4041835412027</v>
      </c>
    </row>
    <row r="129" spans="1:4" ht="16.5" thickTop="1" thickBot="1">
      <c r="A129" s="670" t="s">
        <v>848</v>
      </c>
      <c r="B129" s="670" t="s">
        <v>422</v>
      </c>
      <c r="C129" s="672" t="s">
        <v>849</v>
      </c>
      <c r="D129" s="653">
        <v>2297.9219469413156</v>
      </c>
    </row>
    <row r="130" spans="1:4" ht="16.5" thickTop="1" thickBot="1">
      <c r="A130" s="670" t="s">
        <v>850</v>
      </c>
      <c r="B130" s="670" t="s">
        <v>422</v>
      </c>
      <c r="C130" s="672" t="s">
        <v>851</v>
      </c>
      <c r="D130" s="653">
        <v>2438.8322550084717</v>
      </c>
    </row>
    <row r="131" spans="1:4" ht="16.5" thickTop="1" thickBot="1">
      <c r="A131" s="670" t="s">
        <v>852</v>
      </c>
      <c r="B131" s="670" t="s">
        <v>422</v>
      </c>
      <c r="C131" s="672" t="s">
        <v>853</v>
      </c>
      <c r="D131" s="653">
        <v>3278.8744761780563</v>
      </c>
    </row>
    <row r="132" spans="1:4" ht="16.5" thickTop="1" thickBot="1">
      <c r="A132" s="670" t="s">
        <v>854</v>
      </c>
      <c r="B132" s="670" t="s">
        <v>422</v>
      </c>
      <c r="C132" s="672" t="s">
        <v>855</v>
      </c>
      <c r="D132" s="653">
        <v>1820.9947504063255</v>
      </c>
    </row>
    <row r="133" spans="1:4" ht="16.5" thickTop="1" thickBot="1">
      <c r="A133" s="670" t="s">
        <v>858</v>
      </c>
      <c r="B133" s="670" t="s">
        <v>422</v>
      </c>
      <c r="C133" s="672" t="s">
        <v>859</v>
      </c>
      <c r="D133" s="653">
        <v>3213.2126134665177</v>
      </c>
    </row>
    <row r="134" spans="1:4" ht="16.5" thickTop="1" thickBot="1">
      <c r="A134" s="670" t="s">
        <v>856</v>
      </c>
      <c r="B134" s="670" t="s">
        <v>422</v>
      </c>
      <c r="C134" s="672" t="s">
        <v>857</v>
      </c>
      <c r="D134" s="653">
        <v>2623.0995809424448</v>
      </c>
    </row>
    <row r="135" spans="1:4" ht="16.5" thickTop="1" thickBot="1">
      <c r="A135" s="670" t="s">
        <v>860</v>
      </c>
      <c r="B135" s="670" t="s">
        <v>422</v>
      </c>
      <c r="C135" s="672" t="s">
        <v>861</v>
      </c>
      <c r="D135" s="653">
        <v>3506.4988199788472</v>
      </c>
    </row>
    <row r="136" spans="1:4" ht="16.5" thickTop="1" thickBot="1">
      <c r="A136" s="670" t="s">
        <v>862</v>
      </c>
      <c r="B136" s="670" t="s">
        <v>422</v>
      </c>
      <c r="C136" s="672" t="s">
        <v>863</v>
      </c>
      <c r="D136" s="653">
        <v>3669.0876369794119</v>
      </c>
    </row>
    <row r="137" spans="1:4" ht="16.5" thickTop="1" thickBot="1">
      <c r="A137" s="670" t="s">
        <v>845</v>
      </c>
      <c r="B137" s="670" t="s">
        <v>377</v>
      </c>
      <c r="C137" s="672" t="s">
        <v>2266</v>
      </c>
      <c r="D137" s="653">
        <v>5853.1974120203322</v>
      </c>
    </row>
    <row r="138" spans="1:4" ht="31.5" thickTop="1" thickBot="1">
      <c r="A138" s="670" t="s">
        <v>842</v>
      </c>
      <c r="B138" s="670" t="s">
        <v>843</v>
      </c>
      <c r="C138" s="672" t="s">
        <v>844</v>
      </c>
      <c r="D138" s="653">
        <v>2.1294784438316929E-2</v>
      </c>
    </row>
    <row r="139" spans="1:4" ht="16.5" thickTop="1" thickBot="1">
      <c r="A139" s="670" t="s">
        <v>447</v>
      </c>
      <c r="B139" s="670" t="s">
        <v>377</v>
      </c>
      <c r="C139" s="672" t="s">
        <v>448</v>
      </c>
      <c r="D139" s="653">
        <v>6335.1983703992864</v>
      </c>
    </row>
    <row r="140" spans="1:4" ht="16.5" thickTop="1" thickBot="1">
      <c r="A140" s="670" t="s">
        <v>449</v>
      </c>
      <c r="B140" s="670" t="s">
        <v>450</v>
      </c>
      <c r="C140" s="672" t="s">
        <v>2267</v>
      </c>
      <c r="D140" s="653">
        <v>693.71228586907637</v>
      </c>
    </row>
    <row r="141" spans="1:4" ht="16.5" thickTop="1" thickBot="1">
      <c r="A141" s="670" t="s">
        <v>451</v>
      </c>
      <c r="B141" s="670" t="s">
        <v>144</v>
      </c>
      <c r="C141" s="672" t="s">
        <v>2268</v>
      </c>
      <c r="D141" s="653">
        <v>3468.5614293453818</v>
      </c>
    </row>
    <row r="142" spans="1:4" ht="16.5" thickTop="1" thickBot="1">
      <c r="A142" s="670" t="s">
        <v>452</v>
      </c>
      <c r="B142" s="670" t="s">
        <v>92</v>
      </c>
      <c r="C142" s="672" t="s">
        <v>2269</v>
      </c>
      <c r="D142" s="653">
        <v>2534.0793481597148</v>
      </c>
    </row>
    <row r="143" spans="1:4" ht="16.5" thickTop="1" thickBot="1">
      <c r="A143" s="670" t="s">
        <v>453</v>
      </c>
      <c r="B143" s="670" t="s">
        <v>454</v>
      </c>
      <c r="C143" s="672" t="s">
        <v>455</v>
      </c>
      <c r="D143" s="653">
        <v>9863.7215647009307</v>
      </c>
    </row>
    <row r="144" spans="1:4" ht="16.5" thickTop="1" thickBot="1">
      <c r="A144" s="670" t="s">
        <v>456</v>
      </c>
      <c r="B144" s="670" t="s">
        <v>422</v>
      </c>
      <c r="C144" s="672" t="s">
        <v>457</v>
      </c>
      <c r="D144" s="653">
        <v>29049.201970767572</v>
      </c>
    </row>
    <row r="145" spans="1:4" ht="16.5" thickTop="1" thickBot="1">
      <c r="A145" s="670" t="s">
        <v>873</v>
      </c>
      <c r="B145" s="670" t="s">
        <v>233</v>
      </c>
      <c r="C145" s="672" t="s">
        <v>875</v>
      </c>
      <c r="D145" s="653">
        <v>24327.161742333261</v>
      </c>
    </row>
    <row r="146" spans="1:4" ht="31.5" thickTop="1" thickBot="1">
      <c r="A146" s="670" t="s">
        <v>867</v>
      </c>
      <c r="B146" s="670" t="s">
        <v>233</v>
      </c>
      <c r="C146" s="672" t="s">
        <v>2270</v>
      </c>
      <c r="D146" s="653">
        <v>5202.8421440180728</v>
      </c>
    </row>
    <row r="147" spans="1:4" ht="16.5" thickTop="1" thickBot="1">
      <c r="A147" s="670" t="s">
        <v>868</v>
      </c>
      <c r="B147" s="670" t="s">
        <v>233</v>
      </c>
      <c r="C147" s="672" t="s">
        <v>2271</v>
      </c>
      <c r="D147" s="653">
        <v>20074.2992723364</v>
      </c>
    </row>
    <row r="148" spans="1:4" ht="16.5" thickTop="1" thickBot="1">
      <c r="A148" s="670" t="s">
        <v>1691</v>
      </c>
      <c r="B148" s="670" t="s">
        <v>233</v>
      </c>
      <c r="C148" s="672" t="s">
        <v>1949</v>
      </c>
      <c r="D148" s="653">
        <v>16692.451878724649</v>
      </c>
    </row>
    <row r="149" spans="1:4" ht="16.5" thickTop="1" thickBot="1">
      <c r="A149" s="670" t="s">
        <v>869</v>
      </c>
      <c r="B149" s="670" t="s">
        <v>144</v>
      </c>
      <c r="C149" s="672" t="s">
        <v>2272</v>
      </c>
      <c r="D149" s="653">
        <v>26122.603264757403</v>
      </c>
    </row>
    <row r="150" spans="1:4" ht="16.5" thickTop="1" thickBot="1">
      <c r="A150" s="670" t="s">
        <v>870</v>
      </c>
      <c r="B150" s="670" t="s">
        <v>233</v>
      </c>
      <c r="C150" s="672" t="s">
        <v>871</v>
      </c>
      <c r="D150" s="653">
        <v>8888.1886626975411</v>
      </c>
    </row>
    <row r="151" spans="1:4" ht="16.5" thickTop="1" thickBot="1">
      <c r="A151" s="670" t="s">
        <v>872</v>
      </c>
      <c r="B151" s="670" t="s">
        <v>450</v>
      </c>
      <c r="C151" s="672" t="s">
        <v>2273</v>
      </c>
      <c r="D151" s="653">
        <v>178088.95088795194</v>
      </c>
    </row>
    <row r="152" spans="1:4" ht="16.5" thickTop="1" thickBot="1">
      <c r="A152" s="670" t="s">
        <v>458</v>
      </c>
      <c r="B152" s="670" t="s">
        <v>92</v>
      </c>
      <c r="C152" s="672" t="s">
        <v>459</v>
      </c>
      <c r="D152" s="653">
        <v>1333.2282994046311</v>
      </c>
    </row>
    <row r="153" spans="1:4" ht="16.5" thickTop="1" thickBot="1">
      <c r="A153" s="670" t="s">
        <v>460</v>
      </c>
      <c r="B153" s="670" t="s">
        <v>377</v>
      </c>
      <c r="C153" s="672" t="s">
        <v>461</v>
      </c>
      <c r="D153" s="653">
        <v>43682.195500818401</v>
      </c>
    </row>
    <row r="154" spans="1:4" ht="16.5" thickTop="1" thickBot="1">
      <c r="A154" s="670" t="s">
        <v>462</v>
      </c>
      <c r="B154" s="670" t="s">
        <v>377</v>
      </c>
      <c r="C154" s="672" t="s">
        <v>463</v>
      </c>
      <c r="D154" s="653">
        <v>7739.2276892268837</v>
      </c>
    </row>
    <row r="155" spans="1:4" ht="16.5" thickTop="1" thickBot="1">
      <c r="A155" s="670" t="s">
        <v>909</v>
      </c>
      <c r="B155" s="670" t="s">
        <v>144</v>
      </c>
      <c r="C155" s="672" t="s">
        <v>2274</v>
      </c>
      <c r="D155" s="653">
        <v>57461.846328354397</v>
      </c>
    </row>
    <row r="156" spans="1:4" ht="16.5" thickTop="1" thickBot="1">
      <c r="A156" s="670" t="s">
        <v>910</v>
      </c>
      <c r="B156" s="670" t="s">
        <v>144</v>
      </c>
      <c r="C156" s="672" t="s">
        <v>2275</v>
      </c>
      <c r="D156" s="653">
        <v>21730.99745014363</v>
      </c>
    </row>
    <row r="157" spans="1:4" ht="16.5" thickTop="1" thickBot="1">
      <c r="A157" s="670" t="s">
        <v>911</v>
      </c>
      <c r="B157" s="670" t="s">
        <v>144</v>
      </c>
      <c r="C157" s="672" t="s">
        <v>2276</v>
      </c>
      <c r="D157" s="653">
        <v>36218.329083572724</v>
      </c>
    </row>
    <row r="158" spans="1:4" ht="16.5" thickTop="1" thickBot="1">
      <c r="A158" s="670" t="s">
        <v>912</v>
      </c>
      <c r="B158" s="670" t="s">
        <v>144</v>
      </c>
      <c r="C158" s="672" t="s">
        <v>2277</v>
      </c>
      <c r="D158" s="653">
        <v>31720.710899316899</v>
      </c>
    </row>
    <row r="159" spans="1:4" ht="16.5" thickTop="1" thickBot="1">
      <c r="A159" s="670" t="s">
        <v>466</v>
      </c>
      <c r="B159" s="670" t="s">
        <v>233</v>
      </c>
      <c r="C159" s="672" t="s">
        <v>467</v>
      </c>
      <c r="D159" s="653">
        <v>6852.1505574238681</v>
      </c>
    </row>
    <row r="160" spans="1:4" ht="16.5" thickTop="1" thickBot="1">
      <c r="A160" s="670" t="s">
        <v>902</v>
      </c>
      <c r="B160" s="670" t="s">
        <v>233</v>
      </c>
      <c r="C160" s="672" t="s">
        <v>467</v>
      </c>
      <c r="D160" s="653">
        <v>6852.1505574238681</v>
      </c>
    </row>
    <row r="161" spans="1:4" ht="16.5" thickTop="1" thickBot="1">
      <c r="A161" s="670" t="s">
        <v>468</v>
      </c>
      <c r="B161" s="670" t="s">
        <v>233</v>
      </c>
      <c r="C161" s="672" t="s">
        <v>469</v>
      </c>
      <c r="D161" s="653">
        <v>10607.656151396564</v>
      </c>
    </row>
    <row r="162" spans="1:4" ht="16.5" thickTop="1" thickBot="1">
      <c r="A162" s="670" t="s">
        <v>903</v>
      </c>
      <c r="B162" s="670" t="s">
        <v>233</v>
      </c>
      <c r="C162" s="672" t="s">
        <v>469</v>
      </c>
      <c r="D162" s="653">
        <v>10607.656151396564</v>
      </c>
    </row>
    <row r="163" spans="1:4" ht="16.5" thickTop="1" thickBot="1">
      <c r="A163" s="670" t="s">
        <v>894</v>
      </c>
      <c r="B163" s="670" t="s">
        <v>233</v>
      </c>
      <c r="C163" s="672" t="s">
        <v>895</v>
      </c>
      <c r="D163" s="653">
        <v>9140.4242088120918</v>
      </c>
    </row>
    <row r="164" spans="1:4" ht="16.5" thickTop="1" thickBot="1">
      <c r="A164" s="670" t="s">
        <v>900</v>
      </c>
      <c r="B164" s="670" t="s">
        <v>233</v>
      </c>
      <c r="C164" s="672" t="s">
        <v>895</v>
      </c>
      <c r="D164" s="653">
        <v>9140.4242088120918</v>
      </c>
    </row>
    <row r="165" spans="1:4" ht="16.5" thickTop="1" thickBot="1">
      <c r="A165" s="670" t="s">
        <v>907</v>
      </c>
      <c r="B165" s="670" t="s">
        <v>874</v>
      </c>
      <c r="C165" s="672" t="s">
        <v>908</v>
      </c>
      <c r="D165" s="653">
        <v>15186.737533521169</v>
      </c>
    </row>
    <row r="166" spans="1:4" ht="16.5" thickTop="1" thickBot="1">
      <c r="A166" s="670" t="s">
        <v>905</v>
      </c>
      <c r="B166" s="670" t="s">
        <v>233</v>
      </c>
      <c r="C166" s="672" t="s">
        <v>906</v>
      </c>
      <c r="D166" s="653">
        <v>9108.7482169600935</v>
      </c>
    </row>
    <row r="167" spans="1:4" ht="16.5" thickTop="1" thickBot="1">
      <c r="A167" s="670" t="s">
        <v>470</v>
      </c>
      <c r="B167" s="670" t="s">
        <v>233</v>
      </c>
      <c r="C167" s="672" t="s">
        <v>471</v>
      </c>
      <c r="D167" s="653">
        <v>10064.096131216307</v>
      </c>
    </row>
    <row r="168" spans="1:4" ht="16.5" thickTop="1" thickBot="1">
      <c r="A168" s="670" t="s">
        <v>904</v>
      </c>
      <c r="B168" s="670" t="s">
        <v>233</v>
      </c>
      <c r="C168" s="672" t="s">
        <v>471</v>
      </c>
      <c r="D168" s="653">
        <v>10064.096131216307</v>
      </c>
    </row>
    <row r="169" spans="1:4" ht="16.5" thickTop="1" thickBot="1">
      <c r="A169" s="670" t="s">
        <v>464</v>
      </c>
      <c r="B169" s="670" t="s">
        <v>233</v>
      </c>
      <c r="C169" s="672" t="s">
        <v>465</v>
      </c>
      <c r="D169" s="653">
        <v>9520.1171981064035</v>
      </c>
    </row>
    <row r="170" spans="1:4" ht="16.5" thickTop="1" thickBot="1">
      <c r="A170" s="670" t="s">
        <v>901</v>
      </c>
      <c r="B170" s="670" t="s">
        <v>233</v>
      </c>
      <c r="C170" s="672" t="s">
        <v>465</v>
      </c>
      <c r="D170" s="653">
        <v>9520.1171981064035</v>
      </c>
    </row>
    <row r="171" spans="1:4" ht="16.5" thickTop="1" thickBot="1">
      <c r="A171" s="670" t="s">
        <v>877</v>
      </c>
      <c r="B171" s="670" t="s">
        <v>233</v>
      </c>
      <c r="C171" s="672" t="s">
        <v>878</v>
      </c>
      <c r="D171" s="653">
        <v>10788.842824789986</v>
      </c>
    </row>
    <row r="172" spans="1:4" ht="16.5" thickTop="1" thickBot="1">
      <c r="A172" s="670" t="s">
        <v>890</v>
      </c>
      <c r="B172" s="670" t="s">
        <v>874</v>
      </c>
      <c r="C172" s="672" t="s">
        <v>891</v>
      </c>
      <c r="D172" s="653">
        <v>20572.904977804799</v>
      </c>
    </row>
    <row r="173" spans="1:4" ht="16.5" thickTop="1" thickBot="1">
      <c r="A173" s="670" t="s">
        <v>892</v>
      </c>
      <c r="B173" s="670" t="s">
        <v>874</v>
      </c>
      <c r="C173" s="672" t="s">
        <v>893</v>
      </c>
      <c r="D173" s="653">
        <v>7560.4257352345076</v>
      </c>
    </row>
    <row r="174" spans="1:4" ht="16.5" thickTop="1" thickBot="1">
      <c r="A174" s="670" t="s">
        <v>879</v>
      </c>
      <c r="B174" s="670" t="s">
        <v>233</v>
      </c>
      <c r="C174" s="672" t="s">
        <v>880</v>
      </c>
      <c r="D174" s="653">
        <v>3414.6186846841197</v>
      </c>
    </row>
    <row r="175" spans="1:4" ht="16.5" thickTop="1" thickBot="1">
      <c r="A175" s="670" t="s">
        <v>881</v>
      </c>
      <c r="B175" s="670" t="s">
        <v>233</v>
      </c>
      <c r="C175" s="672" t="s">
        <v>882</v>
      </c>
      <c r="D175" s="653">
        <v>4217.553912994651</v>
      </c>
    </row>
    <row r="176" spans="1:4" ht="31.5" thickTop="1" thickBot="1">
      <c r="A176" s="670" t="s">
        <v>887</v>
      </c>
      <c r="B176" s="670" t="s">
        <v>233</v>
      </c>
      <c r="C176" s="672" t="s">
        <v>1952</v>
      </c>
      <c r="D176" s="653">
        <v>4507.0411263697779</v>
      </c>
    </row>
    <row r="177" spans="1:4" ht="31.5" thickTop="1" thickBot="1">
      <c r="A177" s="670" t="s">
        <v>883</v>
      </c>
      <c r="B177" s="670" t="s">
        <v>233</v>
      </c>
      <c r="C177" s="672" t="s">
        <v>1951</v>
      </c>
      <c r="D177" s="653">
        <v>5598.3988288335213</v>
      </c>
    </row>
    <row r="178" spans="1:4" ht="16.5" thickTop="1" thickBot="1">
      <c r="A178" s="670" t="s">
        <v>884</v>
      </c>
      <c r="B178" s="670" t="s">
        <v>233</v>
      </c>
      <c r="C178" s="672" t="s">
        <v>2278</v>
      </c>
      <c r="D178" s="653">
        <v>6802.736010134754</v>
      </c>
    </row>
    <row r="179" spans="1:4" ht="31.5" thickTop="1" thickBot="1">
      <c r="A179" s="670" t="s">
        <v>889</v>
      </c>
      <c r="B179" s="670" t="s">
        <v>233</v>
      </c>
      <c r="C179" s="672" t="s">
        <v>1953</v>
      </c>
      <c r="D179" s="653">
        <v>4332.0086456790323</v>
      </c>
    </row>
    <row r="180" spans="1:4" ht="31.5" thickTop="1" thickBot="1">
      <c r="A180" s="670" t="s">
        <v>876</v>
      </c>
      <c r="B180" s="670" t="s">
        <v>233</v>
      </c>
      <c r="C180" s="672" t="s">
        <v>1950</v>
      </c>
      <c r="D180" s="653">
        <v>5254.4135284091681</v>
      </c>
    </row>
    <row r="181" spans="1:4" ht="16.5" thickTop="1" thickBot="1">
      <c r="A181" s="670" t="s">
        <v>885</v>
      </c>
      <c r="B181" s="670" t="s">
        <v>233</v>
      </c>
      <c r="C181" s="672" t="s">
        <v>886</v>
      </c>
      <c r="D181" s="653">
        <v>5846.1210562044616</v>
      </c>
    </row>
    <row r="182" spans="1:4" ht="16.5" thickTop="1" thickBot="1">
      <c r="A182" s="670" t="s">
        <v>888</v>
      </c>
      <c r="B182" s="670" t="s">
        <v>233</v>
      </c>
      <c r="C182" s="672" t="s">
        <v>886</v>
      </c>
      <c r="D182" s="653">
        <v>5846.1210562044616</v>
      </c>
    </row>
    <row r="183" spans="1:4" ht="16.5" thickTop="1" thickBot="1">
      <c r="A183" s="670" t="s">
        <v>472</v>
      </c>
      <c r="B183" s="670" t="s">
        <v>377</v>
      </c>
      <c r="C183" s="672" t="s">
        <v>473</v>
      </c>
      <c r="D183" s="653">
        <v>5960.4101642849091</v>
      </c>
    </row>
    <row r="184" spans="1:4" ht="16.5" thickTop="1" thickBot="1">
      <c r="A184" s="670" t="s">
        <v>476</v>
      </c>
      <c r="B184" s="670" t="s">
        <v>92</v>
      </c>
      <c r="C184" s="672" t="s">
        <v>477</v>
      </c>
      <c r="D184" s="653">
        <v>10839.254466704318</v>
      </c>
    </row>
    <row r="185" spans="1:4" ht="16.5" thickTop="1" thickBot="1">
      <c r="A185" s="670" t="s">
        <v>474</v>
      </c>
      <c r="B185" s="670" t="s">
        <v>387</v>
      </c>
      <c r="C185" s="672" t="s">
        <v>475</v>
      </c>
      <c r="D185" s="653">
        <v>55749.745659513719</v>
      </c>
    </row>
    <row r="186" spans="1:4" ht="16.5" thickTop="1" thickBot="1">
      <c r="A186" s="670" t="s">
        <v>478</v>
      </c>
      <c r="B186" s="670" t="s">
        <v>144</v>
      </c>
      <c r="C186" s="672" t="s">
        <v>1915</v>
      </c>
      <c r="D186" s="653">
        <v>2601.4210720090364</v>
      </c>
    </row>
    <row r="187" spans="1:4" ht="16.5" thickTop="1" thickBot="1">
      <c r="A187" s="670" t="s">
        <v>1455</v>
      </c>
      <c r="B187" s="670" t="s">
        <v>377</v>
      </c>
      <c r="C187" s="672" t="s">
        <v>1454</v>
      </c>
      <c r="D187" s="653">
        <v>14532.980553003363</v>
      </c>
    </row>
    <row r="188" spans="1:4" ht="16.5" thickTop="1" thickBot="1">
      <c r="A188" s="670" t="s">
        <v>1709</v>
      </c>
      <c r="B188" s="670" t="s">
        <v>377</v>
      </c>
      <c r="C188" s="672" t="s">
        <v>1708</v>
      </c>
      <c r="D188" s="653">
        <v>14532.980553003363</v>
      </c>
    </row>
    <row r="189" spans="1:4" ht="16.5" thickTop="1" thickBot="1">
      <c r="A189" s="670" t="s">
        <v>479</v>
      </c>
      <c r="B189" s="670" t="s">
        <v>377</v>
      </c>
      <c r="C189" s="672" t="s">
        <v>480</v>
      </c>
      <c r="D189" s="653">
        <v>32797.162252673821</v>
      </c>
    </row>
    <row r="190" spans="1:4" ht="16.5" thickTop="1" thickBot="1">
      <c r="A190" s="670" t="s">
        <v>1666</v>
      </c>
      <c r="B190" s="670" t="s">
        <v>144</v>
      </c>
      <c r="C190" s="672" t="s">
        <v>1665</v>
      </c>
      <c r="D190" s="653">
        <v>1038120.7413679503</v>
      </c>
    </row>
    <row r="191" spans="1:4" ht="16.5" thickTop="1" thickBot="1">
      <c r="A191" s="670" t="s">
        <v>488</v>
      </c>
      <c r="B191" s="670" t="s">
        <v>92</v>
      </c>
      <c r="C191" s="672" t="s">
        <v>489</v>
      </c>
      <c r="D191" s="653">
        <v>734901.4528425528</v>
      </c>
    </row>
    <row r="192" spans="1:4" ht="16.5" thickTop="1" thickBot="1">
      <c r="A192" s="670" t="s">
        <v>490</v>
      </c>
      <c r="B192" s="670" t="s">
        <v>92</v>
      </c>
      <c r="C192" s="672" t="s">
        <v>491</v>
      </c>
      <c r="D192" s="653">
        <v>371027.68039528886</v>
      </c>
    </row>
    <row r="193" spans="1:4" ht="16.5" thickTop="1" thickBot="1">
      <c r="A193" s="670" t="s">
        <v>481</v>
      </c>
      <c r="B193" s="670" t="s">
        <v>233</v>
      </c>
      <c r="C193" s="672" t="s">
        <v>482</v>
      </c>
      <c r="D193" s="653">
        <v>2384.6359826749499</v>
      </c>
    </row>
    <row r="194" spans="1:4" ht="16.5" thickTop="1" thickBot="1">
      <c r="A194" s="670" t="s">
        <v>492</v>
      </c>
      <c r="B194" s="670" t="s">
        <v>92</v>
      </c>
      <c r="C194" s="672" t="s">
        <v>493</v>
      </c>
      <c r="D194" s="653">
        <v>1083.9254466704319</v>
      </c>
    </row>
    <row r="195" spans="1:4" ht="16.5" thickTop="1" thickBot="1">
      <c r="A195" s="670" t="s">
        <v>483</v>
      </c>
      <c r="B195" s="670" t="s">
        <v>422</v>
      </c>
      <c r="C195" s="672" t="s">
        <v>2279</v>
      </c>
      <c r="D195" s="653">
        <v>1474.1386074717873</v>
      </c>
    </row>
    <row r="196" spans="1:4" ht="16.5" thickTop="1" thickBot="1">
      <c r="A196" s="670" t="s">
        <v>484</v>
      </c>
      <c r="B196" s="670" t="s">
        <v>92</v>
      </c>
      <c r="C196" s="672" t="s">
        <v>485</v>
      </c>
      <c r="D196" s="653">
        <v>52065.747951684898</v>
      </c>
    </row>
    <row r="197" spans="1:4" ht="16.5" thickTop="1" thickBot="1">
      <c r="A197" s="670" t="s">
        <v>486</v>
      </c>
      <c r="B197" s="670" t="s">
        <v>144</v>
      </c>
      <c r="C197" s="672" t="s">
        <v>487</v>
      </c>
      <c r="D197" s="653">
        <v>2555.3741325980318</v>
      </c>
    </row>
    <row r="198" spans="1:4" ht="16.5" thickTop="1" thickBot="1">
      <c r="A198" s="670" t="s">
        <v>494</v>
      </c>
      <c r="B198" s="670" t="s">
        <v>92</v>
      </c>
      <c r="C198" s="672" t="s">
        <v>495</v>
      </c>
      <c r="D198" s="653">
        <v>20594.583486738204</v>
      </c>
    </row>
    <row r="199" spans="1:4" ht="16.5" thickTop="1" thickBot="1">
      <c r="A199" s="670" t="s">
        <v>925</v>
      </c>
      <c r="B199" s="670" t="s">
        <v>92</v>
      </c>
      <c r="C199" s="672" t="s">
        <v>926</v>
      </c>
      <c r="D199" s="653">
        <v>99320.088678411674</v>
      </c>
    </row>
    <row r="200" spans="1:4" ht="31.5" thickTop="1" thickBot="1">
      <c r="A200" s="670" t="s">
        <v>929</v>
      </c>
      <c r="B200" s="670" t="s">
        <v>92</v>
      </c>
      <c r="C200" s="672" t="s">
        <v>930</v>
      </c>
      <c r="D200" s="653">
        <v>133322.82994046313</v>
      </c>
    </row>
    <row r="201" spans="1:4" ht="16.5" thickTop="1" thickBot="1">
      <c r="A201" s="670" t="s">
        <v>927</v>
      </c>
      <c r="B201" s="670" t="s">
        <v>92</v>
      </c>
      <c r="C201" s="672" t="s">
        <v>928</v>
      </c>
      <c r="D201" s="653">
        <v>101070.48776167614</v>
      </c>
    </row>
    <row r="202" spans="1:4" ht="16.5" thickTop="1" thickBot="1">
      <c r="A202" s="670" t="s">
        <v>931</v>
      </c>
      <c r="B202" s="670" t="s">
        <v>233</v>
      </c>
      <c r="C202" s="672" t="s">
        <v>932</v>
      </c>
      <c r="D202" s="653">
        <v>3231.4835385145939</v>
      </c>
    </row>
    <row r="203" spans="1:4" ht="16.5" thickTop="1" thickBot="1">
      <c r="A203" s="670" t="s">
        <v>920</v>
      </c>
      <c r="B203" s="670" t="s">
        <v>233</v>
      </c>
      <c r="C203" s="672" t="s">
        <v>2280</v>
      </c>
      <c r="D203" s="653">
        <v>20919.761120739335</v>
      </c>
    </row>
    <row r="204" spans="1:4" ht="16.5" thickTop="1" thickBot="1">
      <c r="A204" s="670" t="s">
        <v>923</v>
      </c>
      <c r="B204" s="670" t="s">
        <v>92</v>
      </c>
      <c r="C204" s="672" t="s">
        <v>924</v>
      </c>
      <c r="D204" s="653">
        <v>80210.483053611941</v>
      </c>
    </row>
    <row r="205" spans="1:4" ht="16.5" thickTop="1" thickBot="1">
      <c r="A205" s="670" t="s">
        <v>921</v>
      </c>
      <c r="B205" s="670" t="s">
        <v>92</v>
      </c>
      <c r="C205" s="672" t="s">
        <v>922</v>
      </c>
      <c r="D205" s="653">
        <v>56335.352231567435</v>
      </c>
    </row>
    <row r="206" spans="1:4" ht="16.5" thickTop="1" thickBot="1">
      <c r="A206" s="670" t="s">
        <v>496</v>
      </c>
      <c r="B206" s="670" t="s">
        <v>144</v>
      </c>
      <c r="C206" s="672" t="s">
        <v>1916</v>
      </c>
      <c r="D206" s="653">
        <v>78367.809794272223</v>
      </c>
    </row>
    <row r="207" spans="1:4" ht="16.5" thickTop="1" thickBot="1">
      <c r="A207" s="670" t="s">
        <v>505</v>
      </c>
      <c r="B207" s="670" t="s">
        <v>144</v>
      </c>
      <c r="C207" s="672" t="s">
        <v>506</v>
      </c>
      <c r="D207" s="653">
        <v>77544.02645480269</v>
      </c>
    </row>
    <row r="208" spans="1:4" ht="16.5" thickTop="1" thickBot="1">
      <c r="A208" s="670" t="s">
        <v>507</v>
      </c>
      <c r="B208" s="670" t="s">
        <v>144</v>
      </c>
      <c r="C208" s="672" t="s">
        <v>508</v>
      </c>
      <c r="D208" s="653">
        <v>8021.0483053611952</v>
      </c>
    </row>
    <row r="209" spans="1:4" ht="16.5" thickTop="1" thickBot="1">
      <c r="A209" s="670" t="s">
        <v>509</v>
      </c>
      <c r="B209" s="670" t="s">
        <v>233</v>
      </c>
      <c r="C209" s="672" t="s">
        <v>510</v>
      </c>
      <c r="D209" s="653">
        <v>11306.426334219273</v>
      </c>
    </row>
    <row r="210" spans="1:4" ht="16.5" thickTop="1" thickBot="1">
      <c r="A210" s="670" t="s">
        <v>512</v>
      </c>
      <c r="B210" s="670" t="s">
        <v>233</v>
      </c>
      <c r="C210" s="672" t="s">
        <v>1918</v>
      </c>
      <c r="D210" s="653">
        <v>12474.484723966058</v>
      </c>
    </row>
    <row r="211" spans="1:4" ht="16.5" thickTop="1" thickBot="1">
      <c r="A211" s="670" t="s">
        <v>511</v>
      </c>
      <c r="B211" s="670" t="s">
        <v>233</v>
      </c>
      <c r="C211" s="672" t="s">
        <v>1917</v>
      </c>
      <c r="D211" s="653">
        <v>5178.8915753986776</v>
      </c>
    </row>
    <row r="212" spans="1:4" ht="16.5" thickTop="1" thickBot="1">
      <c r="A212" s="670" t="s">
        <v>519</v>
      </c>
      <c r="B212" s="670" t="s">
        <v>387</v>
      </c>
      <c r="C212" s="672" t="s">
        <v>520</v>
      </c>
      <c r="D212" s="653">
        <v>21294.784438316929</v>
      </c>
    </row>
    <row r="213" spans="1:4" ht="16.5" thickTop="1" thickBot="1">
      <c r="A213" s="670" t="s">
        <v>515</v>
      </c>
      <c r="B213" s="670" t="s">
        <v>387</v>
      </c>
      <c r="C213" s="672" t="s">
        <v>516</v>
      </c>
      <c r="D213" s="653">
        <v>32943.031526076287</v>
      </c>
    </row>
    <row r="214" spans="1:4" ht="16.5" thickTop="1" thickBot="1">
      <c r="A214" s="670" t="s">
        <v>513</v>
      </c>
      <c r="B214" s="670" t="s">
        <v>387</v>
      </c>
      <c r="C214" s="672" t="s">
        <v>514</v>
      </c>
      <c r="D214" s="653">
        <v>32474.546268433314</v>
      </c>
    </row>
    <row r="215" spans="1:4" ht="16.5" thickTop="1" thickBot="1">
      <c r="A215" s="670" t="s">
        <v>521</v>
      </c>
      <c r="B215" s="670" t="s">
        <v>387</v>
      </c>
      <c r="C215" s="672" t="s">
        <v>522</v>
      </c>
      <c r="D215" s="653">
        <v>53215.666311354005</v>
      </c>
    </row>
    <row r="216" spans="1:4" ht="16.5" thickTop="1" thickBot="1">
      <c r="A216" s="670" t="s">
        <v>525</v>
      </c>
      <c r="B216" s="670" t="s">
        <v>387</v>
      </c>
      <c r="C216" s="672" t="s">
        <v>526</v>
      </c>
      <c r="D216" s="653">
        <v>76980.385222534067</v>
      </c>
    </row>
    <row r="217" spans="1:4" ht="16.5" thickTop="1" thickBot="1">
      <c r="A217" s="670" t="s">
        <v>527</v>
      </c>
      <c r="B217" s="670" t="s">
        <v>387</v>
      </c>
      <c r="C217" s="672" t="s">
        <v>528</v>
      </c>
      <c r="D217" s="653">
        <v>72384.541328651423</v>
      </c>
    </row>
    <row r="218" spans="1:4" ht="16.5" thickTop="1" thickBot="1">
      <c r="A218" s="670" t="s">
        <v>529</v>
      </c>
      <c r="B218" s="670" t="s">
        <v>387</v>
      </c>
      <c r="C218" s="672" t="s">
        <v>530</v>
      </c>
      <c r="D218" s="653">
        <v>69512.138894974792</v>
      </c>
    </row>
    <row r="219" spans="1:4" ht="16.5" thickTop="1" thickBot="1">
      <c r="A219" s="670" t="s">
        <v>531</v>
      </c>
      <c r="B219" s="670" t="s">
        <v>387</v>
      </c>
      <c r="C219" s="672" t="s">
        <v>532</v>
      </c>
      <c r="D219" s="653">
        <v>53215.666311354005</v>
      </c>
    </row>
    <row r="220" spans="1:4" ht="16.5" thickTop="1" thickBot="1">
      <c r="A220" s="670" t="s">
        <v>523</v>
      </c>
      <c r="B220" s="670" t="s">
        <v>387</v>
      </c>
      <c r="C220" s="672" t="s">
        <v>524</v>
      </c>
      <c r="D220" s="653">
        <v>48830.84137250296</v>
      </c>
    </row>
    <row r="221" spans="1:4" ht="16.5" thickTop="1" thickBot="1">
      <c r="A221" s="670" t="s">
        <v>533</v>
      </c>
      <c r="B221" s="670" t="s">
        <v>387</v>
      </c>
      <c r="C221" s="672" t="s">
        <v>534</v>
      </c>
      <c r="D221" s="653">
        <v>48830.84137250296</v>
      </c>
    </row>
    <row r="222" spans="1:4" ht="16.5" thickTop="1" thickBot="1">
      <c r="A222" s="670" t="s">
        <v>540</v>
      </c>
      <c r="B222" s="670" t="s">
        <v>387</v>
      </c>
      <c r="C222" s="672" t="s">
        <v>541</v>
      </c>
      <c r="D222" s="653">
        <v>21881.455749592558</v>
      </c>
    </row>
    <row r="223" spans="1:4" ht="16.5" thickTop="1" thickBot="1">
      <c r="A223" s="670" t="s">
        <v>551</v>
      </c>
      <c r="B223" s="670" t="s">
        <v>387</v>
      </c>
      <c r="C223" s="672" t="s">
        <v>1856</v>
      </c>
      <c r="D223" s="653">
        <v>6286.7675906885052</v>
      </c>
    </row>
    <row r="224" spans="1:4" ht="16.5" thickTop="1" thickBot="1">
      <c r="A224" s="670" t="s">
        <v>535</v>
      </c>
      <c r="B224" s="670" t="s">
        <v>387</v>
      </c>
      <c r="C224" s="672" t="s">
        <v>2281</v>
      </c>
      <c r="D224" s="653">
        <v>28182.061613431229</v>
      </c>
    </row>
    <row r="225" spans="1:4" ht="16.5" thickTop="1" thickBot="1">
      <c r="A225" s="670" t="s">
        <v>536</v>
      </c>
      <c r="B225" s="670" t="s">
        <v>387</v>
      </c>
      <c r="C225" s="672" t="s">
        <v>2282</v>
      </c>
      <c r="D225" s="653">
        <v>45524.868760158141</v>
      </c>
    </row>
    <row r="226" spans="1:4" ht="16.5" thickTop="1" thickBot="1">
      <c r="A226" s="670" t="s">
        <v>537</v>
      </c>
      <c r="B226" s="670" t="s">
        <v>387</v>
      </c>
      <c r="C226" s="672" t="s">
        <v>1919</v>
      </c>
      <c r="D226" s="653">
        <v>50619.318359509169</v>
      </c>
    </row>
    <row r="227" spans="1:4" ht="16.5" thickTop="1" thickBot="1">
      <c r="A227" s="670" t="s">
        <v>538</v>
      </c>
      <c r="B227" s="670" t="s">
        <v>387</v>
      </c>
      <c r="C227" s="672" t="s">
        <v>2283</v>
      </c>
      <c r="D227" s="653">
        <v>27683.219769812007</v>
      </c>
    </row>
    <row r="228" spans="1:4" ht="16.5" thickTop="1" thickBot="1">
      <c r="A228" s="670" t="s">
        <v>539</v>
      </c>
      <c r="B228" s="670" t="s">
        <v>387</v>
      </c>
      <c r="C228" s="672" t="s">
        <v>2284</v>
      </c>
      <c r="D228" s="653">
        <v>81294.408500282385</v>
      </c>
    </row>
    <row r="229" spans="1:4" ht="16.5" thickTop="1" thickBot="1">
      <c r="A229" s="670" t="s">
        <v>542</v>
      </c>
      <c r="B229" s="670" t="s">
        <v>387</v>
      </c>
      <c r="C229" s="672" t="s">
        <v>543</v>
      </c>
      <c r="D229" s="653">
        <v>52787.169252850028</v>
      </c>
    </row>
    <row r="230" spans="1:4" ht="16.5" thickTop="1" thickBot="1">
      <c r="A230" s="670" t="s">
        <v>544</v>
      </c>
      <c r="B230" s="670" t="s">
        <v>387</v>
      </c>
      <c r="C230" s="672" t="s">
        <v>545</v>
      </c>
      <c r="D230" s="653">
        <v>56689.300860863586</v>
      </c>
    </row>
    <row r="231" spans="1:4" ht="16.5" thickTop="1" thickBot="1">
      <c r="A231" s="670" t="s">
        <v>517</v>
      </c>
      <c r="B231" s="670" t="s">
        <v>387</v>
      </c>
      <c r="C231" s="672" t="s">
        <v>518</v>
      </c>
      <c r="D231" s="653">
        <v>53215.666311354005</v>
      </c>
    </row>
    <row r="232" spans="1:4" ht="16.5" thickTop="1" thickBot="1">
      <c r="A232" s="670" t="s">
        <v>546</v>
      </c>
      <c r="B232" s="670" t="s">
        <v>387</v>
      </c>
      <c r="C232" s="672" t="s">
        <v>547</v>
      </c>
      <c r="D232" s="653">
        <v>37937.390633465111</v>
      </c>
    </row>
    <row r="233" spans="1:4" ht="16.5" thickTop="1" thickBot="1">
      <c r="A233" s="670" t="s">
        <v>548</v>
      </c>
      <c r="B233" s="670" t="s">
        <v>387</v>
      </c>
      <c r="C233" s="672" t="s">
        <v>549</v>
      </c>
      <c r="D233" s="653">
        <v>34685.614293453822</v>
      </c>
    </row>
    <row r="234" spans="1:4" ht="16.5" thickTop="1" thickBot="1">
      <c r="A234" s="670" t="s">
        <v>550</v>
      </c>
      <c r="B234" s="670" t="s">
        <v>387</v>
      </c>
      <c r="C234" s="672" t="s">
        <v>2285</v>
      </c>
      <c r="D234" s="653">
        <v>21678.508933408637</v>
      </c>
    </row>
    <row r="235" spans="1:4" ht="16.5" thickTop="1" thickBot="1">
      <c r="A235" s="670" t="s">
        <v>552</v>
      </c>
      <c r="B235" s="670" t="s">
        <v>144</v>
      </c>
      <c r="C235" s="672" t="s">
        <v>553</v>
      </c>
      <c r="D235" s="653">
        <v>1040.5684288036146</v>
      </c>
    </row>
    <row r="236" spans="1:4" ht="16.5" thickTop="1" thickBot="1">
      <c r="A236" s="670" t="s">
        <v>556</v>
      </c>
      <c r="B236" s="670" t="s">
        <v>387</v>
      </c>
      <c r="C236" s="672" t="s">
        <v>2286</v>
      </c>
      <c r="D236" s="653">
        <v>518869.69169390236</v>
      </c>
    </row>
    <row r="237" spans="1:4" ht="16.5" thickTop="1" thickBot="1">
      <c r="A237" s="670" t="s">
        <v>557</v>
      </c>
      <c r="B237" s="670" t="s">
        <v>387</v>
      </c>
      <c r="C237" s="672" t="s">
        <v>2287</v>
      </c>
      <c r="D237" s="653">
        <v>466684.10106395441</v>
      </c>
    </row>
    <row r="238" spans="1:4" ht="16.5" thickTop="1" thickBot="1">
      <c r="A238" s="670" t="s">
        <v>558</v>
      </c>
      <c r="B238" s="670" t="s">
        <v>387</v>
      </c>
      <c r="C238" s="672" t="s">
        <v>2288</v>
      </c>
      <c r="D238" s="653">
        <v>480222.32989286818</v>
      </c>
    </row>
    <row r="239" spans="1:4" ht="16.5" thickTop="1" thickBot="1">
      <c r="A239" s="670" t="s">
        <v>570</v>
      </c>
      <c r="B239" s="670" t="s">
        <v>571</v>
      </c>
      <c r="C239" s="672" t="s">
        <v>572</v>
      </c>
      <c r="D239" s="653">
        <v>413734.34299410385</v>
      </c>
    </row>
    <row r="240" spans="1:4" ht="16.5" thickTop="1" thickBot="1">
      <c r="A240" s="670" t="s">
        <v>559</v>
      </c>
      <c r="B240" s="670" t="s">
        <v>387</v>
      </c>
      <c r="C240" s="672" t="s">
        <v>1920</v>
      </c>
      <c r="D240" s="653">
        <v>407869.22240217013</v>
      </c>
    </row>
    <row r="241" spans="1:4" ht="16.5" thickTop="1" thickBot="1">
      <c r="A241" s="670" t="s">
        <v>560</v>
      </c>
      <c r="B241" s="670" t="s">
        <v>387</v>
      </c>
      <c r="C241" s="672" t="s">
        <v>2011</v>
      </c>
      <c r="D241" s="653">
        <v>282165.30442635348</v>
      </c>
    </row>
    <row r="242" spans="1:4" ht="16.5" thickTop="1" thickBot="1">
      <c r="A242" s="671" t="s">
        <v>2013</v>
      </c>
      <c r="B242" s="670" t="s">
        <v>387</v>
      </c>
      <c r="C242" s="672" t="s">
        <v>2012</v>
      </c>
      <c r="D242" s="653">
        <v>356977.83875554672</v>
      </c>
    </row>
    <row r="243" spans="1:4" ht="16.5" thickTop="1" thickBot="1">
      <c r="A243" s="670" t="s">
        <v>561</v>
      </c>
      <c r="B243" s="670" t="s">
        <v>387</v>
      </c>
      <c r="C243" s="672" t="s">
        <v>562</v>
      </c>
      <c r="D243" s="653">
        <v>508716.42914306268</v>
      </c>
    </row>
    <row r="244" spans="1:4" ht="16.5" thickTop="1" thickBot="1">
      <c r="A244" s="670" t="s">
        <v>563</v>
      </c>
      <c r="B244" s="670" t="s">
        <v>387</v>
      </c>
      <c r="C244" s="672" t="s">
        <v>564</v>
      </c>
      <c r="D244" s="653">
        <v>513151.06800234219</v>
      </c>
    </row>
    <row r="245" spans="1:4" ht="16.5" thickTop="1" thickBot="1">
      <c r="A245" s="670" t="s">
        <v>565</v>
      </c>
      <c r="B245" s="670" t="s">
        <v>387</v>
      </c>
      <c r="C245" s="672" t="s">
        <v>566</v>
      </c>
      <c r="D245" s="653">
        <v>500480.67126154364</v>
      </c>
    </row>
    <row r="246" spans="1:4" ht="16.5" thickTop="1" thickBot="1">
      <c r="A246" s="670" t="s">
        <v>567</v>
      </c>
      <c r="B246" s="670" t="s">
        <v>387</v>
      </c>
      <c r="C246" s="672" t="s">
        <v>2014</v>
      </c>
      <c r="D246" s="653">
        <v>288248.29403306794</v>
      </c>
    </row>
    <row r="247" spans="1:4" ht="16.5" thickTop="1" thickBot="1">
      <c r="A247" s="670" t="s">
        <v>568</v>
      </c>
      <c r="B247" s="670" t="s">
        <v>387</v>
      </c>
      <c r="C247" s="672" t="s">
        <v>569</v>
      </c>
      <c r="D247" s="653">
        <v>291381.92249939218</v>
      </c>
    </row>
    <row r="248" spans="1:4" ht="16.5" thickTop="1" thickBot="1">
      <c r="A248" s="670" t="s">
        <v>573</v>
      </c>
      <c r="B248" s="670" t="s">
        <v>387</v>
      </c>
      <c r="C248" s="672" t="s">
        <v>574</v>
      </c>
      <c r="D248" s="653">
        <v>287731.26159500616</v>
      </c>
    </row>
    <row r="249" spans="1:4" ht="16.5" thickTop="1" thickBot="1">
      <c r="A249" s="670" t="s">
        <v>575</v>
      </c>
      <c r="B249" s="670" t="s">
        <v>387</v>
      </c>
      <c r="C249" s="672" t="s">
        <v>576</v>
      </c>
      <c r="D249" s="653">
        <v>339268.66480784514</v>
      </c>
    </row>
    <row r="250" spans="1:4" ht="16.5" thickTop="1" thickBot="1">
      <c r="A250" s="670" t="s">
        <v>577</v>
      </c>
      <c r="B250" s="670" t="s">
        <v>387</v>
      </c>
      <c r="C250" s="672" t="s">
        <v>578</v>
      </c>
      <c r="D250" s="653">
        <v>331594.47264541849</v>
      </c>
    </row>
    <row r="251" spans="1:4" ht="16.5" thickTop="1" thickBot="1">
      <c r="A251" s="670" t="s">
        <v>579</v>
      </c>
      <c r="B251" s="670" t="s">
        <v>387</v>
      </c>
      <c r="C251" s="672" t="s">
        <v>580</v>
      </c>
      <c r="D251" s="653">
        <v>245834.29130485395</v>
      </c>
    </row>
    <row r="252" spans="1:4" ht="16.5" thickTop="1" thickBot="1">
      <c r="A252" s="670" t="s">
        <v>581</v>
      </c>
      <c r="B252" s="670" t="s">
        <v>387</v>
      </c>
      <c r="C252" s="672" t="s">
        <v>2289</v>
      </c>
      <c r="D252" s="653">
        <v>371875.31009458512</v>
      </c>
    </row>
    <row r="253" spans="1:4" ht="16.5" thickTop="1" thickBot="1">
      <c r="A253" s="670" t="s">
        <v>582</v>
      </c>
      <c r="B253" s="670" t="s">
        <v>387</v>
      </c>
      <c r="C253" s="672" t="s">
        <v>2290</v>
      </c>
      <c r="D253" s="653">
        <v>195865.32821334703</v>
      </c>
    </row>
    <row r="254" spans="1:4" ht="16.5" thickTop="1" thickBot="1">
      <c r="A254" s="670" t="s">
        <v>584</v>
      </c>
      <c r="B254" s="670" t="s">
        <v>233</v>
      </c>
      <c r="C254" s="672" t="s">
        <v>1921</v>
      </c>
      <c r="D254" s="653">
        <v>15391.741342720132</v>
      </c>
    </row>
    <row r="255" spans="1:4" ht="16.5" thickTop="1" thickBot="1">
      <c r="A255" s="670" t="s">
        <v>583</v>
      </c>
      <c r="B255" s="670" t="s">
        <v>387</v>
      </c>
      <c r="C255" s="672" t="s">
        <v>2291</v>
      </c>
      <c r="D255" s="653">
        <v>461782.59019411082</v>
      </c>
    </row>
    <row r="256" spans="1:4" ht="16.5" thickTop="1" thickBot="1">
      <c r="A256" s="670" t="s">
        <v>554</v>
      </c>
      <c r="B256" s="670" t="s">
        <v>387</v>
      </c>
      <c r="C256" s="672" t="s">
        <v>555</v>
      </c>
      <c r="D256" s="653">
        <v>375688.55981597165</v>
      </c>
    </row>
    <row r="257" spans="1:4" ht="16.5" thickTop="1" thickBot="1">
      <c r="A257" s="670" t="s">
        <v>585</v>
      </c>
      <c r="B257" s="670" t="s">
        <v>387</v>
      </c>
      <c r="C257" s="672" t="s">
        <v>586</v>
      </c>
      <c r="D257" s="653">
        <v>338184.73936117475</v>
      </c>
    </row>
    <row r="258" spans="1:4" ht="16.5" thickTop="1" thickBot="1">
      <c r="A258" s="670" t="s">
        <v>587</v>
      </c>
      <c r="B258" s="670" t="s">
        <v>387</v>
      </c>
      <c r="C258" s="672" t="s">
        <v>588</v>
      </c>
      <c r="D258" s="653">
        <v>353879.97982896253</v>
      </c>
    </row>
    <row r="259" spans="1:4" ht="16.5" thickTop="1" thickBot="1">
      <c r="A259" s="670" t="s">
        <v>497</v>
      </c>
      <c r="B259" s="670" t="s">
        <v>387</v>
      </c>
      <c r="C259" s="672" t="s">
        <v>498</v>
      </c>
      <c r="D259" s="653">
        <v>358475.82372284523</v>
      </c>
    </row>
    <row r="260" spans="1:4" ht="16.5" thickTop="1" thickBot="1">
      <c r="A260" s="670" t="s">
        <v>1669</v>
      </c>
      <c r="B260" s="670" t="s">
        <v>387</v>
      </c>
      <c r="C260" s="672" t="s">
        <v>1670</v>
      </c>
      <c r="D260" s="653">
        <v>366453.51501033956</v>
      </c>
    </row>
    <row r="261" spans="1:4" ht="16.5" thickTop="1" thickBot="1">
      <c r="A261" s="670" t="s">
        <v>499</v>
      </c>
      <c r="B261" s="670" t="s">
        <v>377</v>
      </c>
      <c r="C261" s="672" t="s">
        <v>500</v>
      </c>
      <c r="D261" s="653">
        <v>2081.1368576072291</v>
      </c>
    </row>
    <row r="262" spans="1:4" ht="31.5" thickTop="1" thickBot="1">
      <c r="A262" s="670" t="s">
        <v>589</v>
      </c>
      <c r="B262" s="670" t="s">
        <v>377</v>
      </c>
      <c r="C262" s="672" t="s">
        <v>2292</v>
      </c>
      <c r="D262" s="653">
        <v>2482.1892728752887</v>
      </c>
    </row>
    <row r="263" spans="1:4" ht="16.5" thickTop="1" thickBot="1">
      <c r="A263" s="670" t="s">
        <v>590</v>
      </c>
      <c r="B263" s="670" t="s">
        <v>233</v>
      </c>
      <c r="C263" s="672" t="s">
        <v>2293</v>
      </c>
      <c r="D263" s="653">
        <v>52136.813984847766</v>
      </c>
    </row>
    <row r="264" spans="1:4" ht="16.5" thickTop="1" thickBot="1">
      <c r="A264" s="670" t="s">
        <v>591</v>
      </c>
      <c r="B264" s="670" t="s">
        <v>377</v>
      </c>
      <c r="C264" s="672" t="s">
        <v>2294</v>
      </c>
      <c r="D264" s="653">
        <v>12573.53518137701</v>
      </c>
    </row>
    <row r="265" spans="1:4" ht="16.5" thickTop="1" thickBot="1">
      <c r="A265" s="670" t="s">
        <v>592</v>
      </c>
      <c r="B265" s="670" t="s">
        <v>144</v>
      </c>
      <c r="C265" s="672" t="s">
        <v>2295</v>
      </c>
      <c r="D265" s="653">
        <v>7836.7809794272225</v>
      </c>
    </row>
    <row r="266" spans="1:4" ht="16.5" thickTop="1" thickBot="1">
      <c r="A266" s="670" t="s">
        <v>593</v>
      </c>
      <c r="B266" s="670" t="s">
        <v>92</v>
      </c>
      <c r="C266" s="672" t="s">
        <v>2296</v>
      </c>
      <c r="D266" s="653">
        <v>37720.605544131031</v>
      </c>
    </row>
    <row r="267" spans="1:4" ht="16.5" thickTop="1" thickBot="1">
      <c r="A267" s="670" t="s">
        <v>594</v>
      </c>
      <c r="B267" s="670" t="s">
        <v>92</v>
      </c>
      <c r="C267" s="672" t="s">
        <v>2297</v>
      </c>
      <c r="D267" s="653">
        <v>48234.682376834215</v>
      </c>
    </row>
    <row r="268" spans="1:4" ht="16.5" thickTop="1" thickBot="1">
      <c r="A268" s="670" t="s">
        <v>595</v>
      </c>
      <c r="B268" s="670" t="s">
        <v>92</v>
      </c>
      <c r="C268" s="672" t="s">
        <v>2298</v>
      </c>
      <c r="D268" s="653">
        <v>60916.610102878265</v>
      </c>
    </row>
    <row r="269" spans="1:4" ht="16.5" thickTop="1" thickBot="1">
      <c r="A269" s="670" t="s">
        <v>596</v>
      </c>
      <c r="B269" s="670" t="s">
        <v>377</v>
      </c>
      <c r="C269" s="672" t="s">
        <v>597</v>
      </c>
      <c r="D269" s="653">
        <v>40545.269570555436</v>
      </c>
    </row>
    <row r="270" spans="1:4" ht="16.5" thickTop="1" thickBot="1">
      <c r="A270" s="670" t="s">
        <v>599</v>
      </c>
      <c r="B270" s="670" t="s">
        <v>144</v>
      </c>
      <c r="C270" s="672" t="s">
        <v>600</v>
      </c>
      <c r="D270" s="653">
        <v>160854.53628589207</v>
      </c>
    </row>
    <row r="271" spans="1:4" ht="16.5" thickTop="1" thickBot="1">
      <c r="A271" s="670" t="s">
        <v>601</v>
      </c>
      <c r="B271" s="670" t="s">
        <v>387</v>
      </c>
      <c r="C271" s="672" t="s">
        <v>1922</v>
      </c>
      <c r="D271" s="653">
        <v>64270.853652506245</v>
      </c>
    </row>
    <row r="272" spans="1:4" ht="16.5" thickTop="1" thickBot="1">
      <c r="A272" s="670" t="s">
        <v>598</v>
      </c>
      <c r="B272" s="670" t="s">
        <v>387</v>
      </c>
      <c r="C272" s="672" t="s">
        <v>2299</v>
      </c>
      <c r="D272" s="653">
        <v>64270.853652506245</v>
      </c>
    </row>
    <row r="273" spans="1:4" ht="16.5" thickTop="1" thickBot="1">
      <c r="A273" s="670" t="s">
        <v>602</v>
      </c>
      <c r="B273" s="670" t="s">
        <v>387</v>
      </c>
      <c r="C273" s="672" t="s">
        <v>2300</v>
      </c>
      <c r="D273" s="653">
        <v>67877.125397135213</v>
      </c>
    </row>
    <row r="274" spans="1:4" ht="16.5" thickTop="1" thickBot="1">
      <c r="A274" s="670" t="s">
        <v>603</v>
      </c>
      <c r="B274" s="670" t="s">
        <v>144</v>
      </c>
      <c r="C274" s="672" t="s">
        <v>2301</v>
      </c>
      <c r="D274" s="653">
        <v>77954.527219494732</v>
      </c>
    </row>
    <row r="275" spans="1:4" ht="16.5" thickTop="1" thickBot="1">
      <c r="A275" s="670" t="s">
        <v>604</v>
      </c>
      <c r="B275" s="670" t="s">
        <v>144</v>
      </c>
      <c r="C275" s="672" t="s">
        <v>2302</v>
      </c>
      <c r="D275" s="653">
        <v>65577.489523561133</v>
      </c>
    </row>
    <row r="276" spans="1:4" ht="16.5" thickTop="1" thickBot="1">
      <c r="A276" s="670" t="s">
        <v>605</v>
      </c>
      <c r="B276" s="670" t="s">
        <v>606</v>
      </c>
      <c r="C276" s="672" t="s">
        <v>2303</v>
      </c>
      <c r="D276" s="653">
        <v>82357.578815190733</v>
      </c>
    </row>
    <row r="277" spans="1:4" ht="16.5" thickTop="1" thickBot="1">
      <c r="A277" s="670" t="s">
        <v>607</v>
      </c>
      <c r="B277" s="670" t="s">
        <v>606</v>
      </c>
      <c r="C277" s="672" t="s">
        <v>1923</v>
      </c>
      <c r="D277" s="653">
        <v>61913.82151381507</v>
      </c>
    </row>
    <row r="278" spans="1:4" ht="16.5" thickTop="1" thickBot="1">
      <c r="A278" s="670" t="s">
        <v>608</v>
      </c>
      <c r="B278" s="670" t="s">
        <v>606</v>
      </c>
      <c r="C278" s="672" t="s">
        <v>609</v>
      </c>
      <c r="D278" s="653">
        <v>44346.388592795003</v>
      </c>
    </row>
    <row r="279" spans="1:4" ht="16.5" thickTop="1" thickBot="1">
      <c r="A279" s="670" t="s">
        <v>501</v>
      </c>
      <c r="B279" s="670" t="s">
        <v>141</v>
      </c>
      <c r="C279" s="672" t="s">
        <v>502</v>
      </c>
      <c r="D279" s="653">
        <v>55259.965617432434</v>
      </c>
    </row>
    <row r="280" spans="1:4" ht="16.5" thickTop="1" thickBot="1">
      <c r="A280" s="670" t="s">
        <v>503</v>
      </c>
      <c r="B280" s="670" t="s">
        <v>141</v>
      </c>
      <c r="C280" s="672" t="s">
        <v>504</v>
      </c>
      <c r="D280" s="653">
        <v>50402.533270175081</v>
      </c>
    </row>
    <row r="281" spans="1:4" ht="16.5" thickTop="1" thickBot="1">
      <c r="A281" s="670" t="s">
        <v>610</v>
      </c>
      <c r="B281" s="670" t="s">
        <v>92</v>
      </c>
      <c r="C281" s="672" t="s">
        <v>2304</v>
      </c>
      <c r="D281" s="653">
        <v>74899.24836492684</v>
      </c>
    </row>
    <row r="282" spans="1:4" ht="16.5" thickTop="1" thickBot="1">
      <c r="A282" s="670" t="s">
        <v>611</v>
      </c>
      <c r="B282" s="670" t="s">
        <v>377</v>
      </c>
      <c r="C282" s="672" t="s">
        <v>2305</v>
      </c>
      <c r="D282" s="653">
        <v>7479.0855820259803</v>
      </c>
    </row>
    <row r="283" spans="1:4" ht="16.5" thickTop="1" thickBot="1">
      <c r="A283" s="670" t="s">
        <v>612</v>
      </c>
      <c r="B283" s="670" t="s">
        <v>144</v>
      </c>
      <c r="C283" s="672" t="s">
        <v>2306</v>
      </c>
      <c r="D283" s="653">
        <v>5025.9240405167711</v>
      </c>
    </row>
    <row r="284" spans="1:4" ht="16.5" thickTop="1" thickBot="1">
      <c r="A284" s="670" t="s">
        <v>613</v>
      </c>
      <c r="B284" s="670" t="s">
        <v>92</v>
      </c>
      <c r="C284" s="672" t="s">
        <v>614</v>
      </c>
      <c r="D284" s="653">
        <v>9430.1513860327577</v>
      </c>
    </row>
    <row r="285" spans="1:4" ht="16.5" thickTop="1" thickBot="1">
      <c r="A285" s="670" t="s">
        <v>615</v>
      </c>
      <c r="B285" s="670" t="s">
        <v>92</v>
      </c>
      <c r="C285" s="672" t="s">
        <v>2307</v>
      </c>
      <c r="D285" s="653">
        <v>152044.76088958286</v>
      </c>
    </row>
    <row r="286" spans="1:4" ht="16.5" thickTop="1" thickBot="1">
      <c r="A286" s="670" t="s">
        <v>616</v>
      </c>
      <c r="B286" s="670" t="s">
        <v>92</v>
      </c>
      <c r="C286" s="672" t="s">
        <v>617</v>
      </c>
      <c r="D286" s="653">
        <v>354771.10874236003</v>
      </c>
    </row>
    <row r="287" spans="1:4" ht="16.5" thickTop="1" thickBot="1">
      <c r="A287" s="670" t="s">
        <v>620</v>
      </c>
      <c r="B287" s="670" t="s">
        <v>92</v>
      </c>
      <c r="C287" s="672" t="s">
        <v>621</v>
      </c>
      <c r="D287" s="653">
        <v>32993.074269506338</v>
      </c>
    </row>
    <row r="288" spans="1:4" ht="16.5" thickTop="1" thickBot="1">
      <c r="A288" s="670" t="s">
        <v>618</v>
      </c>
      <c r="B288" s="670" t="s">
        <v>92</v>
      </c>
      <c r="C288" s="672" t="s">
        <v>2308</v>
      </c>
      <c r="D288" s="653">
        <v>32993.074269506338</v>
      </c>
    </row>
    <row r="289" spans="1:4" ht="16.5" thickTop="1" thickBot="1">
      <c r="A289" s="670" t="s">
        <v>619</v>
      </c>
      <c r="B289" s="670" t="s">
        <v>92</v>
      </c>
      <c r="C289" s="672" t="s">
        <v>2309</v>
      </c>
      <c r="D289" s="653">
        <v>107698.37229678787</v>
      </c>
    </row>
    <row r="290" spans="1:4" ht="16.5" thickTop="1" thickBot="1">
      <c r="A290" s="670" t="s">
        <v>622</v>
      </c>
      <c r="B290" s="670" t="s">
        <v>454</v>
      </c>
      <c r="C290" s="672" t="s">
        <v>623</v>
      </c>
      <c r="D290" s="653">
        <v>2385.0158570914964</v>
      </c>
    </row>
    <row r="291" spans="1:4" ht="16.5" thickTop="1" thickBot="1">
      <c r="A291" s="670" t="s">
        <v>624</v>
      </c>
      <c r="B291" s="670" t="s">
        <v>422</v>
      </c>
      <c r="C291" s="672" t="s">
        <v>1924</v>
      </c>
      <c r="D291" s="653">
        <v>78703.826682740066</v>
      </c>
    </row>
    <row r="292" spans="1:4" ht="16.5" thickTop="1" thickBot="1">
      <c r="A292" s="670" t="s">
        <v>625</v>
      </c>
      <c r="B292" s="670" t="s">
        <v>377</v>
      </c>
      <c r="C292" s="672" t="s">
        <v>2310</v>
      </c>
      <c r="D292" s="653">
        <v>1300.8273987219868</v>
      </c>
    </row>
    <row r="293" spans="1:4" ht="16.5" thickTop="1" thickBot="1">
      <c r="A293" s="670" t="s">
        <v>626</v>
      </c>
      <c r="B293" s="670" t="s">
        <v>377</v>
      </c>
      <c r="C293" s="672" t="s">
        <v>1925</v>
      </c>
      <c r="D293" s="653">
        <v>8801.474626963909</v>
      </c>
    </row>
    <row r="294" spans="1:4" ht="16.5" thickTop="1" thickBot="1">
      <c r="A294" s="670" t="s">
        <v>627</v>
      </c>
      <c r="B294" s="670" t="s">
        <v>92</v>
      </c>
      <c r="C294" s="672" t="s">
        <v>628</v>
      </c>
      <c r="D294" s="653">
        <v>1777.6377325395081</v>
      </c>
    </row>
    <row r="295" spans="1:4" ht="16.5" thickTop="1" thickBot="1">
      <c r="A295" s="670" t="s">
        <v>633</v>
      </c>
      <c r="B295" s="670" t="s">
        <v>92</v>
      </c>
      <c r="C295" s="672" t="s">
        <v>1926</v>
      </c>
      <c r="D295" s="653">
        <v>76022.38044479143</v>
      </c>
    </row>
    <row r="296" spans="1:4" ht="16.5" thickTop="1" thickBot="1">
      <c r="A296" s="670" t="s">
        <v>629</v>
      </c>
      <c r="B296" s="670" t="s">
        <v>92</v>
      </c>
      <c r="C296" s="672" t="s">
        <v>630</v>
      </c>
      <c r="D296" s="653">
        <v>81294.408500282385</v>
      </c>
    </row>
    <row r="297" spans="1:4" ht="16.5" thickTop="1" thickBot="1">
      <c r="A297" s="670" t="s">
        <v>631</v>
      </c>
      <c r="B297" s="670" t="s">
        <v>92</v>
      </c>
      <c r="C297" s="672" t="s">
        <v>632</v>
      </c>
      <c r="D297" s="653">
        <v>73706.930373589377</v>
      </c>
    </row>
    <row r="298" spans="1:4" ht="16.5" thickTop="1" thickBot="1">
      <c r="A298" s="670" t="s">
        <v>646</v>
      </c>
      <c r="B298" s="670" t="s">
        <v>144</v>
      </c>
      <c r="C298" s="672" t="s">
        <v>647</v>
      </c>
      <c r="D298" s="653">
        <v>4986.0570546839872</v>
      </c>
    </row>
    <row r="299" spans="1:4" ht="16.5" thickTop="1" thickBot="1">
      <c r="A299" s="670" t="s">
        <v>634</v>
      </c>
      <c r="B299" s="670" t="s">
        <v>377</v>
      </c>
      <c r="C299" s="672" t="s">
        <v>635</v>
      </c>
      <c r="D299" s="653">
        <v>60817.904355833154</v>
      </c>
    </row>
    <row r="300" spans="1:4" ht="16.5" thickTop="1" thickBot="1">
      <c r="A300" s="670" t="s">
        <v>650</v>
      </c>
      <c r="B300" s="670" t="s">
        <v>377</v>
      </c>
      <c r="C300" s="672" t="s">
        <v>651</v>
      </c>
      <c r="D300" s="653">
        <v>60817.904355833154</v>
      </c>
    </row>
    <row r="301" spans="1:4" ht="31.5" thickTop="1" thickBot="1">
      <c r="A301" s="670" t="s">
        <v>652</v>
      </c>
      <c r="B301" s="670" t="s">
        <v>92</v>
      </c>
      <c r="C301" s="672" t="s">
        <v>2311</v>
      </c>
      <c r="D301" s="653">
        <v>362195.96123246796</v>
      </c>
    </row>
    <row r="302" spans="1:4" ht="31.5" thickTop="1" thickBot="1">
      <c r="A302" s="670" t="s">
        <v>653</v>
      </c>
      <c r="B302" s="670" t="s">
        <v>92</v>
      </c>
      <c r="C302" s="672" t="s">
        <v>2312</v>
      </c>
      <c r="D302" s="653">
        <v>316443.15860144433</v>
      </c>
    </row>
    <row r="303" spans="1:4" ht="31.5" thickTop="1" thickBot="1">
      <c r="A303" s="670" t="s">
        <v>654</v>
      </c>
      <c r="B303" s="670" t="s">
        <v>92</v>
      </c>
      <c r="C303" s="672" t="s">
        <v>2313</v>
      </c>
      <c r="D303" s="653">
        <v>193540.31021569821</v>
      </c>
    </row>
    <row r="304" spans="1:4" ht="31.5" thickTop="1" thickBot="1">
      <c r="A304" s="670" t="s">
        <v>655</v>
      </c>
      <c r="B304" s="670" t="s">
        <v>92</v>
      </c>
      <c r="C304" s="672" t="s">
        <v>2314</v>
      </c>
      <c r="D304" s="653">
        <v>353879.97982896253</v>
      </c>
    </row>
    <row r="305" spans="1:4" ht="31.5" thickTop="1" thickBot="1">
      <c r="A305" s="670" t="s">
        <v>656</v>
      </c>
      <c r="B305" s="670" t="s">
        <v>92</v>
      </c>
      <c r="C305" s="672" t="s">
        <v>2315</v>
      </c>
      <c r="D305" s="653">
        <v>380111.90222395718</v>
      </c>
    </row>
    <row r="306" spans="1:4" ht="31.5" thickTop="1" thickBot="1">
      <c r="A306" s="670" t="s">
        <v>657</v>
      </c>
      <c r="B306" s="670" t="s">
        <v>233</v>
      </c>
      <c r="C306" s="672" t="s">
        <v>2316</v>
      </c>
      <c r="D306" s="653">
        <v>432622.82782778278</v>
      </c>
    </row>
    <row r="307" spans="1:4" ht="16.5" thickTop="1" thickBot="1">
      <c r="A307" s="670" t="s">
        <v>658</v>
      </c>
      <c r="B307" s="670" t="s">
        <v>92</v>
      </c>
      <c r="C307" s="672" t="s">
        <v>659</v>
      </c>
      <c r="D307" s="653">
        <v>186386.4001822141</v>
      </c>
    </row>
    <row r="308" spans="1:4" ht="16.5" thickTop="1" thickBot="1">
      <c r="A308" s="670" t="s">
        <v>636</v>
      </c>
      <c r="B308" s="670" t="s">
        <v>377</v>
      </c>
      <c r="C308" s="672" t="s">
        <v>637</v>
      </c>
      <c r="D308" s="653">
        <v>36467.600027660577</v>
      </c>
    </row>
    <row r="309" spans="1:4" ht="16.5" thickTop="1" thickBot="1">
      <c r="A309" s="670" t="s">
        <v>642</v>
      </c>
      <c r="B309" s="670" t="s">
        <v>377</v>
      </c>
      <c r="C309" s="672" t="s">
        <v>643</v>
      </c>
      <c r="D309" s="653">
        <v>6613.9470986968554</v>
      </c>
    </row>
    <row r="310" spans="1:4" ht="16.5" thickTop="1" thickBot="1">
      <c r="A310" s="670" t="s">
        <v>640</v>
      </c>
      <c r="B310" s="670" t="s">
        <v>377</v>
      </c>
      <c r="C310" s="672" t="s">
        <v>641</v>
      </c>
      <c r="D310" s="653">
        <v>20361.274325502214</v>
      </c>
    </row>
    <row r="311" spans="1:4" ht="16.5" thickTop="1" thickBot="1">
      <c r="A311" s="670" t="s">
        <v>638</v>
      </c>
      <c r="B311" s="670" t="s">
        <v>377</v>
      </c>
      <c r="C311" s="672" t="s">
        <v>639</v>
      </c>
      <c r="D311" s="653">
        <v>102851.67935862693</v>
      </c>
    </row>
    <row r="312" spans="1:4" ht="16.5" thickTop="1" thickBot="1">
      <c r="A312" s="670" t="s">
        <v>644</v>
      </c>
      <c r="B312" s="670" t="s">
        <v>377</v>
      </c>
      <c r="C312" s="672" t="s">
        <v>645</v>
      </c>
      <c r="D312" s="653">
        <v>14279.381511147558</v>
      </c>
    </row>
    <row r="313" spans="1:4" ht="16.5" thickTop="1" thickBot="1">
      <c r="A313" s="670" t="s">
        <v>660</v>
      </c>
      <c r="B313" s="670" t="s">
        <v>377</v>
      </c>
      <c r="C313" s="672" t="s">
        <v>661</v>
      </c>
      <c r="D313" s="653">
        <v>5701.678533359358</v>
      </c>
    </row>
    <row r="314" spans="1:4" ht="16.5" thickTop="1" thickBot="1">
      <c r="A314" s="670" t="s">
        <v>662</v>
      </c>
      <c r="B314" s="670" t="s">
        <v>377</v>
      </c>
      <c r="C314" s="672" t="s">
        <v>663</v>
      </c>
      <c r="D314" s="653">
        <v>9310.91958689901</v>
      </c>
    </row>
    <row r="315" spans="1:4" ht="16.5" thickTop="1" thickBot="1">
      <c r="A315" s="670" t="s">
        <v>667</v>
      </c>
      <c r="B315" s="670" t="s">
        <v>377</v>
      </c>
      <c r="C315" s="672" t="s">
        <v>2317</v>
      </c>
      <c r="D315" s="653">
        <v>12590.877988523738</v>
      </c>
    </row>
    <row r="316" spans="1:4" ht="16.5" thickTop="1" thickBot="1">
      <c r="A316" s="670" t="s">
        <v>664</v>
      </c>
      <c r="B316" s="670" t="s">
        <v>92</v>
      </c>
      <c r="C316" s="672" t="s">
        <v>2318</v>
      </c>
      <c r="D316" s="653">
        <v>47560.480749005204</v>
      </c>
    </row>
    <row r="317" spans="1:4" ht="16.5" thickTop="1" thickBot="1">
      <c r="A317" s="670" t="s">
        <v>665</v>
      </c>
      <c r="B317" s="670" t="s">
        <v>377</v>
      </c>
      <c r="C317" s="672" t="s">
        <v>666</v>
      </c>
      <c r="D317" s="653">
        <v>6040.499729204982</v>
      </c>
    </row>
    <row r="318" spans="1:4" ht="16.5" thickTop="1" thickBot="1">
      <c r="A318" s="670" t="s">
        <v>668</v>
      </c>
      <c r="B318" s="670" t="s">
        <v>606</v>
      </c>
      <c r="C318" s="672" t="s">
        <v>2319</v>
      </c>
      <c r="D318" s="653">
        <v>49145.17975203738</v>
      </c>
    </row>
    <row r="319" spans="1:4" ht="16.5" thickTop="1" thickBot="1">
      <c r="A319" s="670" t="s">
        <v>669</v>
      </c>
      <c r="B319" s="670" t="s">
        <v>92</v>
      </c>
      <c r="C319" s="672" t="s">
        <v>2320</v>
      </c>
      <c r="D319" s="653">
        <v>18895.92697134053</v>
      </c>
    </row>
    <row r="320" spans="1:4" ht="16.5" thickTop="1" thickBot="1">
      <c r="A320" s="670" t="s">
        <v>673</v>
      </c>
      <c r="B320" s="670" t="s">
        <v>92</v>
      </c>
      <c r="C320" s="672" t="s">
        <v>2322</v>
      </c>
      <c r="D320" s="653">
        <v>202353.68912510661</v>
      </c>
    </row>
    <row r="321" spans="1:4" ht="16.5" thickTop="1" thickBot="1">
      <c r="A321" s="670" t="s">
        <v>674</v>
      </c>
      <c r="B321" s="670" t="s">
        <v>92</v>
      </c>
      <c r="C321" s="672" t="s">
        <v>2321</v>
      </c>
      <c r="D321" s="653">
        <v>211667.87730035526</v>
      </c>
    </row>
    <row r="322" spans="1:4" ht="16.5" thickTop="1" thickBot="1">
      <c r="A322" s="670" t="s">
        <v>672</v>
      </c>
      <c r="B322" s="670" t="s">
        <v>92</v>
      </c>
      <c r="C322" s="672" t="s">
        <v>2323</v>
      </c>
      <c r="D322" s="653">
        <v>141111.91820023686</v>
      </c>
    </row>
    <row r="323" spans="1:4" ht="31.5" thickTop="1" thickBot="1">
      <c r="A323" s="670" t="s">
        <v>671</v>
      </c>
      <c r="B323" s="670" t="s">
        <v>92</v>
      </c>
      <c r="C323" s="672" t="s">
        <v>2324</v>
      </c>
      <c r="D323" s="653">
        <v>197057.64620468451</v>
      </c>
    </row>
    <row r="324" spans="1:4" ht="16.5" thickTop="1" thickBot="1">
      <c r="A324" s="670" t="s">
        <v>675</v>
      </c>
      <c r="B324" s="670" t="s">
        <v>92</v>
      </c>
      <c r="C324" s="672" t="s">
        <v>676</v>
      </c>
      <c r="D324" s="653">
        <v>298218.24029154261</v>
      </c>
    </row>
    <row r="325" spans="1:4" ht="16.5" thickTop="1" thickBot="1">
      <c r="A325" s="670" t="s">
        <v>678</v>
      </c>
      <c r="B325" s="670" t="s">
        <v>92</v>
      </c>
      <c r="C325" s="672" t="s">
        <v>679</v>
      </c>
      <c r="D325" s="653">
        <v>26014.210720090363</v>
      </c>
    </row>
    <row r="326" spans="1:4" ht="16.5" thickTop="1" thickBot="1">
      <c r="A326" s="670" t="s">
        <v>670</v>
      </c>
      <c r="B326" s="670" t="s">
        <v>92</v>
      </c>
      <c r="C326" s="672" t="s">
        <v>2325</v>
      </c>
      <c r="D326" s="653">
        <v>28182.061613431229</v>
      </c>
    </row>
    <row r="327" spans="1:4" ht="16.5" thickTop="1" thickBot="1">
      <c r="A327" s="670" t="s">
        <v>677</v>
      </c>
      <c r="B327" s="670" t="s">
        <v>92</v>
      </c>
      <c r="C327" s="672" t="s">
        <v>2326</v>
      </c>
      <c r="D327" s="653">
        <v>29265.987060101659</v>
      </c>
    </row>
    <row r="328" spans="1:4" ht="16.5" thickTop="1" thickBot="1">
      <c r="A328" s="670" t="s">
        <v>680</v>
      </c>
      <c r="B328" s="670" t="s">
        <v>92</v>
      </c>
      <c r="C328" s="672" t="s">
        <v>2327</v>
      </c>
      <c r="D328" s="653">
        <v>124217.85618843148</v>
      </c>
    </row>
    <row r="329" spans="1:4" ht="16.5" thickTop="1" thickBot="1">
      <c r="A329" s="670" t="s">
        <v>681</v>
      </c>
      <c r="B329" s="670" t="s">
        <v>92</v>
      </c>
      <c r="C329" s="672" t="s">
        <v>682</v>
      </c>
      <c r="D329" s="653">
        <v>5701.678533359358</v>
      </c>
    </row>
    <row r="330" spans="1:4" ht="16.5" thickTop="1" thickBot="1">
      <c r="A330" s="670" t="s">
        <v>683</v>
      </c>
      <c r="B330" s="670" t="s">
        <v>92</v>
      </c>
      <c r="C330" s="672" t="s">
        <v>2328</v>
      </c>
      <c r="D330" s="653">
        <v>31675.991851996434</v>
      </c>
    </row>
    <row r="331" spans="1:4" ht="16.5" thickTop="1" thickBot="1">
      <c r="A331" s="670" t="s">
        <v>684</v>
      </c>
      <c r="B331" s="670" t="s">
        <v>92</v>
      </c>
      <c r="C331" s="672" t="s">
        <v>2329</v>
      </c>
      <c r="D331" s="653">
        <v>1864.3517682731429</v>
      </c>
    </row>
    <row r="332" spans="1:4" ht="16.5" thickTop="1" thickBot="1">
      <c r="A332" s="670" t="s">
        <v>686</v>
      </c>
      <c r="B332" s="670" t="s">
        <v>387</v>
      </c>
      <c r="C332" s="672" t="s">
        <v>687</v>
      </c>
      <c r="D332" s="653">
        <v>50000</v>
      </c>
    </row>
    <row r="333" spans="1:4" ht="16.5" thickTop="1" thickBot="1">
      <c r="A333" s="670" t="s">
        <v>685</v>
      </c>
      <c r="B333" s="670" t="s">
        <v>387</v>
      </c>
      <c r="C333" s="672" t="s">
        <v>2344</v>
      </c>
      <c r="D333" s="653">
        <v>26767.544038964381</v>
      </c>
    </row>
    <row r="334" spans="1:4" ht="16.5" thickTop="1" thickBot="1">
      <c r="A334" s="670" t="s">
        <v>690</v>
      </c>
      <c r="B334" s="670" t="s">
        <v>92</v>
      </c>
      <c r="C334" s="672" t="s">
        <v>1929</v>
      </c>
      <c r="D334" s="653">
        <v>1333.2282994046311</v>
      </c>
    </row>
    <row r="335" spans="1:4" ht="16.5" thickTop="1" thickBot="1">
      <c r="A335" s="670" t="s">
        <v>688</v>
      </c>
      <c r="B335" s="670" t="s">
        <v>92</v>
      </c>
      <c r="C335" s="672" t="s">
        <v>689</v>
      </c>
      <c r="D335" s="653">
        <v>4335.7017866817278</v>
      </c>
    </row>
    <row r="336" spans="1:4" ht="16.5" thickTop="1" thickBot="1">
      <c r="A336" s="670" t="s">
        <v>691</v>
      </c>
      <c r="B336" s="670" t="s">
        <v>377</v>
      </c>
      <c r="C336" s="672" t="s">
        <v>692</v>
      </c>
      <c r="D336" s="653">
        <v>7750.0669436935877</v>
      </c>
    </row>
    <row r="337" spans="1:4" ht="16.5" thickTop="1" thickBot="1">
      <c r="A337" s="670" t="s">
        <v>696</v>
      </c>
      <c r="B337" s="670" t="s">
        <v>92</v>
      </c>
      <c r="C337" s="672" t="s">
        <v>697</v>
      </c>
      <c r="D337" s="653">
        <v>433570.17866817274</v>
      </c>
    </row>
    <row r="338" spans="1:4" ht="16.5" thickTop="1" thickBot="1">
      <c r="A338" s="670" t="s">
        <v>694</v>
      </c>
      <c r="B338" s="670" t="s">
        <v>92</v>
      </c>
      <c r="C338" s="672" t="s">
        <v>695</v>
      </c>
      <c r="D338" s="653">
        <v>41178.789407595366</v>
      </c>
    </row>
    <row r="339" spans="1:4" ht="16.5" thickTop="1" thickBot="1">
      <c r="A339" s="670" t="s">
        <v>693</v>
      </c>
      <c r="B339" s="670" t="s">
        <v>144</v>
      </c>
      <c r="C339" s="672" t="s">
        <v>2343</v>
      </c>
      <c r="D339" s="653">
        <v>103566.90857846642</v>
      </c>
    </row>
    <row r="340" spans="1:4" ht="31.5" thickTop="1" thickBot="1">
      <c r="A340" s="670" t="s">
        <v>648</v>
      </c>
      <c r="B340" s="670" t="s">
        <v>92</v>
      </c>
      <c r="C340" s="672" t="s">
        <v>1927</v>
      </c>
      <c r="D340" s="653">
        <v>1253711.5286368881</v>
      </c>
    </row>
    <row r="341" spans="1:4" ht="31.5" thickTop="1" thickBot="1">
      <c r="A341" s="670" t="s">
        <v>698</v>
      </c>
      <c r="B341" s="670" t="s">
        <v>92</v>
      </c>
      <c r="C341" s="672" t="s">
        <v>699</v>
      </c>
      <c r="D341" s="653">
        <v>1301144.1061831864</v>
      </c>
    </row>
    <row r="342" spans="1:4" ht="31.5" thickTop="1" thickBot="1">
      <c r="A342" s="670" t="s">
        <v>649</v>
      </c>
      <c r="B342" s="670" t="s">
        <v>92</v>
      </c>
      <c r="C342" s="672" t="s">
        <v>1928</v>
      </c>
      <c r="D342" s="653">
        <v>822591.02147819079</v>
      </c>
    </row>
    <row r="343" spans="1:4" ht="31.5" thickTop="1" thickBot="1">
      <c r="A343" s="670" t="s">
        <v>700</v>
      </c>
      <c r="B343" s="670" t="s">
        <v>92</v>
      </c>
      <c r="C343" s="672" t="s">
        <v>701</v>
      </c>
      <c r="D343" s="653">
        <v>808499.99067147507</v>
      </c>
    </row>
    <row r="344" spans="1:4" ht="16.5" thickTop="1" thickBot="1">
      <c r="A344" s="670" t="s">
        <v>737</v>
      </c>
      <c r="B344" s="670" t="s">
        <v>387</v>
      </c>
      <c r="C344" s="672" t="s">
        <v>2342</v>
      </c>
      <c r="D344" s="653">
        <v>89837.371849149538</v>
      </c>
    </row>
    <row r="345" spans="1:4" ht="16.5" thickTop="1" thickBot="1">
      <c r="A345" s="670" t="s">
        <v>702</v>
      </c>
      <c r="B345" s="670" t="s">
        <v>377</v>
      </c>
      <c r="C345" s="672" t="s">
        <v>2341</v>
      </c>
      <c r="D345" s="653">
        <v>88665.101537641327</v>
      </c>
    </row>
    <row r="346" spans="1:4" ht="16.5" thickTop="1" thickBot="1">
      <c r="A346" s="670" t="s">
        <v>703</v>
      </c>
      <c r="B346" s="670" t="s">
        <v>144</v>
      </c>
      <c r="C346" s="672" t="s">
        <v>2340</v>
      </c>
      <c r="D346" s="653">
        <v>34895.763259069958</v>
      </c>
    </row>
    <row r="347" spans="1:4" ht="16.5" thickTop="1" thickBot="1">
      <c r="A347" s="670" t="s">
        <v>708</v>
      </c>
      <c r="B347" s="670" t="s">
        <v>92</v>
      </c>
      <c r="C347" s="672" t="s">
        <v>2339</v>
      </c>
      <c r="D347" s="653">
        <v>84329.399750959594</v>
      </c>
    </row>
    <row r="348" spans="1:4" ht="16.5" thickTop="1" thickBot="1">
      <c r="A348" s="670" t="s">
        <v>713</v>
      </c>
      <c r="B348" s="670" t="s">
        <v>144</v>
      </c>
      <c r="C348" s="672" t="s">
        <v>1931</v>
      </c>
      <c r="D348" s="653">
        <v>18209.947504063257</v>
      </c>
    </row>
    <row r="349" spans="1:4" ht="16.5" thickTop="1" thickBot="1">
      <c r="A349" s="670" t="s">
        <v>704</v>
      </c>
      <c r="B349" s="670" t="s">
        <v>144</v>
      </c>
      <c r="C349" s="672" t="s">
        <v>2338</v>
      </c>
      <c r="D349" s="653">
        <v>61458.572826213487</v>
      </c>
    </row>
    <row r="350" spans="1:4" ht="16.5" thickTop="1" thickBot="1">
      <c r="A350" s="670" t="s">
        <v>705</v>
      </c>
      <c r="B350" s="670" t="s">
        <v>144</v>
      </c>
      <c r="C350" s="672" t="s">
        <v>2337</v>
      </c>
      <c r="D350" s="653">
        <v>12145.384629942189</v>
      </c>
    </row>
    <row r="351" spans="1:4" ht="16.5" thickTop="1" thickBot="1">
      <c r="A351" s="670" t="s">
        <v>736</v>
      </c>
      <c r="B351" s="670" t="s">
        <v>144</v>
      </c>
      <c r="C351" s="672" t="s">
        <v>1933</v>
      </c>
      <c r="D351" s="653">
        <v>153917.41342720133</v>
      </c>
    </row>
    <row r="352" spans="1:4" ht="16.5" thickTop="1" thickBot="1">
      <c r="A352" s="670" t="s">
        <v>709</v>
      </c>
      <c r="B352" s="670" t="s">
        <v>144</v>
      </c>
      <c r="C352" s="672" t="s">
        <v>710</v>
      </c>
      <c r="D352" s="653">
        <v>561117.56994965102</v>
      </c>
    </row>
    <row r="353" spans="1:4" ht="16.5" thickTop="1" thickBot="1">
      <c r="A353" s="670" t="s">
        <v>711</v>
      </c>
      <c r="B353" s="670" t="s">
        <v>144</v>
      </c>
      <c r="C353" s="672" t="s">
        <v>712</v>
      </c>
      <c r="D353" s="653">
        <v>1239356.4543100453</v>
      </c>
    </row>
    <row r="354" spans="1:4" ht="16.5" thickTop="1" thickBot="1">
      <c r="A354" s="670" t="s">
        <v>707</v>
      </c>
      <c r="B354" s="670" t="s">
        <v>144</v>
      </c>
      <c r="C354" s="672" t="s">
        <v>2336</v>
      </c>
      <c r="D354" s="653">
        <v>3549.1307397194887</v>
      </c>
    </row>
    <row r="355" spans="1:4" ht="16.5" thickTop="1" thickBot="1">
      <c r="A355" s="670" t="s">
        <v>706</v>
      </c>
      <c r="B355" s="670" t="s">
        <v>144</v>
      </c>
      <c r="C355" s="672" t="s">
        <v>1930</v>
      </c>
      <c r="D355" s="653">
        <v>3549.1307397194887</v>
      </c>
    </row>
    <row r="356" spans="1:4" ht="16.5" thickTop="1" thickBot="1">
      <c r="A356" s="670" t="s">
        <v>716</v>
      </c>
      <c r="B356" s="670" t="s">
        <v>144</v>
      </c>
      <c r="C356" s="672" t="s">
        <v>717</v>
      </c>
      <c r="D356" s="653">
        <v>37720.605544131031</v>
      </c>
    </row>
    <row r="357" spans="1:4" ht="16.5" thickTop="1" thickBot="1">
      <c r="A357" s="670" t="s">
        <v>714</v>
      </c>
      <c r="B357" s="670" t="s">
        <v>144</v>
      </c>
      <c r="C357" s="672" t="s">
        <v>2335</v>
      </c>
      <c r="D357" s="653">
        <v>405604.9021440756</v>
      </c>
    </row>
    <row r="358" spans="1:4" ht="16.5" thickTop="1" thickBot="1">
      <c r="A358" s="670" t="s">
        <v>715</v>
      </c>
      <c r="B358" s="670" t="s">
        <v>144</v>
      </c>
      <c r="C358" s="672" t="s">
        <v>2334</v>
      </c>
      <c r="D358" s="653">
        <v>414926.66098544135</v>
      </c>
    </row>
    <row r="359" spans="1:4" ht="16.5" thickTop="1" thickBot="1">
      <c r="A359" s="670" t="s">
        <v>718</v>
      </c>
      <c r="B359" s="670" t="s">
        <v>144</v>
      </c>
      <c r="C359" s="672" t="s">
        <v>719</v>
      </c>
      <c r="D359" s="653">
        <v>139067.63480781642</v>
      </c>
    </row>
    <row r="360" spans="1:4" ht="16.5" thickTop="1" thickBot="1">
      <c r="A360" s="670" t="s">
        <v>720</v>
      </c>
      <c r="B360" s="670" t="s">
        <v>144</v>
      </c>
      <c r="C360" s="672" t="s">
        <v>721</v>
      </c>
      <c r="D360" s="653">
        <v>177763.77325395084</v>
      </c>
    </row>
    <row r="361" spans="1:4" ht="16.5" thickTop="1" thickBot="1">
      <c r="A361" s="670" t="s">
        <v>722</v>
      </c>
      <c r="B361" s="670" t="s">
        <v>144</v>
      </c>
      <c r="C361" s="672" t="s">
        <v>723</v>
      </c>
      <c r="D361" s="653">
        <v>279457.84461936459</v>
      </c>
    </row>
    <row r="362" spans="1:4" ht="16.5" thickTop="1" thickBot="1">
      <c r="A362" s="670" t="s">
        <v>724</v>
      </c>
      <c r="B362" s="670" t="s">
        <v>144</v>
      </c>
      <c r="C362" s="672" t="s">
        <v>725</v>
      </c>
      <c r="D362" s="653">
        <v>223505.42710344307</v>
      </c>
    </row>
    <row r="363" spans="1:4" ht="16.5" thickTop="1" thickBot="1">
      <c r="A363" s="670" t="s">
        <v>726</v>
      </c>
      <c r="B363" s="670" t="s">
        <v>144</v>
      </c>
      <c r="C363" s="672" t="s">
        <v>2332</v>
      </c>
      <c r="D363" s="653">
        <v>196190.50584734816</v>
      </c>
    </row>
    <row r="364" spans="1:4" ht="16.5" thickTop="1" thickBot="1">
      <c r="A364" s="670" t="s">
        <v>738</v>
      </c>
      <c r="B364" s="670" t="s">
        <v>144</v>
      </c>
      <c r="C364" s="672" t="s">
        <v>2333</v>
      </c>
      <c r="D364" s="653">
        <v>132672.47467246087</v>
      </c>
    </row>
    <row r="365" spans="1:4" ht="16.5" thickTop="1" thickBot="1">
      <c r="A365" s="670" t="s">
        <v>727</v>
      </c>
      <c r="B365" s="670" t="s">
        <v>144</v>
      </c>
      <c r="C365" s="672" t="s">
        <v>728</v>
      </c>
      <c r="D365" s="653">
        <v>63843.208808888434</v>
      </c>
    </row>
    <row r="366" spans="1:4" ht="16.5" thickTop="1" thickBot="1">
      <c r="A366" s="670" t="s">
        <v>729</v>
      </c>
      <c r="B366" s="670" t="s">
        <v>144</v>
      </c>
      <c r="C366" s="672" t="s">
        <v>1932</v>
      </c>
      <c r="D366" s="653">
        <v>5929.0721932872621</v>
      </c>
    </row>
    <row r="367" spans="1:4" ht="16.5" thickTop="1" thickBot="1">
      <c r="A367" s="670" t="s">
        <v>730</v>
      </c>
      <c r="B367" s="670" t="s">
        <v>92</v>
      </c>
      <c r="C367" s="672" t="s">
        <v>2330</v>
      </c>
      <c r="D367" s="653">
        <v>56906.085950197674</v>
      </c>
    </row>
    <row r="368" spans="1:4" ht="16.5" thickTop="1" thickBot="1">
      <c r="A368" s="670" t="s">
        <v>732</v>
      </c>
      <c r="B368" s="670" t="s">
        <v>92</v>
      </c>
      <c r="C368" s="672" t="s">
        <v>733</v>
      </c>
      <c r="D368" s="653">
        <v>3863.9386363326066</v>
      </c>
    </row>
    <row r="369" spans="1:4" ht="16.5" thickTop="1" thickBot="1">
      <c r="A369" s="670" t="s">
        <v>731</v>
      </c>
      <c r="B369" s="670" t="s">
        <v>92</v>
      </c>
      <c r="C369" s="672" t="s">
        <v>2331</v>
      </c>
      <c r="D369" s="653">
        <v>941.22947217360831</v>
      </c>
    </row>
    <row r="370" spans="1:4" ht="16.5" thickTop="1" thickBot="1">
      <c r="A370" s="670" t="s">
        <v>734</v>
      </c>
      <c r="B370" s="670" t="s">
        <v>92</v>
      </c>
      <c r="C370" s="672" t="s">
        <v>735</v>
      </c>
      <c r="D370" s="653">
        <v>37460.46343693012</v>
      </c>
    </row>
    <row r="371" spans="1:4" ht="16.5" thickTop="1" thickBot="1">
      <c r="A371" s="670" t="s">
        <v>741</v>
      </c>
      <c r="B371" s="670" t="s">
        <v>92</v>
      </c>
      <c r="C371" s="672" t="s">
        <v>1934</v>
      </c>
      <c r="D371" s="653">
        <v>34468.829204119727</v>
      </c>
    </row>
    <row r="372" spans="1:4" ht="16.5" thickTop="1" thickBot="1">
      <c r="A372" s="670" t="s">
        <v>739</v>
      </c>
      <c r="B372" s="670" t="s">
        <v>377</v>
      </c>
      <c r="C372" s="672" t="s">
        <v>740</v>
      </c>
      <c r="D372" s="653">
        <v>5217.2221873876479</v>
      </c>
    </row>
    <row r="373" spans="1:4" ht="16.5" thickTop="1" thickBot="1">
      <c r="A373" s="191"/>
      <c r="B373" s="191"/>
      <c r="C373" s="196"/>
      <c r="D373" s="192"/>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6" ht="99.75" customHeight="1" thickTop="1" thickBot="1">
      <c r="A1" s="694" t="s">
        <v>1850</v>
      </c>
      <c r="B1" s="695"/>
      <c r="C1" s="695"/>
      <c r="D1" s="696"/>
    </row>
    <row r="2" spans="1:6" ht="16.5" thickTop="1" thickBot="1">
      <c r="A2" s="693" t="s">
        <v>1409</v>
      </c>
      <c r="B2" s="693"/>
      <c r="C2" s="693"/>
      <c r="D2" s="693"/>
    </row>
    <row r="3" spans="1:6" ht="16.5" thickTop="1" thickBot="1">
      <c r="A3" s="697"/>
      <c r="B3" s="697"/>
      <c r="C3" s="697"/>
      <c r="D3" s="697"/>
    </row>
    <row r="4" spans="1:6" ht="16.5" thickTop="1" thickBot="1">
      <c r="A4" s="698"/>
      <c r="B4" s="698"/>
      <c r="C4" s="698"/>
      <c r="D4" s="698"/>
    </row>
    <row r="5" spans="1:6" ht="30" customHeight="1" thickTop="1" thickBot="1">
      <c r="A5" s="198"/>
      <c r="B5" s="100"/>
      <c r="C5" s="101"/>
      <c r="D5" s="186"/>
      <c r="E5" s="3"/>
    </row>
    <row r="6" spans="1:6" ht="30" customHeight="1" thickTop="1" thickBot="1">
      <c r="A6" s="199" t="s">
        <v>1266</v>
      </c>
      <c r="B6" s="100" t="s">
        <v>339</v>
      </c>
      <c r="C6" s="102" t="s">
        <v>2026</v>
      </c>
      <c r="D6" s="656">
        <v>1412.9987772297159</v>
      </c>
      <c r="E6" s="3"/>
      <c r="F6" s="3"/>
    </row>
    <row r="7" spans="1:6" ht="30" customHeight="1" thickTop="1" thickBot="1">
      <c r="A7" s="199" t="s">
        <v>1352</v>
      </c>
      <c r="B7" s="100" t="s">
        <v>339</v>
      </c>
      <c r="C7" s="102" t="s">
        <v>2025</v>
      </c>
      <c r="D7" s="656">
        <v>1412.9987772297159</v>
      </c>
      <c r="E7" s="3"/>
      <c r="F7" s="3"/>
    </row>
    <row r="8" spans="1:6" ht="30" customHeight="1" thickTop="1" thickBot="1">
      <c r="A8" s="199" t="s">
        <v>1364</v>
      </c>
      <c r="B8" s="100" t="s">
        <v>339</v>
      </c>
      <c r="C8" s="102" t="s">
        <v>2027</v>
      </c>
      <c r="D8" s="656">
        <v>1412.9987772297159</v>
      </c>
      <c r="E8" s="3"/>
      <c r="F8" s="3"/>
    </row>
    <row r="9" spans="1:6" ht="30" customHeight="1" thickTop="1" thickBot="1">
      <c r="A9" s="199" t="s">
        <v>1225</v>
      </c>
      <c r="B9" s="100" t="s">
        <v>1223</v>
      </c>
      <c r="C9" s="102" t="s">
        <v>1226</v>
      </c>
      <c r="D9" s="656">
        <v>1412.9987772297159</v>
      </c>
      <c r="E9" s="3"/>
      <c r="F9" s="3"/>
    </row>
    <row r="10" spans="1:6" ht="30" customHeight="1" thickTop="1" thickBot="1">
      <c r="A10" s="199" t="s">
        <v>1388</v>
      </c>
      <c r="B10" s="100" t="s">
        <v>339</v>
      </c>
      <c r="C10" s="102" t="s">
        <v>1389</v>
      </c>
      <c r="D10" s="656">
        <v>1412.9987772297159</v>
      </c>
      <c r="E10" s="3"/>
      <c r="F10" s="3"/>
    </row>
    <row r="11" spans="1:6" ht="30" customHeight="1" thickTop="1" thickBot="1">
      <c r="A11" s="199" t="s">
        <v>1329</v>
      </c>
      <c r="B11" s="100" t="s">
        <v>339</v>
      </c>
      <c r="C11" s="102" t="s">
        <v>1330</v>
      </c>
      <c r="D11" s="656">
        <v>1412.9987772297159</v>
      </c>
      <c r="E11" s="3"/>
      <c r="F11" s="3"/>
    </row>
    <row r="12" spans="1:6" ht="30" customHeight="1" thickTop="1" thickBot="1">
      <c r="A12" s="199" t="s">
        <v>1331</v>
      </c>
      <c r="B12" s="100" t="s">
        <v>339</v>
      </c>
      <c r="C12" s="102" t="s">
        <v>1332</v>
      </c>
      <c r="D12" s="656">
        <v>1412.9987772297159</v>
      </c>
      <c r="E12" s="3"/>
      <c r="F12" s="3"/>
    </row>
    <row r="13" spans="1:6" ht="30" customHeight="1" thickTop="1" thickBot="1">
      <c r="A13" s="199" t="s">
        <v>1333</v>
      </c>
      <c r="B13" s="100" t="s">
        <v>339</v>
      </c>
      <c r="C13" s="102" t="s">
        <v>1334</v>
      </c>
      <c r="D13" s="656">
        <v>1412.9987772297159</v>
      </c>
      <c r="E13" s="3"/>
      <c r="F13" s="3"/>
    </row>
    <row r="14" spans="1:6" ht="30" customHeight="1" thickTop="1" thickBot="1">
      <c r="A14" s="199" t="s">
        <v>1335</v>
      </c>
      <c r="B14" s="100" t="s">
        <v>339</v>
      </c>
      <c r="C14" s="102" t="s">
        <v>1336</v>
      </c>
      <c r="D14" s="656">
        <v>1412.9987772297159</v>
      </c>
      <c r="E14" s="3"/>
      <c r="F14" s="3"/>
    </row>
    <row r="15" spans="1:6" ht="30" customHeight="1" thickTop="1" thickBot="1">
      <c r="A15" s="199" t="s">
        <v>1317</v>
      </c>
      <c r="B15" s="100" t="s">
        <v>339</v>
      </c>
      <c r="C15" s="102" t="s">
        <v>1860</v>
      </c>
      <c r="D15" s="656">
        <v>1412.9987772297159</v>
      </c>
      <c r="E15" s="3"/>
      <c r="F15" s="3"/>
    </row>
    <row r="16" spans="1:6" ht="30" customHeight="1" thickTop="1" thickBot="1">
      <c r="A16" s="199" t="s">
        <v>1227</v>
      </c>
      <c r="B16" s="100" t="s">
        <v>339</v>
      </c>
      <c r="C16" s="102" t="s">
        <v>1228</v>
      </c>
      <c r="D16" s="656">
        <v>1412.9987772297159</v>
      </c>
      <c r="E16" s="3"/>
      <c r="F16" s="3"/>
    </row>
    <row r="17" spans="1:6" ht="30" customHeight="1" thickTop="1" thickBot="1">
      <c r="A17" s="199" t="s">
        <v>1229</v>
      </c>
      <c r="B17" s="100" t="s">
        <v>339</v>
      </c>
      <c r="C17" s="102" t="s">
        <v>1230</v>
      </c>
      <c r="D17" s="656">
        <v>1412.9987772297159</v>
      </c>
      <c r="E17" s="3"/>
      <c r="F17" s="3"/>
    </row>
    <row r="18" spans="1:6" ht="30" customHeight="1" thickTop="1" thickBot="1">
      <c r="A18" s="199" t="s">
        <v>1231</v>
      </c>
      <c r="B18" s="100" t="s">
        <v>339</v>
      </c>
      <c r="C18" s="102" t="s">
        <v>1232</v>
      </c>
      <c r="D18" s="656">
        <v>1412.9987772297159</v>
      </c>
      <c r="E18" s="3"/>
      <c r="F18" s="3"/>
    </row>
    <row r="19" spans="1:6" ht="30" customHeight="1" thickTop="1" thickBot="1">
      <c r="A19" s="199" t="s">
        <v>1235</v>
      </c>
      <c r="B19" s="100" t="s">
        <v>339</v>
      </c>
      <c r="C19" s="102" t="s">
        <v>1236</v>
      </c>
      <c r="D19" s="656">
        <v>1412.9987772297159</v>
      </c>
      <c r="E19" s="3"/>
      <c r="F19" s="3"/>
    </row>
    <row r="20" spans="1:6" ht="30" customHeight="1" thickTop="1" thickBot="1">
      <c r="A20" s="199" t="s">
        <v>1407</v>
      </c>
      <c r="B20" s="100" t="s">
        <v>339</v>
      </c>
      <c r="C20" s="102" t="s">
        <v>1869</v>
      </c>
      <c r="D20" s="656">
        <v>1412.9987772297159</v>
      </c>
      <c r="E20" s="3"/>
      <c r="F20" s="3"/>
    </row>
    <row r="21" spans="1:6" ht="30" customHeight="1" thickTop="1" thickBot="1">
      <c r="A21" s="199" t="s">
        <v>1239</v>
      </c>
      <c r="B21" s="100" t="s">
        <v>339</v>
      </c>
      <c r="C21" s="102" t="s">
        <v>1240</v>
      </c>
      <c r="D21" s="656">
        <v>1439.9879733372468</v>
      </c>
      <c r="E21" s="3"/>
      <c r="F21" s="3"/>
    </row>
    <row r="22" spans="1:6" ht="30" customHeight="1" thickTop="1" thickBot="1">
      <c r="A22" s="199" t="s">
        <v>1390</v>
      </c>
      <c r="B22" s="100" t="s">
        <v>339</v>
      </c>
      <c r="C22" s="102" t="s">
        <v>1391</v>
      </c>
      <c r="D22" s="656">
        <v>1439.9879733372468</v>
      </c>
      <c r="E22" s="3"/>
      <c r="F22" s="3"/>
    </row>
    <row r="23" spans="1:6" ht="30" customHeight="1" thickTop="1" thickBot="1">
      <c r="A23" s="199" t="s">
        <v>1247</v>
      </c>
      <c r="B23" s="100" t="s">
        <v>339</v>
      </c>
      <c r="C23" s="102" t="s">
        <v>1248</v>
      </c>
      <c r="D23" s="656">
        <v>1412.9987772297159</v>
      </c>
      <c r="E23" s="3"/>
      <c r="F23" s="3"/>
    </row>
    <row r="24" spans="1:6" ht="30" customHeight="1" thickTop="1" thickBot="1">
      <c r="A24" s="199" t="s">
        <v>1269</v>
      </c>
      <c r="B24" s="100" t="s">
        <v>339</v>
      </c>
      <c r="C24" s="102" t="s">
        <v>1270</v>
      </c>
      <c r="D24" s="656">
        <v>1412.9987772297159</v>
      </c>
      <c r="E24" s="3"/>
      <c r="F24" s="3"/>
    </row>
    <row r="25" spans="1:6" ht="30" customHeight="1" thickTop="1" thickBot="1">
      <c r="A25" s="199" t="s">
        <v>1241</v>
      </c>
      <c r="B25" s="100" t="s">
        <v>339</v>
      </c>
      <c r="C25" s="102" t="s">
        <v>1242</v>
      </c>
      <c r="D25" s="656">
        <v>1412.9987772297159</v>
      </c>
      <c r="E25" s="3"/>
      <c r="F25" s="3"/>
    </row>
    <row r="26" spans="1:6" ht="30" customHeight="1" thickTop="1" thickBot="1">
      <c r="A26" s="199" t="s">
        <v>1246</v>
      </c>
      <c r="B26" s="100" t="s">
        <v>339</v>
      </c>
      <c r="C26" s="102" t="s">
        <v>1242</v>
      </c>
      <c r="D26" s="656">
        <v>1412.9987772297159</v>
      </c>
      <c r="E26" s="3"/>
      <c r="F26" s="3"/>
    </row>
    <row r="27" spans="1:6" ht="30" customHeight="1" thickTop="1" thickBot="1">
      <c r="A27" s="199" t="s">
        <v>1303</v>
      </c>
      <c r="B27" s="100" t="s">
        <v>339</v>
      </c>
      <c r="C27" s="102" t="s">
        <v>1304</v>
      </c>
      <c r="D27" s="656">
        <v>1412.9987772297159</v>
      </c>
      <c r="E27" s="3"/>
      <c r="F27" s="3"/>
    </row>
    <row r="28" spans="1:6" ht="30" customHeight="1" thickTop="1" thickBot="1">
      <c r="A28" s="199" t="s">
        <v>1249</v>
      </c>
      <c r="B28" s="100" t="s">
        <v>339</v>
      </c>
      <c r="C28" s="102" t="s">
        <v>1250</v>
      </c>
      <c r="D28" s="656">
        <v>1412.9987772297159</v>
      </c>
      <c r="E28" s="3"/>
      <c r="F28" s="3"/>
    </row>
    <row r="29" spans="1:6" ht="30" customHeight="1" thickTop="1" thickBot="1">
      <c r="A29" s="199" t="s">
        <v>1254</v>
      </c>
      <c r="B29" s="100" t="s">
        <v>339</v>
      </c>
      <c r="C29" s="102" t="s">
        <v>1255</v>
      </c>
      <c r="D29" s="656">
        <v>1412.9987772297159</v>
      </c>
      <c r="E29" s="3"/>
      <c r="F29" s="3"/>
    </row>
    <row r="30" spans="1:6" ht="30" customHeight="1" thickTop="1" thickBot="1">
      <c r="A30" s="199" t="s">
        <v>1252</v>
      </c>
      <c r="B30" s="100" t="s">
        <v>339</v>
      </c>
      <c r="C30" s="102" t="s">
        <v>1253</v>
      </c>
      <c r="D30" s="656">
        <v>1412.9987772297159</v>
      </c>
      <c r="E30" s="3"/>
      <c r="F30" s="3"/>
    </row>
    <row r="31" spans="1:6" ht="30" customHeight="1" thickTop="1" thickBot="1">
      <c r="A31" s="199" t="s">
        <v>1267</v>
      </c>
      <c r="B31" s="100" t="s">
        <v>339</v>
      </c>
      <c r="C31" s="102" t="s">
        <v>1268</v>
      </c>
      <c r="D31" s="656">
        <v>1412.9987772297159</v>
      </c>
      <c r="E31" s="3"/>
      <c r="F31" s="3"/>
    </row>
    <row r="32" spans="1:6" ht="30" customHeight="1" thickTop="1" thickBot="1">
      <c r="A32" s="199" t="s">
        <v>1256</v>
      </c>
      <c r="B32" s="100" t="s">
        <v>339</v>
      </c>
      <c r="C32" s="102" t="s">
        <v>1257</v>
      </c>
      <c r="D32" s="656">
        <v>1412.9987772297159</v>
      </c>
      <c r="E32" s="3"/>
      <c r="F32" s="3"/>
    </row>
    <row r="33" spans="1:6" ht="30" customHeight="1" thickTop="1" thickBot="1">
      <c r="A33" s="199" t="s">
        <v>1272</v>
      </c>
      <c r="B33" s="100" t="s">
        <v>339</v>
      </c>
      <c r="C33" s="102" t="s">
        <v>1257</v>
      </c>
      <c r="D33" s="656">
        <v>1412.9987772297159</v>
      </c>
      <c r="E33" s="3"/>
      <c r="F33" s="3"/>
    </row>
    <row r="34" spans="1:6" ht="30" customHeight="1" thickTop="1" thickBot="1">
      <c r="A34" s="199" t="s">
        <v>1273</v>
      </c>
      <c r="B34" s="100" t="s">
        <v>339</v>
      </c>
      <c r="C34" s="102" t="s">
        <v>1274</v>
      </c>
      <c r="D34" s="656">
        <v>1412.9987772297159</v>
      </c>
      <c r="E34" s="3"/>
      <c r="F34" s="3"/>
    </row>
    <row r="35" spans="1:6" ht="30" customHeight="1" thickTop="1" thickBot="1">
      <c r="A35" s="199" t="s">
        <v>1323</v>
      </c>
      <c r="B35" s="100" t="s">
        <v>339</v>
      </c>
      <c r="C35" s="102" t="s">
        <v>1864</v>
      </c>
      <c r="D35" s="656">
        <v>1412.9987772297159</v>
      </c>
      <c r="E35" s="3"/>
      <c r="F35" s="3"/>
    </row>
    <row r="36" spans="1:6" ht="30" customHeight="1" thickTop="1" thickBot="1">
      <c r="A36" s="199" t="s">
        <v>1404</v>
      </c>
      <c r="B36" s="100" t="s">
        <v>339</v>
      </c>
      <c r="C36" s="102" t="s">
        <v>1405</v>
      </c>
      <c r="D36" s="656">
        <v>1412.9987772297159</v>
      </c>
      <c r="E36" s="3"/>
      <c r="F36" s="3"/>
    </row>
    <row r="37" spans="1:6" ht="30" customHeight="1" thickTop="1" thickBot="1">
      <c r="A37" s="199" t="s">
        <v>1385</v>
      </c>
      <c r="B37" s="100" t="s">
        <v>339</v>
      </c>
      <c r="C37" s="102" t="s">
        <v>1386</v>
      </c>
      <c r="D37" s="656">
        <v>1412.9987772297159</v>
      </c>
      <c r="E37" s="3"/>
      <c r="F37" s="3"/>
    </row>
    <row r="38" spans="1:6" ht="30" customHeight="1" thickTop="1" thickBot="1">
      <c r="A38" s="199" t="s">
        <v>1264</v>
      </c>
      <c r="B38" s="100" t="s">
        <v>339</v>
      </c>
      <c r="C38" s="102" t="s">
        <v>1265</v>
      </c>
      <c r="D38" s="656">
        <v>1412.9987772297159</v>
      </c>
      <c r="E38" s="3"/>
      <c r="F38" s="3"/>
    </row>
    <row r="39" spans="1:6" ht="30" customHeight="1" thickTop="1" thickBot="1">
      <c r="A39" s="199" t="s">
        <v>1221</v>
      </c>
      <c r="B39" s="100" t="s">
        <v>1223</v>
      </c>
      <c r="C39" s="102" t="s">
        <v>1280</v>
      </c>
      <c r="D39" s="656">
        <v>1412.9987772297159</v>
      </c>
      <c r="E39" s="3"/>
      <c r="F39" s="3"/>
    </row>
    <row r="40" spans="1:6" ht="30" customHeight="1" thickTop="1" thickBot="1">
      <c r="A40" s="199" t="s">
        <v>1261</v>
      </c>
      <c r="B40" s="100" t="s">
        <v>339</v>
      </c>
      <c r="C40" s="102" t="s">
        <v>1262</v>
      </c>
      <c r="D40" s="656">
        <v>1412.9987772297159</v>
      </c>
      <c r="E40" s="3"/>
      <c r="F40" s="3"/>
    </row>
    <row r="41" spans="1:6" ht="30" customHeight="1" thickTop="1" thickBot="1">
      <c r="A41" s="199" t="s">
        <v>1259</v>
      </c>
      <c r="B41" s="100" t="s">
        <v>339</v>
      </c>
      <c r="C41" s="102" t="s">
        <v>1260</v>
      </c>
      <c r="D41" s="656">
        <v>1388.5598314323452</v>
      </c>
      <c r="E41" s="3"/>
      <c r="F41" s="3"/>
    </row>
    <row r="42" spans="1:6" ht="30" customHeight="1" thickTop="1" thickBot="1">
      <c r="A42" s="199" t="s">
        <v>1392</v>
      </c>
      <c r="B42" s="100" t="s">
        <v>339</v>
      </c>
      <c r="C42" s="102" t="s">
        <v>1260</v>
      </c>
      <c r="D42" s="656">
        <v>1388.5598314323452</v>
      </c>
      <c r="E42" s="3"/>
      <c r="F42" s="3"/>
    </row>
    <row r="43" spans="1:6" ht="30" customHeight="1" thickTop="1" thickBot="1">
      <c r="A43" s="199" t="s">
        <v>1233</v>
      </c>
      <c r="B43" s="100" t="s">
        <v>339</v>
      </c>
      <c r="C43" s="102" t="s">
        <v>1234</v>
      </c>
      <c r="D43" s="656">
        <v>1412.9987772297159</v>
      </c>
      <c r="E43" s="3"/>
      <c r="F43" s="3"/>
    </row>
    <row r="44" spans="1:6" ht="30" customHeight="1" thickTop="1" thickBot="1">
      <c r="A44" s="199" t="s">
        <v>1387</v>
      </c>
      <c r="B44" s="100" t="s">
        <v>339</v>
      </c>
      <c r="C44" s="102" t="s">
        <v>1234</v>
      </c>
      <c r="D44" s="656">
        <v>1412.9987772297159</v>
      </c>
      <c r="E44" s="3"/>
      <c r="F44" s="3"/>
    </row>
    <row r="45" spans="1:6" ht="30" customHeight="1" thickTop="1" thickBot="1">
      <c r="A45" s="199" t="s">
        <v>1278</v>
      </c>
      <c r="B45" s="100" t="s">
        <v>339</v>
      </c>
      <c r="C45" s="102" t="s">
        <v>1279</v>
      </c>
      <c r="D45" s="656">
        <v>1412.9987772297159</v>
      </c>
      <c r="E45" s="3"/>
      <c r="F45" s="3"/>
    </row>
    <row r="46" spans="1:6" ht="30" customHeight="1" thickTop="1" thickBot="1">
      <c r="A46" s="199" t="s">
        <v>1287</v>
      </c>
      <c r="B46" s="100" t="s">
        <v>339</v>
      </c>
      <c r="C46" s="102" t="s">
        <v>1288</v>
      </c>
      <c r="D46" s="656">
        <v>1412.9987772297159</v>
      </c>
      <c r="E46" s="3"/>
      <c r="F46" s="3"/>
    </row>
    <row r="47" spans="1:6" ht="30" customHeight="1" thickTop="1" thickBot="1">
      <c r="A47" s="199" t="s">
        <v>1291</v>
      </c>
      <c r="B47" s="100" t="s">
        <v>339</v>
      </c>
      <c r="C47" s="102" t="s">
        <v>1292</v>
      </c>
      <c r="D47" s="656">
        <v>1412.9987772297159</v>
      </c>
      <c r="E47" s="3"/>
      <c r="F47" s="3"/>
    </row>
    <row r="48" spans="1:6" ht="30" customHeight="1" thickTop="1" thickBot="1">
      <c r="A48" s="199" t="s">
        <v>1283</v>
      </c>
      <c r="B48" s="100" t="s">
        <v>1223</v>
      </c>
      <c r="C48" s="102" t="s">
        <v>1284</v>
      </c>
      <c r="D48" s="656">
        <v>1412.9987772297159</v>
      </c>
      <c r="E48" s="3"/>
      <c r="F48" s="3"/>
    </row>
    <row r="49" spans="1:6" ht="30" customHeight="1" thickTop="1" thickBot="1">
      <c r="A49" s="199" t="s">
        <v>1281</v>
      </c>
      <c r="B49" s="100" t="s">
        <v>339</v>
      </c>
      <c r="C49" s="102" t="s">
        <v>1282</v>
      </c>
      <c r="D49" s="656">
        <v>1412.9987772297159</v>
      </c>
      <c r="E49" s="3"/>
      <c r="F49" s="3"/>
    </row>
    <row r="50" spans="1:6" ht="30" customHeight="1" thickTop="1" thickBot="1">
      <c r="A50" s="199" t="s">
        <v>1285</v>
      </c>
      <c r="B50" s="100" t="s">
        <v>339</v>
      </c>
      <c r="C50" s="102" t="s">
        <v>1286</v>
      </c>
      <c r="D50" s="656">
        <v>1412.9987772297159</v>
      </c>
      <c r="E50" s="3"/>
      <c r="F50" s="3"/>
    </row>
    <row r="51" spans="1:6" ht="30" customHeight="1" thickTop="1" thickBot="1">
      <c r="A51" s="199" t="s">
        <v>1314</v>
      </c>
      <c r="B51" s="100" t="s">
        <v>1306</v>
      </c>
      <c r="C51" s="102" t="s">
        <v>1315</v>
      </c>
      <c r="D51" s="656">
        <v>1412.9987772297159</v>
      </c>
      <c r="E51" s="3"/>
      <c r="F51" s="3"/>
    </row>
    <row r="52" spans="1:6" ht="30" customHeight="1" thickTop="1" thickBot="1">
      <c r="A52" s="199" t="s">
        <v>1316</v>
      </c>
      <c r="B52" s="100" t="s">
        <v>1306</v>
      </c>
      <c r="C52" s="102" t="s">
        <v>1315</v>
      </c>
      <c r="D52" s="656">
        <v>1412.9987772297159</v>
      </c>
      <c r="E52" s="3"/>
      <c r="F52" s="3"/>
    </row>
    <row r="53" spans="1:6" ht="30" customHeight="1" thickTop="1" thickBot="1">
      <c r="A53" s="199" t="s">
        <v>1289</v>
      </c>
      <c r="B53" s="100" t="s">
        <v>339</v>
      </c>
      <c r="C53" s="102" t="s">
        <v>1290</v>
      </c>
      <c r="D53" s="656">
        <v>1412.9987772297159</v>
      </c>
      <c r="E53" s="3"/>
      <c r="F53" s="3"/>
    </row>
    <row r="54" spans="1:6" ht="30" customHeight="1" thickTop="1" thickBot="1">
      <c r="A54" s="199" t="s">
        <v>1293</v>
      </c>
      <c r="B54" s="100" t="s">
        <v>339</v>
      </c>
      <c r="C54" s="102" t="s">
        <v>1294</v>
      </c>
      <c r="D54" s="656">
        <v>1412.9987772297159</v>
      </c>
      <c r="E54" s="3"/>
      <c r="F54" s="3"/>
    </row>
    <row r="55" spans="1:6" ht="30" customHeight="1" thickTop="1" thickBot="1">
      <c r="A55" s="199" t="s">
        <v>1378</v>
      </c>
      <c r="B55" s="100" t="s">
        <v>339</v>
      </c>
      <c r="C55" s="102" t="s">
        <v>2029</v>
      </c>
      <c r="D55" s="656">
        <v>1412.9987772297159</v>
      </c>
      <c r="E55" s="3"/>
      <c r="F55" s="3"/>
    </row>
    <row r="56" spans="1:6" ht="30" customHeight="1" thickTop="1" thickBot="1">
      <c r="A56" s="199" t="s">
        <v>1379</v>
      </c>
      <c r="B56" s="100" t="s">
        <v>339</v>
      </c>
      <c r="C56" s="102" t="s">
        <v>2030</v>
      </c>
      <c r="D56" s="656">
        <v>1412.9987772297159</v>
      </c>
      <c r="E56" s="3"/>
      <c r="F56" s="3"/>
    </row>
    <row r="57" spans="1:6" ht="30" customHeight="1" thickTop="1" thickBot="1">
      <c r="A57" s="199" t="s">
        <v>1380</v>
      </c>
      <c r="B57" s="100" t="s">
        <v>339</v>
      </c>
      <c r="C57" s="102" t="s">
        <v>2031</v>
      </c>
      <c r="D57" s="656">
        <v>1412.9987772297159</v>
      </c>
      <c r="E57" s="3"/>
      <c r="F57" s="3"/>
    </row>
    <row r="58" spans="1:6" ht="30" customHeight="1" thickTop="1" thickBot="1">
      <c r="A58" s="199" t="s">
        <v>1357</v>
      </c>
      <c r="B58" s="100" t="s">
        <v>339</v>
      </c>
      <c r="C58" s="102" t="s">
        <v>1867</v>
      </c>
      <c r="D58" s="656">
        <v>1412.9987772297159</v>
      </c>
      <c r="E58" s="3"/>
      <c r="F58" s="3"/>
    </row>
    <row r="59" spans="1:6" ht="30" customHeight="1" thickTop="1" thickBot="1">
      <c r="A59" s="199" t="s">
        <v>1295</v>
      </c>
      <c r="B59" s="100" t="s">
        <v>339</v>
      </c>
      <c r="C59" s="102" t="s">
        <v>1296</v>
      </c>
      <c r="D59" s="656">
        <v>1412.9987772297159</v>
      </c>
      <c r="E59" s="3"/>
      <c r="F59" s="3"/>
    </row>
    <row r="60" spans="1:6" ht="30" customHeight="1" thickTop="1" thickBot="1">
      <c r="A60" s="199" t="s">
        <v>1376</v>
      </c>
      <c r="B60" s="100" t="s">
        <v>339</v>
      </c>
      <c r="C60" s="102" t="s">
        <v>1377</v>
      </c>
      <c r="D60" s="656">
        <v>1412.9987772297159</v>
      </c>
      <c r="E60" s="3"/>
      <c r="F60" s="3"/>
    </row>
    <row r="61" spans="1:6" ht="30" customHeight="1" thickTop="1" thickBot="1">
      <c r="A61" s="199" t="s">
        <v>1362</v>
      </c>
      <c r="B61" s="100" t="s">
        <v>339</v>
      </c>
      <c r="C61" s="102" t="s">
        <v>1363</v>
      </c>
      <c r="D61" s="656">
        <v>1412.9987772297159</v>
      </c>
      <c r="E61" s="3"/>
      <c r="F61" s="3"/>
    </row>
    <row r="62" spans="1:6" ht="30" customHeight="1" thickTop="1" thickBot="1">
      <c r="A62" s="199" t="s">
        <v>1369</v>
      </c>
      <c r="B62" s="100" t="s">
        <v>339</v>
      </c>
      <c r="C62" s="102" t="s">
        <v>1370</v>
      </c>
      <c r="D62" s="656">
        <v>1412.9987772297159</v>
      </c>
      <c r="E62" s="3"/>
      <c r="F62" s="3"/>
    </row>
    <row r="63" spans="1:6" ht="30" customHeight="1" thickTop="1" thickBot="1">
      <c r="A63" s="199" t="s">
        <v>1373</v>
      </c>
      <c r="B63" s="100" t="s">
        <v>339</v>
      </c>
      <c r="C63" s="102" t="s">
        <v>1374</v>
      </c>
      <c r="D63" s="656">
        <v>1412.9987772297159</v>
      </c>
      <c r="E63" s="3"/>
      <c r="F63" s="3"/>
    </row>
    <row r="64" spans="1:6" ht="30" customHeight="1" thickTop="1" thickBot="1">
      <c r="A64" s="199" t="s">
        <v>1360</v>
      </c>
      <c r="B64" s="100" t="s">
        <v>339</v>
      </c>
      <c r="C64" s="102" t="s">
        <v>1361</v>
      </c>
      <c r="D64" s="656">
        <v>1412.9987772297159</v>
      </c>
      <c r="E64" s="3"/>
      <c r="F64" s="3"/>
    </row>
    <row r="65" spans="1:6" ht="30" customHeight="1" thickTop="1" thickBot="1">
      <c r="A65" s="199" t="s">
        <v>1297</v>
      </c>
      <c r="B65" s="100" t="s">
        <v>339</v>
      </c>
      <c r="C65" s="102" t="s">
        <v>1298</v>
      </c>
      <c r="D65" s="656">
        <v>1412.9987772297159</v>
      </c>
      <c r="E65" s="3"/>
      <c r="F65" s="3"/>
    </row>
    <row r="66" spans="1:6" ht="30" customHeight="1" thickTop="1" thickBot="1">
      <c r="A66" s="199" t="s">
        <v>1367</v>
      </c>
      <c r="B66" s="100" t="s">
        <v>339</v>
      </c>
      <c r="C66" s="102" t="s">
        <v>1368</v>
      </c>
      <c r="D66" s="656">
        <v>1412.9987772297159</v>
      </c>
      <c r="E66" s="3"/>
      <c r="F66" s="3"/>
    </row>
    <row r="67" spans="1:6" ht="30" customHeight="1" thickTop="1" thickBot="1">
      <c r="A67" s="199" t="s">
        <v>1371</v>
      </c>
      <c r="B67" s="100" t="s">
        <v>339</v>
      </c>
      <c r="C67" s="102" t="s">
        <v>1372</v>
      </c>
      <c r="D67" s="656">
        <v>1412.9987772297159</v>
      </c>
      <c r="E67" s="3"/>
      <c r="F67" s="3"/>
    </row>
    <row r="68" spans="1:6" ht="30" customHeight="1" thickTop="1" thickBot="1">
      <c r="A68" s="199" t="s">
        <v>1343</v>
      </c>
      <c r="B68" s="100" t="s">
        <v>339</v>
      </c>
      <c r="C68" s="102" t="s">
        <v>1344</v>
      </c>
      <c r="D68" s="656">
        <v>1412.9987772297159</v>
      </c>
      <c r="E68" s="3"/>
      <c r="F68" s="3"/>
    </row>
    <row r="69" spans="1:6" ht="30" customHeight="1" thickTop="1" thickBot="1">
      <c r="A69" s="199" t="s">
        <v>1383</v>
      </c>
      <c r="B69" s="100" t="s">
        <v>339</v>
      </c>
      <c r="C69" s="102" t="s">
        <v>2033</v>
      </c>
      <c r="D69" s="656">
        <v>1412.9987772297159</v>
      </c>
      <c r="E69" s="3"/>
      <c r="F69" s="3"/>
    </row>
    <row r="70" spans="1:6" ht="30" customHeight="1" thickTop="1" thickBot="1">
      <c r="A70" s="199" t="s">
        <v>1384</v>
      </c>
      <c r="B70" s="100" t="s">
        <v>339</v>
      </c>
      <c r="C70" s="102" t="s">
        <v>2034</v>
      </c>
      <c r="D70" s="656">
        <v>1412.9987772297159</v>
      </c>
      <c r="E70" s="3"/>
      <c r="F70" s="3"/>
    </row>
    <row r="71" spans="1:6" ht="30" customHeight="1" thickTop="1" thickBot="1">
      <c r="A71" s="199" t="s">
        <v>1381</v>
      </c>
      <c r="B71" s="100" t="s">
        <v>339</v>
      </c>
      <c r="C71" s="102" t="s">
        <v>2035</v>
      </c>
      <c r="D71" s="656">
        <v>1412.9987772297159</v>
      </c>
      <c r="E71" s="3"/>
      <c r="F71" s="3"/>
    </row>
    <row r="72" spans="1:6" ht="30" customHeight="1" thickTop="1" thickBot="1">
      <c r="A72" s="199" t="s">
        <v>1382</v>
      </c>
      <c r="B72" s="100" t="s">
        <v>339</v>
      </c>
      <c r="C72" s="102" t="s">
        <v>2036</v>
      </c>
      <c r="D72" s="656">
        <v>1412.9987772297159</v>
      </c>
      <c r="E72" s="3"/>
      <c r="F72" s="3"/>
    </row>
    <row r="73" spans="1:6" ht="30" customHeight="1" thickTop="1" thickBot="1">
      <c r="A73" s="199" t="s">
        <v>1350</v>
      </c>
      <c r="B73" s="100" t="s">
        <v>339</v>
      </c>
      <c r="C73" s="102" t="s">
        <v>1351</v>
      </c>
      <c r="D73" s="656">
        <v>1412.9987772297159</v>
      </c>
      <c r="E73" s="3"/>
      <c r="F73" s="3"/>
    </row>
    <row r="74" spans="1:6" ht="30" customHeight="1" thickTop="1" thickBot="1">
      <c r="A74" s="199" t="s">
        <v>1349</v>
      </c>
      <c r="B74" s="100" t="s">
        <v>339</v>
      </c>
      <c r="C74" s="102" t="s">
        <v>1866</v>
      </c>
      <c r="D74" s="656">
        <v>1412.9987772297159</v>
      </c>
      <c r="E74" s="3"/>
      <c r="F74" s="3"/>
    </row>
    <row r="75" spans="1:6" ht="30" customHeight="1" thickTop="1" thickBot="1">
      <c r="A75" s="199" t="s">
        <v>1347</v>
      </c>
      <c r="B75" s="100" t="s">
        <v>339</v>
      </c>
      <c r="C75" s="102" t="s">
        <v>1348</v>
      </c>
      <c r="D75" s="656">
        <v>1412.9987772297159</v>
      </c>
      <c r="E75" s="3"/>
      <c r="F75" s="3"/>
    </row>
    <row r="76" spans="1:6" ht="30" customHeight="1" thickTop="1" thickBot="1">
      <c r="A76" s="199" t="s">
        <v>1375</v>
      </c>
      <c r="B76" s="100" t="s">
        <v>339</v>
      </c>
      <c r="C76" s="102" t="s">
        <v>2028</v>
      </c>
      <c r="D76" s="656">
        <v>1412.9987772297159</v>
      </c>
      <c r="E76" s="3"/>
      <c r="F76" s="3"/>
    </row>
    <row r="77" spans="1:6" ht="30" customHeight="1" thickTop="1" thickBot="1">
      <c r="A77" s="199" t="s">
        <v>1353</v>
      </c>
      <c r="B77" s="100" t="s">
        <v>339</v>
      </c>
      <c r="C77" s="102" t="s">
        <v>1354</v>
      </c>
      <c r="D77" s="656">
        <v>1412.9987772297159</v>
      </c>
      <c r="E77" s="3"/>
      <c r="F77" s="3"/>
    </row>
    <row r="78" spans="1:6" ht="30" customHeight="1" thickTop="1" thickBot="1">
      <c r="A78" s="199" t="s">
        <v>1355</v>
      </c>
      <c r="B78" s="100" t="s">
        <v>339</v>
      </c>
      <c r="C78" s="102" t="s">
        <v>1356</v>
      </c>
      <c r="D78" s="656">
        <v>1412.9987772297159</v>
      </c>
      <c r="E78" s="3"/>
      <c r="F78" s="3"/>
    </row>
    <row r="79" spans="1:6" ht="30" customHeight="1" thickTop="1" thickBot="1">
      <c r="A79" s="199" t="s">
        <v>1358</v>
      </c>
      <c r="B79" s="100" t="s">
        <v>339</v>
      </c>
      <c r="C79" s="102" t="s">
        <v>1359</v>
      </c>
      <c r="D79" s="656">
        <v>1412.9987772297159</v>
      </c>
      <c r="E79" s="3"/>
      <c r="F79" s="3"/>
    </row>
    <row r="80" spans="1:6" ht="30" customHeight="1" thickTop="1" thickBot="1">
      <c r="A80" s="199" t="s">
        <v>1337</v>
      </c>
      <c r="B80" s="100" t="s">
        <v>339</v>
      </c>
      <c r="C80" s="102" t="s">
        <v>1338</v>
      </c>
      <c r="D80" s="656">
        <v>1412.9987772297159</v>
      </c>
      <c r="E80" s="3"/>
      <c r="F80" s="3"/>
    </row>
    <row r="81" spans="1:6" ht="30" customHeight="1" thickTop="1" thickBot="1">
      <c r="A81" s="199" t="s">
        <v>1341</v>
      </c>
      <c r="B81" s="100" t="s">
        <v>339</v>
      </c>
      <c r="C81" s="102" t="s">
        <v>1342</v>
      </c>
      <c r="D81" s="656">
        <v>1412.9987772297159</v>
      </c>
      <c r="E81" s="3"/>
      <c r="F81" s="3"/>
    </row>
    <row r="82" spans="1:6" ht="30" customHeight="1" thickTop="1" thickBot="1">
      <c r="A82" s="199" t="s">
        <v>1345</v>
      </c>
      <c r="B82" s="100" t="s">
        <v>339</v>
      </c>
      <c r="C82" s="102" t="s">
        <v>1346</v>
      </c>
      <c r="D82" s="656">
        <v>1412.9987772297159</v>
      </c>
      <c r="E82" s="3"/>
      <c r="F82" s="3"/>
    </row>
    <row r="83" spans="1:6" ht="30" customHeight="1" thickTop="1" thickBot="1">
      <c r="A83" s="199" t="s">
        <v>1339</v>
      </c>
      <c r="B83" s="100" t="s">
        <v>339</v>
      </c>
      <c r="C83" s="102" t="s">
        <v>1340</v>
      </c>
      <c r="D83" s="656">
        <v>1412.9987772297159</v>
      </c>
      <c r="E83" s="3"/>
      <c r="F83" s="3"/>
    </row>
    <row r="84" spans="1:6" ht="30" customHeight="1" thickTop="1" thickBot="1">
      <c r="A84" s="199" t="s">
        <v>1305</v>
      </c>
      <c r="B84" s="100" t="s">
        <v>339</v>
      </c>
      <c r="C84" s="102" t="s">
        <v>1307</v>
      </c>
      <c r="D84" s="656">
        <v>1412.9987772297159</v>
      </c>
      <c r="E84" s="3"/>
      <c r="F84" s="3"/>
    </row>
    <row r="85" spans="1:6" ht="30" customHeight="1" thickTop="1" thickBot="1">
      <c r="A85" s="199" t="s">
        <v>1308</v>
      </c>
      <c r="B85" s="100" t="s">
        <v>339</v>
      </c>
      <c r="C85" s="102" t="s">
        <v>1859</v>
      </c>
      <c r="D85" s="656">
        <v>1412.9987772297159</v>
      </c>
      <c r="E85" s="3"/>
      <c r="F85" s="3"/>
    </row>
    <row r="86" spans="1:6" ht="30" customHeight="1" thickTop="1" thickBot="1">
      <c r="A86" s="199" t="s">
        <v>1309</v>
      </c>
      <c r="B86" s="100" t="s">
        <v>1306</v>
      </c>
      <c r="C86" s="102" t="s">
        <v>1310</v>
      </c>
      <c r="D86" s="656">
        <v>1412.9987772297159</v>
      </c>
      <c r="E86" s="3"/>
      <c r="F86" s="3"/>
    </row>
    <row r="87" spans="1:6" ht="30" customHeight="1" thickTop="1" thickBot="1">
      <c r="A87" s="199" t="s">
        <v>1311</v>
      </c>
      <c r="B87" s="100" t="s">
        <v>339</v>
      </c>
      <c r="C87" s="102" t="s">
        <v>1312</v>
      </c>
      <c r="D87" s="656">
        <v>1412.9987772297159</v>
      </c>
      <c r="E87" s="3"/>
      <c r="F87" s="3"/>
    </row>
    <row r="88" spans="1:6" ht="30" customHeight="1" thickTop="1" thickBot="1">
      <c r="A88" s="199" t="s">
        <v>1313</v>
      </c>
      <c r="B88" s="100" t="s">
        <v>339</v>
      </c>
      <c r="C88" s="102" t="s">
        <v>1312</v>
      </c>
      <c r="D88" s="656">
        <v>1412.9987772297159</v>
      </c>
      <c r="E88" s="3"/>
      <c r="F88" s="3"/>
    </row>
    <row r="89" spans="1:6" ht="30" customHeight="1" thickTop="1" thickBot="1">
      <c r="A89" s="199" t="s">
        <v>1243</v>
      </c>
      <c r="B89" s="100" t="s">
        <v>339</v>
      </c>
      <c r="C89" s="102" t="s">
        <v>1852</v>
      </c>
      <c r="D89" s="656">
        <v>1412.9987772297159</v>
      </c>
      <c r="E89" s="3"/>
      <c r="F89" s="3"/>
    </row>
    <row r="90" spans="1:6" ht="30" customHeight="1" thickTop="1" thickBot="1">
      <c r="A90" s="199" t="s">
        <v>1365</v>
      </c>
      <c r="B90" s="100" t="s">
        <v>339</v>
      </c>
      <c r="C90" s="102" t="s">
        <v>1366</v>
      </c>
      <c r="D90" s="656">
        <v>1412.9987772297159</v>
      </c>
      <c r="E90" s="3"/>
      <c r="F90" s="3"/>
    </row>
    <row r="91" spans="1:6" ht="30" customHeight="1" thickTop="1" thickBot="1">
      <c r="A91" s="199" t="s">
        <v>1244</v>
      </c>
      <c r="B91" s="100" t="s">
        <v>339</v>
      </c>
      <c r="C91" s="102" t="s">
        <v>1245</v>
      </c>
      <c r="D91" s="656">
        <v>1412.9987772297159</v>
      </c>
      <c r="E91" s="3"/>
      <c r="F91" s="3"/>
    </row>
    <row r="92" spans="1:6" ht="30" customHeight="1" thickTop="1" thickBot="1">
      <c r="A92" s="199" t="s">
        <v>1277</v>
      </c>
      <c r="B92" s="100" t="s">
        <v>339</v>
      </c>
      <c r="C92" s="102" t="s">
        <v>1858</v>
      </c>
      <c r="D92" s="656">
        <v>1412.9987772297159</v>
      </c>
      <c r="E92" s="3"/>
      <c r="F92" s="3"/>
    </row>
    <row r="93" spans="1:6" ht="30" customHeight="1" thickTop="1" thickBot="1">
      <c r="A93" s="199" t="s">
        <v>1408</v>
      </c>
      <c r="B93" s="100" t="s">
        <v>1406</v>
      </c>
      <c r="C93" s="102" t="s">
        <v>1870</v>
      </c>
      <c r="D93" s="656">
        <v>55.274644296461268</v>
      </c>
      <c r="E93" s="3"/>
      <c r="F93" s="3"/>
    </row>
    <row r="94" spans="1:6" ht="30" customHeight="1" thickTop="1" thickBot="1">
      <c r="A94" s="199" t="s">
        <v>1399</v>
      </c>
      <c r="B94" s="100" t="s">
        <v>92</v>
      </c>
      <c r="C94" s="102" t="s">
        <v>1868</v>
      </c>
      <c r="D94" s="656">
        <v>457710.46295362496</v>
      </c>
      <c r="E94" s="3"/>
      <c r="F94" s="3"/>
    </row>
    <row r="95" spans="1:6" ht="30" customHeight="1" thickTop="1" thickBot="1">
      <c r="A95" s="199" t="s">
        <v>1222</v>
      </c>
      <c r="B95" s="100" t="s">
        <v>1223</v>
      </c>
      <c r="C95" s="102" t="s">
        <v>1224</v>
      </c>
      <c r="D95" s="656">
        <v>627.4233312398004</v>
      </c>
      <c r="E95" s="3"/>
      <c r="F95" s="3"/>
    </row>
    <row r="96" spans="1:6" ht="30" customHeight="1" thickTop="1" thickBot="1">
      <c r="A96" s="199" t="s">
        <v>1631</v>
      </c>
      <c r="B96" s="100" t="s">
        <v>339</v>
      </c>
      <c r="C96" s="102" t="s">
        <v>1851</v>
      </c>
      <c r="D96" s="656">
        <v>1412.9987772297159</v>
      </c>
      <c r="E96" s="3"/>
      <c r="F96" s="3"/>
    </row>
    <row r="97" spans="1:6" ht="30" customHeight="1" thickTop="1" thickBot="1">
      <c r="A97" s="199" t="s">
        <v>1412</v>
      </c>
      <c r="B97" s="100" t="s">
        <v>339</v>
      </c>
      <c r="C97" s="102" t="s">
        <v>1411</v>
      </c>
      <c r="D97" s="656">
        <v>1412.9987772297159</v>
      </c>
      <c r="E97" s="3"/>
      <c r="F97" s="3"/>
    </row>
    <row r="98" spans="1:6" ht="30" customHeight="1" thickTop="1" thickBot="1">
      <c r="A98" s="199" t="s">
        <v>1237</v>
      </c>
      <c r="B98" s="100" t="s">
        <v>92</v>
      </c>
      <c r="C98" s="102" t="s">
        <v>1238</v>
      </c>
      <c r="D98" s="656">
        <v>16896.236139099608</v>
      </c>
      <c r="E98" s="3"/>
      <c r="F98" s="3"/>
    </row>
    <row r="99" spans="1:6" ht="30" customHeight="1" thickTop="1" thickBot="1">
      <c r="A99" s="199" t="s">
        <v>1251</v>
      </c>
      <c r="B99" s="100" t="s">
        <v>339</v>
      </c>
      <c r="C99" s="102" t="s">
        <v>1853</v>
      </c>
      <c r="D99" s="656">
        <v>1412.9987772297159</v>
      </c>
      <c r="E99" s="3"/>
      <c r="F99" s="3"/>
    </row>
    <row r="100" spans="1:6" ht="30" customHeight="1" thickTop="1" thickBot="1">
      <c r="A100" s="199" t="s">
        <v>1320</v>
      </c>
      <c r="B100" s="100" t="s">
        <v>1306</v>
      </c>
      <c r="C100" s="102" t="s">
        <v>1863</v>
      </c>
      <c r="D100" s="656">
        <v>1429.7023449562666</v>
      </c>
      <c r="E100" s="3"/>
      <c r="F100" s="3"/>
    </row>
    <row r="101" spans="1:6" ht="30" customHeight="1" thickTop="1" thickBot="1">
      <c r="A101" s="199" t="s">
        <v>1393</v>
      </c>
      <c r="B101" s="100" t="s">
        <v>339</v>
      </c>
      <c r="C101" s="102" t="s">
        <v>1394</v>
      </c>
      <c r="D101" s="656">
        <v>1412.9987772297159</v>
      </c>
      <c r="E101" s="3"/>
      <c r="F101" s="3"/>
    </row>
    <row r="102" spans="1:6" ht="30" customHeight="1" thickTop="1" thickBot="1">
      <c r="A102" s="199" t="s">
        <v>1395</v>
      </c>
      <c r="B102" s="100" t="s">
        <v>141</v>
      </c>
      <c r="C102" s="102" t="s">
        <v>1396</v>
      </c>
      <c r="D102" s="656">
        <v>101407.74497688519</v>
      </c>
      <c r="E102" s="3"/>
      <c r="F102" s="3"/>
    </row>
    <row r="103" spans="1:6" ht="30" customHeight="1" thickTop="1" thickBot="1">
      <c r="A103" s="199" t="s">
        <v>1327</v>
      </c>
      <c r="B103" s="100" t="s">
        <v>344</v>
      </c>
      <c r="C103" s="102" t="s">
        <v>1328</v>
      </c>
      <c r="D103" s="656">
        <v>255.9780393532094</v>
      </c>
      <c r="E103" s="3"/>
      <c r="F103" s="3"/>
    </row>
    <row r="104" spans="1:6" ht="30" customHeight="1" thickTop="1" thickBot="1">
      <c r="A104" s="199" t="s">
        <v>1325</v>
      </c>
      <c r="B104" s="100" t="s">
        <v>344</v>
      </c>
      <c r="C104" s="102" t="s">
        <v>1326</v>
      </c>
      <c r="D104" s="656">
        <v>255.9780393532094</v>
      </c>
      <c r="E104" s="3"/>
      <c r="F104" s="3"/>
    </row>
    <row r="105" spans="1:6" ht="30" customHeight="1" thickTop="1" thickBot="1">
      <c r="A105" s="199" t="s">
        <v>1275</v>
      </c>
      <c r="B105" s="100" t="s">
        <v>339</v>
      </c>
      <c r="C105" s="102" t="s">
        <v>1276</v>
      </c>
      <c r="D105" s="656">
        <v>1517.1301861945994</v>
      </c>
      <c r="E105" s="3"/>
      <c r="F105" s="3"/>
    </row>
    <row r="106" spans="1:6" ht="30" customHeight="1" thickTop="1" thickBot="1">
      <c r="A106" s="199" t="s">
        <v>1402</v>
      </c>
      <c r="B106" s="100" t="s">
        <v>92</v>
      </c>
      <c r="C106" s="102" t="s">
        <v>1403</v>
      </c>
      <c r="D106" s="656">
        <v>94627.781105019079</v>
      </c>
      <c r="E106" s="3"/>
      <c r="F106" s="3"/>
    </row>
    <row r="107" spans="1:6" ht="30" customHeight="1" thickTop="1" thickBot="1">
      <c r="A107" s="199" t="s">
        <v>1301</v>
      </c>
      <c r="B107" s="100" t="s">
        <v>339</v>
      </c>
      <c r="C107" s="102" t="s">
        <v>1302</v>
      </c>
      <c r="D107" s="656">
        <v>1412.9987772297159</v>
      </c>
      <c r="E107" s="3"/>
      <c r="F107" s="3"/>
    </row>
    <row r="108" spans="1:6" ht="30" customHeight="1" thickTop="1" thickBot="1">
      <c r="A108" s="199" t="s">
        <v>1263</v>
      </c>
      <c r="B108" s="100" t="s">
        <v>339</v>
      </c>
      <c r="C108" s="102" t="s">
        <v>1855</v>
      </c>
      <c r="D108" s="656">
        <v>1412.9987772297159</v>
      </c>
      <c r="E108" s="3"/>
      <c r="F108" s="3"/>
    </row>
    <row r="109" spans="1:6" ht="30" customHeight="1" thickTop="1" thickBot="1">
      <c r="A109" s="199" t="s">
        <v>1258</v>
      </c>
      <c r="B109" s="100" t="s">
        <v>339</v>
      </c>
      <c r="C109" s="102" t="s">
        <v>1854</v>
      </c>
      <c r="D109" s="656">
        <v>1412.9987772297159</v>
      </c>
      <c r="E109" s="3"/>
      <c r="F109" s="3"/>
    </row>
    <row r="110" spans="1:6" ht="30" customHeight="1" thickTop="1" thickBot="1">
      <c r="A110" s="199" t="s">
        <v>1397</v>
      </c>
      <c r="B110" s="100" t="s">
        <v>339</v>
      </c>
      <c r="C110" s="102" t="s">
        <v>1398</v>
      </c>
      <c r="D110" s="656">
        <v>1412.9987772297159</v>
      </c>
      <c r="E110" s="3"/>
      <c r="F110" s="3"/>
    </row>
    <row r="111" spans="1:6" ht="30" customHeight="1" thickTop="1" thickBot="1">
      <c r="A111" s="199" t="s">
        <v>1318</v>
      </c>
      <c r="B111" s="100" t="s">
        <v>1306</v>
      </c>
      <c r="C111" s="102" t="s">
        <v>1861</v>
      </c>
      <c r="D111" s="656">
        <v>1388.5598314323452</v>
      </c>
      <c r="E111" s="3"/>
      <c r="F111" s="3"/>
    </row>
    <row r="112" spans="1:6" ht="30" customHeight="1" thickTop="1" thickBot="1">
      <c r="A112" s="199" t="s">
        <v>1319</v>
      </c>
      <c r="B112" s="100" t="s">
        <v>344</v>
      </c>
      <c r="C112" s="102" t="s">
        <v>1862</v>
      </c>
      <c r="D112" s="656">
        <v>143.99879733372467</v>
      </c>
      <c r="E112" s="3"/>
      <c r="F112" s="3"/>
    </row>
    <row r="113" spans="1:6" ht="30" customHeight="1" thickTop="1" thickBot="1">
      <c r="A113" s="199" t="s">
        <v>1324</v>
      </c>
      <c r="B113" s="100" t="s">
        <v>1306</v>
      </c>
      <c r="C113" s="102" t="s">
        <v>1865</v>
      </c>
      <c r="D113" s="656">
        <v>1388.5598314323452</v>
      </c>
      <c r="E113" s="3"/>
      <c r="F113" s="3"/>
    </row>
    <row r="114" spans="1:6" ht="30" customHeight="1" thickTop="1" thickBot="1">
      <c r="A114" s="199" t="s">
        <v>1400</v>
      </c>
      <c r="B114" s="100" t="s">
        <v>92</v>
      </c>
      <c r="C114" s="102" t="s">
        <v>1401</v>
      </c>
      <c r="D114" s="656">
        <v>806023.24106539215</v>
      </c>
      <c r="E114" s="3"/>
      <c r="F114" s="3"/>
    </row>
    <row r="115" spans="1:6" ht="30" customHeight="1" thickTop="1" thickBot="1">
      <c r="A115" s="199" t="s">
        <v>1321</v>
      </c>
      <c r="B115" s="100" t="s">
        <v>92</v>
      </c>
      <c r="C115" s="102" t="s">
        <v>1322</v>
      </c>
      <c r="D115" s="656">
        <v>760.05583753435417</v>
      </c>
      <c r="E115" s="3"/>
      <c r="F115" s="3"/>
    </row>
    <row r="116" spans="1:6" ht="30" customHeight="1" thickTop="1" thickBot="1">
      <c r="A116" s="199" t="s">
        <v>1271</v>
      </c>
      <c r="B116" s="100" t="s">
        <v>339</v>
      </c>
      <c r="C116" s="102" t="s">
        <v>1857</v>
      </c>
      <c r="D116" s="656">
        <v>1412.9987772297159</v>
      </c>
      <c r="E116" s="3"/>
      <c r="F116" s="3"/>
    </row>
    <row r="117" spans="1:6" ht="30" customHeight="1" thickTop="1" thickBot="1">
      <c r="A117" s="199" t="s">
        <v>1299</v>
      </c>
      <c r="B117" s="100" t="s">
        <v>92</v>
      </c>
      <c r="C117" s="102" t="s">
        <v>1300</v>
      </c>
      <c r="D117" s="656">
        <v>383004.49435794691</v>
      </c>
      <c r="E117" s="3"/>
      <c r="F117" s="3"/>
    </row>
    <row r="118" spans="1:6" ht="15.75" thickTop="1">
      <c r="E118" s="3"/>
      <c r="F118" s="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6"/>
      <c r="B1" s="799"/>
      <c r="C1" s="800"/>
      <c r="D1" s="800"/>
      <c r="E1" s="800"/>
      <c r="F1" s="800"/>
      <c r="G1" s="800"/>
      <c r="H1" s="800"/>
      <c r="I1" s="801"/>
      <c r="J1" s="762" t="s">
        <v>933</v>
      </c>
      <c r="K1" s="769" t="s">
        <v>2198</v>
      </c>
      <c r="L1" s="770"/>
      <c r="M1" s="771"/>
    </row>
    <row r="2" spans="1:13" s="488" customFormat="1">
      <c r="A2" s="797"/>
      <c r="B2" s="775" t="s">
        <v>934</v>
      </c>
      <c r="C2" s="776"/>
      <c r="D2" s="776"/>
      <c r="E2" s="776"/>
      <c r="F2" s="776"/>
      <c r="G2" s="776"/>
      <c r="H2" s="776"/>
      <c r="I2" s="777"/>
      <c r="J2" s="763"/>
      <c r="K2" s="772"/>
      <c r="L2" s="773"/>
      <c r="M2" s="774"/>
    </row>
    <row r="3" spans="1:13" s="488" customFormat="1">
      <c r="A3" s="797"/>
      <c r="B3" s="778" t="s">
        <v>2199</v>
      </c>
      <c r="C3" s="779"/>
      <c r="D3" s="779"/>
      <c r="E3" s="779"/>
      <c r="F3" s="779"/>
      <c r="G3" s="779"/>
      <c r="H3" s="779"/>
      <c r="I3" s="780"/>
      <c r="J3" s="767" t="s">
        <v>935</v>
      </c>
      <c r="K3" s="782">
        <v>1</v>
      </c>
      <c r="L3" s="783"/>
      <c r="M3" s="784"/>
    </row>
    <row r="4" spans="1:13" s="488" customFormat="1">
      <c r="A4" s="797"/>
      <c r="B4" s="778" t="s">
        <v>2200</v>
      </c>
      <c r="C4" s="779"/>
      <c r="D4" s="779"/>
      <c r="E4" s="779"/>
      <c r="F4" s="779"/>
      <c r="G4" s="779"/>
      <c r="H4" s="779"/>
      <c r="I4" s="780"/>
      <c r="J4" s="781"/>
      <c r="K4" s="785"/>
      <c r="L4" s="786"/>
      <c r="M4" s="787"/>
    </row>
    <row r="5" spans="1:13" s="488" customFormat="1">
      <c r="A5" s="797"/>
      <c r="B5" s="764" t="s">
        <v>2201</v>
      </c>
      <c r="C5" s="765"/>
      <c r="D5" s="765"/>
      <c r="E5" s="765"/>
      <c r="F5" s="765"/>
      <c r="G5" s="765"/>
      <c r="H5" s="765"/>
      <c r="I5" s="766"/>
      <c r="J5" s="767" t="s">
        <v>936</v>
      </c>
      <c r="K5" s="788"/>
      <c r="L5" s="788" t="s">
        <v>937</v>
      </c>
      <c r="M5" s="790"/>
    </row>
    <row r="6" spans="1:13" s="488" customFormat="1" ht="13.5" customHeight="1" thickBot="1">
      <c r="A6" s="798"/>
      <c r="B6" s="802"/>
      <c r="C6" s="803"/>
      <c r="D6" s="803"/>
      <c r="E6" s="803"/>
      <c r="F6" s="803"/>
      <c r="G6" s="803"/>
      <c r="H6" s="803"/>
      <c r="I6" s="804"/>
      <c r="J6" s="768"/>
      <c r="K6" s="789"/>
      <c r="L6" s="789"/>
      <c r="M6" s="791"/>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93" t="s">
        <v>2205</v>
      </c>
      <c r="B10" s="794"/>
      <c r="C10" s="794"/>
      <c r="D10" s="794"/>
      <c r="E10" s="507" t="s">
        <v>2206</v>
      </c>
      <c r="F10" s="508"/>
      <c r="H10" s="795" t="s">
        <v>2207</v>
      </c>
      <c r="I10" s="795"/>
      <c r="J10" s="509" t="s">
        <v>2206</v>
      </c>
      <c r="K10" s="510"/>
      <c r="L10" s="510"/>
      <c r="M10" s="511"/>
    </row>
    <row r="11" spans="1:13" s="488" customFormat="1" ht="24" customHeight="1">
      <c r="A11" s="512" t="s">
        <v>939</v>
      </c>
      <c r="B11" s="513"/>
      <c r="C11" s="792"/>
      <c r="D11" s="792"/>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51"/>
      <c r="L12" s="751"/>
      <c r="M12" s="752"/>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53" t="s">
        <v>2202</v>
      </c>
      <c r="F25" s="753"/>
      <c r="G25" s="753"/>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4" t="s">
        <v>942</v>
      </c>
      <c r="B27" s="755"/>
      <c r="C27" s="755"/>
      <c r="D27" s="755"/>
      <c r="E27" s="755"/>
      <c r="F27" s="755"/>
      <c r="G27" s="755"/>
      <c r="H27" s="755"/>
      <c r="I27" s="755"/>
      <c r="J27" s="755"/>
      <c r="K27" s="755"/>
      <c r="L27" s="755"/>
      <c r="M27" s="756"/>
    </row>
    <row r="28" spans="1:13" ht="13.5" thickBot="1">
      <c r="A28" s="554"/>
      <c r="B28" s="555"/>
      <c r="C28" s="555"/>
      <c r="D28" s="555"/>
      <c r="E28" s="555"/>
      <c r="F28" s="555"/>
      <c r="G28" s="555"/>
      <c r="H28" s="555"/>
      <c r="I28" s="555"/>
      <c r="J28" s="555"/>
      <c r="K28" s="555"/>
      <c r="L28" s="555"/>
      <c r="M28" s="556"/>
    </row>
    <row r="29" spans="1:13" ht="25.5">
      <c r="A29" s="557" t="s">
        <v>943</v>
      </c>
      <c r="B29" s="757" t="s">
        <v>944</v>
      </c>
      <c r="C29" s="758"/>
      <c r="D29" s="758"/>
      <c r="E29" s="758"/>
      <c r="F29" s="758"/>
      <c r="G29" s="758"/>
      <c r="H29" s="758"/>
      <c r="I29" s="759"/>
      <c r="J29" s="558" t="s">
        <v>2215</v>
      </c>
      <c r="K29" s="760" t="s">
        <v>945</v>
      </c>
      <c r="L29" s="761"/>
      <c r="M29" s="557" t="s">
        <v>946</v>
      </c>
    </row>
    <row r="30" spans="1:13" ht="13.5" thickBot="1">
      <c r="A30" s="559"/>
      <c r="B30" s="560"/>
      <c r="C30" s="561"/>
      <c r="D30" s="561"/>
      <c r="E30" s="561"/>
      <c r="F30" s="561"/>
      <c r="G30" s="561"/>
      <c r="H30" s="561"/>
      <c r="I30" s="561"/>
      <c r="J30" s="562"/>
      <c r="K30" s="744"/>
      <c r="L30" s="745"/>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22" t="s">
        <v>944</v>
      </c>
      <c r="B34" s="723"/>
      <c r="C34" s="723"/>
      <c r="D34" s="723"/>
      <c r="E34" s="723"/>
      <c r="F34" s="723"/>
      <c r="G34" s="742"/>
      <c r="H34" s="746" t="s">
        <v>948</v>
      </c>
      <c r="I34" s="747"/>
      <c r="J34" s="570" t="s">
        <v>949</v>
      </c>
      <c r="K34" s="743" t="s">
        <v>950</v>
      </c>
      <c r="L34" s="742"/>
      <c r="M34" s="571" t="s">
        <v>951</v>
      </c>
    </row>
    <row r="35" spans="1:13" s="572" customFormat="1" ht="12">
      <c r="A35" s="748"/>
      <c r="B35" s="749"/>
      <c r="C35" s="749"/>
      <c r="D35" s="749"/>
      <c r="E35" s="749"/>
      <c r="F35" s="749"/>
      <c r="G35" s="727"/>
      <c r="H35" s="750"/>
      <c r="I35" s="728"/>
      <c r="J35" s="573"/>
      <c r="K35" s="726"/>
      <c r="L35" s="727"/>
      <c r="M35" s="574"/>
    </row>
    <row r="36" spans="1:13" s="572" customFormat="1" thickBot="1">
      <c r="A36" s="739"/>
      <c r="B36" s="740"/>
      <c r="C36" s="740"/>
      <c r="D36" s="740"/>
      <c r="E36" s="740"/>
      <c r="F36" s="740"/>
      <c r="G36" s="721"/>
      <c r="H36" s="741"/>
      <c r="I36" s="729"/>
      <c r="J36" s="575"/>
      <c r="K36" s="720"/>
      <c r="L36" s="721"/>
      <c r="M36" s="576"/>
    </row>
    <row r="37" spans="1:13" s="572" customFormat="1" thickBot="1">
      <c r="A37" s="715" t="s">
        <v>953</v>
      </c>
      <c r="B37" s="716"/>
      <c r="C37" s="716"/>
      <c r="D37" s="716"/>
      <c r="E37" s="716"/>
      <c r="F37" s="716"/>
      <c r="G37" s="716"/>
      <c r="H37" s="716"/>
      <c r="I37" s="716"/>
      <c r="J37" s="716"/>
      <c r="K37" s="716"/>
      <c r="L37" s="717"/>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22" t="s">
        <v>944</v>
      </c>
      <c r="B41" s="723"/>
      <c r="C41" s="723"/>
      <c r="D41" s="723"/>
      <c r="E41" s="723"/>
      <c r="F41" s="723"/>
      <c r="G41" s="723"/>
      <c r="H41" s="742"/>
      <c r="I41" s="586" t="s">
        <v>945</v>
      </c>
      <c r="J41" s="570" t="s">
        <v>946</v>
      </c>
      <c r="K41" s="743" t="s">
        <v>955</v>
      </c>
      <c r="L41" s="742"/>
      <c r="M41" s="571" t="s">
        <v>951</v>
      </c>
    </row>
    <row r="42" spans="1:13" s="572" customFormat="1" ht="12">
      <c r="A42" s="709"/>
      <c r="B42" s="710"/>
      <c r="C42" s="710"/>
      <c r="D42" s="710"/>
      <c r="E42" s="710"/>
      <c r="F42" s="710"/>
      <c r="G42" s="710"/>
      <c r="H42" s="728"/>
      <c r="I42" s="587"/>
      <c r="J42" s="573"/>
      <c r="K42" s="726"/>
      <c r="L42" s="727"/>
      <c r="M42" s="574"/>
    </row>
    <row r="43" spans="1:13" s="572" customFormat="1" thickBot="1">
      <c r="A43" s="718"/>
      <c r="B43" s="719"/>
      <c r="C43" s="719"/>
      <c r="D43" s="719"/>
      <c r="E43" s="719"/>
      <c r="F43" s="719"/>
      <c r="G43" s="719"/>
      <c r="H43" s="729"/>
      <c r="I43" s="588"/>
      <c r="J43" s="589"/>
      <c r="K43" s="720"/>
      <c r="L43" s="721"/>
      <c r="M43" s="590"/>
    </row>
    <row r="44" spans="1:13" s="572" customFormat="1" thickBot="1">
      <c r="A44" s="715" t="s">
        <v>953</v>
      </c>
      <c r="B44" s="716"/>
      <c r="C44" s="716"/>
      <c r="D44" s="716"/>
      <c r="E44" s="716"/>
      <c r="F44" s="716"/>
      <c r="G44" s="716"/>
      <c r="H44" s="716"/>
      <c r="I44" s="716"/>
      <c r="J44" s="716"/>
      <c r="K44" s="716"/>
      <c r="L44" s="717"/>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30" t="s">
        <v>957</v>
      </c>
      <c r="B48" s="731"/>
      <c r="C48" s="731"/>
      <c r="D48" s="731"/>
      <c r="E48" s="732"/>
      <c r="F48" s="593"/>
      <c r="G48" s="594" t="s">
        <v>945</v>
      </c>
      <c r="H48" s="595" t="s">
        <v>958</v>
      </c>
      <c r="I48" s="596" t="s">
        <v>2233</v>
      </c>
      <c r="J48" s="595" t="s">
        <v>2234</v>
      </c>
      <c r="K48" s="733" t="s">
        <v>961</v>
      </c>
      <c r="L48" s="732"/>
      <c r="M48" s="597" t="s">
        <v>951</v>
      </c>
    </row>
    <row r="49" spans="1:13" s="572" customFormat="1" ht="12">
      <c r="A49" s="598"/>
      <c r="B49" s="599"/>
      <c r="C49" s="599"/>
      <c r="D49" s="599"/>
      <c r="E49" s="599"/>
      <c r="F49" s="599"/>
      <c r="G49" s="600"/>
      <c r="H49" s="573"/>
      <c r="I49" s="587"/>
      <c r="J49" s="573"/>
      <c r="K49" s="726"/>
      <c r="L49" s="727"/>
      <c r="M49" s="574"/>
    </row>
    <row r="50" spans="1:13" s="572" customFormat="1" thickBot="1">
      <c r="A50" s="601"/>
      <c r="B50" s="602"/>
      <c r="C50" s="602"/>
      <c r="D50" s="602"/>
      <c r="E50" s="602"/>
      <c r="F50" s="602"/>
      <c r="G50" s="603"/>
      <c r="H50" s="575"/>
      <c r="I50" s="585"/>
      <c r="J50" s="575"/>
      <c r="K50" s="720"/>
      <c r="L50" s="721"/>
      <c r="M50" s="576"/>
    </row>
    <row r="51" spans="1:13" s="572" customFormat="1" thickBot="1">
      <c r="A51" s="734" t="s">
        <v>953</v>
      </c>
      <c r="B51" s="735"/>
      <c r="C51" s="735"/>
      <c r="D51" s="735"/>
      <c r="E51" s="735"/>
      <c r="F51" s="735"/>
      <c r="G51" s="735"/>
      <c r="H51" s="735"/>
      <c r="I51" s="735"/>
      <c r="J51" s="735"/>
      <c r="K51" s="735"/>
      <c r="L51" s="736"/>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30" t="s">
        <v>944</v>
      </c>
      <c r="B55" s="731"/>
      <c r="C55" s="731"/>
      <c r="D55" s="731"/>
      <c r="E55" s="731"/>
      <c r="F55" s="731"/>
      <c r="G55" s="732"/>
      <c r="H55" s="594" t="s">
        <v>964</v>
      </c>
      <c r="I55" s="596" t="s">
        <v>965</v>
      </c>
      <c r="J55" s="595" t="s">
        <v>966</v>
      </c>
      <c r="K55" s="737" t="s">
        <v>950</v>
      </c>
      <c r="L55" s="738"/>
      <c r="M55" s="605" t="s">
        <v>951</v>
      </c>
    </row>
    <row r="56" spans="1:13" s="572" customFormat="1" ht="12">
      <c r="A56" s="709"/>
      <c r="B56" s="710"/>
      <c r="C56" s="710"/>
      <c r="D56" s="710"/>
      <c r="E56" s="710"/>
      <c r="F56" s="710"/>
      <c r="G56" s="710"/>
      <c r="H56" s="573"/>
      <c r="I56" s="587"/>
      <c r="J56" s="573"/>
      <c r="K56" s="726"/>
      <c r="L56" s="727"/>
      <c r="M56" s="574"/>
    </row>
    <row r="57" spans="1:13" s="572" customFormat="1" thickBot="1">
      <c r="A57" s="718"/>
      <c r="B57" s="719"/>
      <c r="C57" s="719"/>
      <c r="D57" s="719"/>
      <c r="E57" s="719"/>
      <c r="F57" s="719"/>
      <c r="G57" s="719"/>
      <c r="H57" s="575"/>
      <c r="I57" s="585"/>
      <c r="J57" s="575"/>
      <c r="K57" s="720"/>
      <c r="L57" s="721"/>
      <c r="M57" s="576"/>
    </row>
    <row r="58" spans="1:13" s="572" customFormat="1" thickBot="1">
      <c r="A58" s="715" t="s">
        <v>953</v>
      </c>
      <c r="B58" s="716"/>
      <c r="C58" s="716"/>
      <c r="D58" s="716"/>
      <c r="E58" s="716"/>
      <c r="F58" s="716"/>
      <c r="G58" s="716"/>
      <c r="H58" s="716"/>
      <c r="I58" s="716"/>
      <c r="J58" s="716"/>
      <c r="K58" s="716"/>
      <c r="L58" s="717"/>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5" t="s">
        <v>967</v>
      </c>
      <c r="B60" s="716"/>
      <c r="C60" s="716"/>
      <c r="D60" s="716"/>
      <c r="E60" s="716"/>
      <c r="F60" s="716"/>
      <c r="G60" s="716"/>
      <c r="H60" s="716"/>
      <c r="I60" s="716"/>
      <c r="J60" s="716"/>
      <c r="K60" s="716"/>
      <c r="L60" s="717"/>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22" t="s">
        <v>944</v>
      </c>
      <c r="B64" s="723"/>
      <c r="C64" s="723"/>
      <c r="D64" s="723"/>
      <c r="E64" s="723"/>
      <c r="F64" s="723"/>
      <c r="G64" s="723"/>
      <c r="H64" s="606"/>
      <c r="I64" s="607"/>
      <c r="J64" s="608" t="s">
        <v>970</v>
      </c>
      <c r="K64" s="724" t="s">
        <v>971</v>
      </c>
      <c r="L64" s="725"/>
      <c r="M64" s="609"/>
    </row>
    <row r="65" spans="1:13" s="572" customFormat="1" ht="12">
      <c r="A65" s="709" t="s">
        <v>2235</v>
      </c>
      <c r="B65" s="710"/>
      <c r="C65" s="710"/>
      <c r="D65" s="710"/>
      <c r="E65" s="710"/>
      <c r="F65" s="710"/>
      <c r="G65" s="710"/>
      <c r="H65" s="610"/>
      <c r="I65" s="611"/>
      <c r="J65" s="612"/>
      <c r="K65" s="711"/>
      <c r="L65" s="712"/>
      <c r="M65" s="613"/>
    </row>
    <row r="66" spans="1:13" s="572" customFormat="1" ht="12">
      <c r="A66" s="614" t="s">
        <v>973</v>
      </c>
      <c r="B66" s="615"/>
      <c r="C66" s="615"/>
      <c r="D66" s="615"/>
      <c r="E66" s="615"/>
      <c r="F66" s="615"/>
      <c r="G66" s="615"/>
      <c r="H66" s="610"/>
      <c r="I66" s="611"/>
      <c r="J66" s="612"/>
      <c r="K66" s="711"/>
      <c r="L66" s="712"/>
      <c r="M66" s="613"/>
    </row>
    <row r="67" spans="1:13" s="572" customFormat="1" thickBot="1">
      <c r="A67" s="601" t="s">
        <v>974</v>
      </c>
      <c r="B67" s="602"/>
      <c r="C67" s="602"/>
      <c r="D67" s="602"/>
      <c r="E67" s="602"/>
      <c r="F67" s="602"/>
      <c r="G67" s="602"/>
      <c r="H67" s="616"/>
      <c r="I67" s="617"/>
      <c r="J67" s="612"/>
      <c r="K67" s="713"/>
      <c r="L67" s="714"/>
      <c r="M67" s="613"/>
    </row>
    <row r="68" spans="1:13" s="572" customFormat="1" thickBot="1">
      <c r="A68" s="715" t="s">
        <v>953</v>
      </c>
      <c r="B68" s="716"/>
      <c r="C68" s="716"/>
      <c r="D68" s="716"/>
      <c r="E68" s="716"/>
      <c r="F68" s="716"/>
      <c r="G68" s="716"/>
      <c r="H68" s="716"/>
      <c r="I68" s="716"/>
      <c r="J68" s="716"/>
      <c r="K68" s="716"/>
      <c r="L68" s="717"/>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5" t="s">
        <v>2236</v>
      </c>
      <c r="B70" s="716"/>
      <c r="C70" s="716"/>
      <c r="D70" s="716"/>
      <c r="E70" s="716"/>
      <c r="F70" s="716"/>
      <c r="G70" s="716"/>
      <c r="H70" s="716"/>
      <c r="I70" s="716"/>
      <c r="J70" s="716"/>
      <c r="K70" s="716"/>
      <c r="L70" s="717"/>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9" t="s">
        <v>2218</v>
      </c>
      <c r="B87" s="700"/>
      <c r="C87" s="700"/>
      <c r="D87" s="700"/>
      <c r="E87" s="700"/>
      <c r="F87" s="700"/>
      <c r="G87" s="700"/>
      <c r="H87" s="700"/>
      <c r="I87" s="700"/>
      <c r="J87" s="700"/>
      <c r="K87" s="700"/>
      <c r="L87" s="700"/>
      <c r="M87" s="701"/>
    </row>
    <row r="88" spans="1:13" ht="17.25" customHeight="1">
      <c r="A88" s="699"/>
      <c r="B88" s="700"/>
      <c r="C88" s="700"/>
      <c r="D88" s="700"/>
      <c r="E88" s="700"/>
      <c r="F88" s="700"/>
      <c r="G88" s="700"/>
      <c r="H88" s="700"/>
      <c r="I88" s="700"/>
      <c r="J88" s="700"/>
      <c r="K88" s="700"/>
      <c r="L88" s="700"/>
      <c r="M88" s="701"/>
    </row>
    <row r="89" spans="1:13" ht="18.75" customHeight="1">
      <c r="A89" s="702" t="s">
        <v>2219</v>
      </c>
      <c r="B89" s="703"/>
      <c r="C89" s="703"/>
      <c r="D89" s="703"/>
      <c r="E89" s="703"/>
      <c r="F89" s="703"/>
      <c r="G89" s="703"/>
      <c r="H89" s="703"/>
      <c r="I89" s="703"/>
      <c r="J89" s="703"/>
      <c r="K89" s="703"/>
      <c r="L89" s="703"/>
      <c r="M89" s="704"/>
    </row>
    <row r="90" spans="1:13" ht="21.75" customHeight="1">
      <c r="A90" s="702"/>
      <c r="B90" s="703"/>
      <c r="C90" s="703"/>
      <c r="D90" s="703"/>
      <c r="E90" s="703"/>
      <c r="F90" s="703"/>
      <c r="G90" s="703"/>
      <c r="H90" s="703"/>
      <c r="I90" s="703"/>
      <c r="J90" s="703"/>
      <c r="K90" s="703"/>
      <c r="L90" s="703"/>
      <c r="M90" s="704"/>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5"/>
      <c r="J100" s="705"/>
      <c r="K100" s="705"/>
      <c r="L100" s="705"/>
      <c r="M100" s="706"/>
    </row>
    <row r="101" spans="1:13" ht="13.5" thickBot="1">
      <c r="A101" s="642" t="s">
        <v>2221</v>
      </c>
      <c r="B101" s="643"/>
      <c r="C101" s="643"/>
      <c r="D101" s="644"/>
      <c r="E101" s="644"/>
      <c r="F101" s="644"/>
      <c r="G101" s="644"/>
      <c r="H101" s="644"/>
      <c r="I101" s="707"/>
      <c r="J101" s="707"/>
      <c r="K101" s="707"/>
      <c r="L101" s="707"/>
      <c r="M101" s="70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election activeCell="N88" sqref="N8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9" t="s">
        <v>2205</v>
      </c>
      <c r="C10" s="910"/>
      <c r="D10" s="910"/>
      <c r="E10" s="910"/>
      <c r="F10" s="357" t="s">
        <v>2206</v>
      </c>
      <c r="G10" s="79"/>
      <c r="H10" s="358"/>
      <c r="I10" s="911" t="s">
        <v>2207</v>
      </c>
      <c r="J10" s="911"/>
      <c r="K10" s="359"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12" t="s">
        <v>2222</v>
      </c>
      <c r="G25" s="913"/>
      <c r="H25" s="913"/>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VLOOKUP(A36,EQUIPOS!A6:D161,4,FALSE)</f>
        <v>206497.11944649727</v>
      </c>
      <c r="L36" s="269"/>
      <c r="M36" s="270">
        <v>0.15</v>
      </c>
      <c r="N36" s="271">
        <f>K36/M36</f>
        <v>1376647.4629766485</v>
      </c>
    </row>
    <row r="37" spans="1:14">
      <c r="A37" t="s">
        <v>150</v>
      </c>
      <c r="B37" s="844" t="str">
        <f>VLOOKUP(A37,EQUIPOS!A7:D154,3,FALSE)</f>
        <v>Cargador : Potencia en el volante 125 hp, Clasificación de RPM del motor 2300.</v>
      </c>
      <c r="C37" s="845"/>
      <c r="D37" s="845"/>
      <c r="E37" s="845"/>
      <c r="F37" s="845"/>
      <c r="G37" s="845"/>
      <c r="H37" s="846"/>
      <c r="I37" s="266"/>
      <c r="J37" s="267"/>
      <c r="K37" s="268">
        <f>VLOOKUP(A37,EQUIPOS!A7:D162,4,FALSE)</f>
        <v>179345.81502818555</v>
      </c>
      <c r="L37" s="269"/>
      <c r="M37" s="270">
        <v>0.15</v>
      </c>
      <c r="N37" s="271">
        <f>K37/M37</f>
        <v>1195638.7668545705</v>
      </c>
    </row>
    <row r="38" spans="1:14">
      <c r="A38" t="s">
        <v>273</v>
      </c>
      <c r="B38" s="844" t="str">
        <f>VLOOKUP(A38,EQUIPOS!A8:D154,3,FALSE)</f>
        <v>Motosierra, 93.6 cm3 - 7.1 HP, 45-90 cm - 7.9 kg</v>
      </c>
      <c r="C38" s="845"/>
      <c r="D38" s="845"/>
      <c r="E38" s="845"/>
      <c r="F38" s="845"/>
      <c r="G38" s="845"/>
      <c r="H38" s="846"/>
      <c r="I38" s="266"/>
      <c r="J38" s="267"/>
      <c r="K38" s="268">
        <f>VLOOKUP(A38,EQUIPOS!A8:D163,4,FALSE)</f>
        <v>7666.9722566768787</v>
      </c>
      <c r="L38" s="269"/>
      <c r="M38" s="270">
        <v>0.15</v>
      </c>
      <c r="N38" s="272">
        <f>K38/M38</f>
        <v>51113.148377845857</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9021.8333333333339</v>
      </c>
    </row>
    <row r="43" spans="1:14" ht="15.75" thickBot="1">
      <c r="B43" s="831" t="s">
        <v>953</v>
      </c>
      <c r="C43" s="832"/>
      <c r="D43" s="832"/>
      <c r="E43" s="832"/>
      <c r="F43" s="832"/>
      <c r="G43" s="832"/>
      <c r="H43" s="832"/>
      <c r="I43" s="832"/>
      <c r="J43" s="832"/>
      <c r="K43" s="832"/>
      <c r="L43" s="832"/>
      <c r="M43" s="833"/>
      <c r="N43" s="99">
        <f>SUM(N36:N42)</f>
        <v>2632421.2115423982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5" t="s">
        <v>957</v>
      </c>
      <c r="C58" s="806"/>
      <c r="D58" s="806"/>
      <c r="E58" s="806"/>
      <c r="F58" s="806"/>
      <c r="G58" s="807"/>
      <c r="H58" s="73" t="s">
        <v>945</v>
      </c>
      <c r="I58" s="74" t="s">
        <v>958</v>
      </c>
      <c r="J58" s="75" t="s">
        <v>959</v>
      </c>
      <c r="K58" s="73" t="s">
        <v>960</v>
      </c>
      <c r="L58" s="834" t="s">
        <v>961</v>
      </c>
      <c r="M58" s="807"/>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35">
        <v>983.54</v>
      </c>
      <c r="M59" s="836"/>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20"/>
      <c r="M64" s="821"/>
      <c r="N64" s="295"/>
    </row>
    <row r="65" spans="1:15" ht="15.75" thickBot="1">
      <c r="B65" s="837" t="s">
        <v>953</v>
      </c>
      <c r="C65" s="838"/>
      <c r="D65" s="838"/>
      <c r="E65" s="838"/>
      <c r="F65" s="838"/>
      <c r="G65" s="838"/>
      <c r="H65" s="838"/>
      <c r="I65" s="838"/>
      <c r="J65" s="838"/>
      <c r="K65" s="838"/>
      <c r="L65" s="838"/>
      <c r="M65" s="839"/>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48"/>
      <c r="J75" s="48"/>
      <c r="K75" s="48"/>
      <c r="L75" s="820"/>
      <c r="M75" s="821"/>
      <c r="N75" s="295"/>
    </row>
    <row r="76" spans="1:15" ht="15.75" thickBot="1">
      <c r="B76" s="831" t="s">
        <v>953</v>
      </c>
      <c r="C76" s="832"/>
      <c r="D76" s="832"/>
      <c r="E76" s="832"/>
      <c r="F76" s="832"/>
      <c r="G76" s="832"/>
      <c r="H76" s="832"/>
      <c r="I76" s="838"/>
      <c r="J76" s="838"/>
      <c r="K76" s="838"/>
      <c r="L76" s="838"/>
      <c r="M76" s="839"/>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2847281.7782090646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569456.3556418129</v>
      </c>
      <c r="M83" s="866"/>
      <c r="N83" s="51"/>
    </row>
    <row r="84" spans="1:14">
      <c r="B84" s="89" t="s">
        <v>973</v>
      </c>
      <c r="C84" s="90"/>
      <c r="D84" s="90"/>
      <c r="E84" s="90"/>
      <c r="F84" s="90"/>
      <c r="G84" s="90"/>
      <c r="H84" s="90"/>
      <c r="I84" s="87"/>
      <c r="J84" s="88"/>
      <c r="K84" s="303">
        <v>0.05</v>
      </c>
      <c r="L84" s="865">
        <f>N78*K84</f>
        <v>142364.08891045323</v>
      </c>
      <c r="M84" s="866"/>
      <c r="N84" s="51"/>
    </row>
    <row r="85" spans="1:14" ht="15.75" thickBot="1">
      <c r="B85" s="91" t="s">
        <v>974</v>
      </c>
      <c r="C85" s="92"/>
      <c r="D85" s="92"/>
      <c r="E85" s="92"/>
      <c r="F85" s="92"/>
      <c r="G85" s="92"/>
      <c r="H85" s="92"/>
      <c r="I85" s="93"/>
      <c r="J85" s="94"/>
      <c r="K85" s="304">
        <v>0.05</v>
      </c>
      <c r="L85" s="867">
        <f>N78*K85</f>
        <v>142364.08891045323</v>
      </c>
      <c r="M85" s="868"/>
      <c r="N85" s="51"/>
    </row>
    <row r="86" spans="1:14" ht="15.75" thickBot="1">
      <c r="B86" s="831" t="s">
        <v>953</v>
      </c>
      <c r="C86" s="832"/>
      <c r="D86" s="832"/>
      <c r="E86" s="832"/>
      <c r="F86" s="832"/>
      <c r="G86" s="832"/>
      <c r="H86" s="832"/>
      <c r="I86" s="832"/>
      <c r="J86" s="832"/>
      <c r="K86" s="832"/>
      <c r="L86" s="832"/>
      <c r="M86" s="833"/>
      <c r="N86" s="52">
        <f>L83+L84+L85</f>
        <v>854184.53346271941</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7">
        <f>N78+N86</f>
        <v>3701466.3116717841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4"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249</v>
      </c>
      <c r="B36" s="844" t="str">
        <f>VLOOKUP(A36,EQUIPOS!A6:D154,3,FALSE)</f>
        <v>Guadañadora, Cilindraje 41.5 cm3, Longitud del mango 1450 mm, Peso 7.4 kg</v>
      </c>
      <c r="C36" s="845"/>
      <c r="D36" s="845"/>
      <c r="E36" s="845"/>
      <c r="F36" s="845"/>
      <c r="G36" s="845"/>
      <c r="H36" s="846"/>
      <c r="I36" s="266"/>
      <c r="J36" s="267"/>
      <c r="K36" s="268">
        <f>VLOOKUP(A36,EQUIPOS!A6:D161,4,FALSE)</f>
        <v>4089.0518702276686</v>
      </c>
      <c r="L36" s="269"/>
      <c r="M36" s="270">
        <v>0.36</v>
      </c>
      <c r="N36" s="271">
        <f>K36/M36</f>
        <v>11358.47741729908</v>
      </c>
    </row>
    <row r="37" spans="1:14">
      <c r="A37" t="s">
        <v>273</v>
      </c>
      <c r="B37" s="844" t="str">
        <f>VLOOKUP(A37,EQUIPOS!A7:D154,3,FALSE)</f>
        <v>Motosierra, 93.6 cm3 - 7.1 HP, 45-90 cm - 7.9 kg</v>
      </c>
      <c r="C37" s="845"/>
      <c r="D37" s="845"/>
      <c r="E37" s="845"/>
      <c r="F37" s="845"/>
      <c r="G37" s="845"/>
      <c r="H37" s="846"/>
      <c r="I37" s="266"/>
      <c r="J37" s="267"/>
      <c r="K37" s="268">
        <f>VLOOKUP(A37,EQUIPOS!A7:D162,4,FALSE)</f>
        <v>7666.9722566768787</v>
      </c>
      <c r="L37" s="269"/>
      <c r="M37" s="270">
        <v>0.10299999999999999</v>
      </c>
      <c r="N37" s="271">
        <f>K37/M37</f>
        <v>74436.623851231838</v>
      </c>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1879.5486111111113</v>
      </c>
    </row>
    <row r="43" spans="1:14" ht="15.75" thickBot="1">
      <c r="B43" s="831" t="s">
        <v>953</v>
      </c>
      <c r="C43" s="832"/>
      <c r="D43" s="832"/>
      <c r="E43" s="832"/>
      <c r="F43" s="832"/>
      <c r="G43" s="832"/>
      <c r="H43" s="832"/>
      <c r="I43" s="832"/>
      <c r="J43" s="832"/>
      <c r="K43" s="832"/>
      <c r="L43" s="832"/>
      <c r="M43" s="833"/>
      <c r="N43" s="99">
        <f>SUM(N36:N42)</f>
        <v>87674.64987964202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35">
        <f>'900.2'!N78</f>
        <v>867.37463913920249</v>
      </c>
      <c r="M59" s="836"/>
      <c r="N59" s="286">
        <f>K59*L59</f>
        <v>43368.731956960124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43368.731956960124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168634.35405882436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33726.870811764871</v>
      </c>
      <c r="M83" s="866"/>
      <c r="N83" s="51"/>
    </row>
    <row r="84" spans="1:14">
      <c r="B84" s="89" t="s">
        <v>973</v>
      </c>
      <c r="C84" s="90"/>
      <c r="D84" s="90"/>
      <c r="E84" s="90"/>
      <c r="F84" s="90"/>
      <c r="G84" s="90"/>
      <c r="H84" s="90"/>
      <c r="I84" s="87"/>
      <c r="J84" s="88"/>
      <c r="K84" s="303">
        <v>0.05</v>
      </c>
      <c r="L84" s="865">
        <f>N78*K84</f>
        <v>8431.7177029412178</v>
      </c>
      <c r="M84" s="866"/>
      <c r="N84" s="51"/>
    </row>
    <row r="85" spans="1:14" ht="15.75" thickBot="1">
      <c r="B85" s="91" t="s">
        <v>974</v>
      </c>
      <c r="C85" s="92"/>
      <c r="D85" s="92"/>
      <c r="E85" s="92"/>
      <c r="F85" s="92"/>
      <c r="G85" s="92"/>
      <c r="H85" s="92"/>
      <c r="I85" s="93"/>
      <c r="J85" s="94"/>
      <c r="K85" s="304">
        <v>0.05</v>
      </c>
      <c r="L85" s="867">
        <f>N78*K85</f>
        <v>8431.7177029412178</v>
      </c>
      <c r="M85" s="868"/>
      <c r="N85" s="51"/>
    </row>
    <row r="86" spans="1:14" ht="15.75" thickBot="1">
      <c r="B86" s="831" t="s">
        <v>953</v>
      </c>
      <c r="C86" s="832"/>
      <c r="D86" s="832"/>
      <c r="E86" s="832"/>
      <c r="F86" s="832"/>
      <c r="G86" s="832"/>
      <c r="H86" s="832"/>
      <c r="I86" s="832"/>
      <c r="J86" s="832"/>
      <c r="K86" s="832"/>
      <c r="L86" s="832"/>
      <c r="M86" s="833"/>
      <c r="N86" s="52">
        <f>L83+L84+L85</f>
        <v>50590.30621764731</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187">
        <f>N78+N86</f>
        <v>219224.66027647167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election activeCell="D15" sqref="D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179345.81502818555</v>
      </c>
      <c r="L36" s="269"/>
      <c r="M36" s="270">
        <v>2.375</v>
      </c>
      <c r="N36" s="271">
        <f>K36/M36</f>
        <v>75514.027380288651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2.375</v>
      </c>
      <c r="N37" s="271">
        <f>K37/M37</f>
        <v>37264.175333153726</v>
      </c>
    </row>
    <row r="38" spans="1:14">
      <c r="A38" t="s">
        <v>195</v>
      </c>
      <c r="B38" s="844" t="str">
        <f>VLOOKUP(A38,EQUIPOS!A7:D154,3,FALSE)</f>
        <v xml:space="preserve">Equipo de oxicorte, Capacidad de corte: hasta 6´´ (152mm) </v>
      </c>
      <c r="C38" s="845"/>
      <c r="D38" s="845"/>
      <c r="E38" s="845"/>
      <c r="F38" s="845"/>
      <c r="G38" s="845"/>
      <c r="H38" s="846"/>
      <c r="I38" s="266"/>
      <c r="J38" s="267"/>
      <c r="K38" s="268">
        <f>VLOOKUP(A38,EQUIPOS!A7:D162,4,FALSE)</f>
        <v>3935.712425094131</v>
      </c>
      <c r="L38" s="269"/>
      <c r="M38" s="270">
        <v>2.375</v>
      </c>
      <c r="N38" s="272">
        <f>K38/M38</f>
        <v>1657.1420737238448</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1416.2065453389896</v>
      </c>
    </row>
    <row r="43" spans="1:14" ht="15.75" thickBot="1">
      <c r="B43" s="831" t="s">
        <v>953</v>
      </c>
      <c r="C43" s="832"/>
      <c r="D43" s="832"/>
      <c r="E43" s="832"/>
      <c r="F43" s="832"/>
      <c r="G43" s="832"/>
      <c r="H43" s="832"/>
      <c r="I43" s="832"/>
      <c r="J43" s="832"/>
      <c r="K43" s="832"/>
      <c r="L43" s="832"/>
      <c r="M43" s="833"/>
      <c r="N43" s="99">
        <f>SUM(N36:N42)</f>
        <v>115851.55133250523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182">
        <f>N43+N54+N65+N76</f>
        <v>130880.99142503433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26176.198285006867</v>
      </c>
      <c r="M83" s="866"/>
      <c r="N83" s="51"/>
    </row>
    <row r="84" spans="1:14">
      <c r="B84" s="89" t="s">
        <v>973</v>
      </c>
      <c r="C84" s="90"/>
      <c r="D84" s="90"/>
      <c r="E84" s="90"/>
      <c r="F84" s="90"/>
      <c r="G84" s="90"/>
      <c r="H84" s="90"/>
      <c r="I84" s="87"/>
      <c r="J84" s="88"/>
      <c r="K84" s="303">
        <v>0.05</v>
      </c>
      <c r="L84" s="865">
        <f>N78*K84</f>
        <v>6544.0495712517168</v>
      </c>
      <c r="M84" s="866"/>
      <c r="N84" s="51"/>
    </row>
    <row r="85" spans="1:14" ht="15.75" thickBot="1">
      <c r="B85" s="91" t="s">
        <v>974</v>
      </c>
      <c r="C85" s="92"/>
      <c r="D85" s="92"/>
      <c r="E85" s="92"/>
      <c r="F85" s="92"/>
      <c r="G85" s="92"/>
      <c r="H85" s="92"/>
      <c r="I85" s="93"/>
      <c r="J85" s="94"/>
      <c r="K85" s="304">
        <v>0.05</v>
      </c>
      <c r="L85" s="867">
        <f>N78*K85</f>
        <v>6544.0495712517168</v>
      </c>
      <c r="M85" s="868"/>
      <c r="N85" s="51"/>
    </row>
    <row r="86" spans="1:14" ht="15.75" thickBot="1">
      <c r="B86" s="831" t="s">
        <v>953</v>
      </c>
      <c r="C86" s="832"/>
      <c r="D86" s="832"/>
      <c r="E86" s="832"/>
      <c r="F86" s="832"/>
      <c r="G86" s="832"/>
      <c r="H86" s="832"/>
      <c r="I86" s="832"/>
      <c r="J86" s="832"/>
      <c r="K86" s="832"/>
      <c r="L86" s="832"/>
      <c r="M86" s="833"/>
      <c r="N86" s="52">
        <f>L83+L84+L85</f>
        <v>39264.297427510297</v>
      </c>
    </row>
    <row r="87" spans="1:14" ht="15.75" thickBot="1">
      <c r="B87" s="33"/>
      <c r="C87" s="34"/>
      <c r="D87" s="34"/>
      <c r="E87" s="34"/>
      <c r="F87" s="34"/>
      <c r="G87" s="34"/>
      <c r="H87" s="34"/>
      <c r="I87" s="34"/>
      <c r="J87" s="34"/>
      <c r="K87" s="34"/>
      <c r="L87" s="34"/>
      <c r="M87" s="34"/>
      <c r="N87" s="35"/>
    </row>
    <row r="88" spans="1:14" ht="15.75" thickBot="1">
      <c r="A88" t="s">
        <v>2015</v>
      </c>
      <c r="B88" s="831" t="s">
        <v>975</v>
      </c>
      <c r="C88" s="832"/>
      <c r="D88" s="832"/>
      <c r="E88" s="832"/>
      <c r="F88" s="832"/>
      <c r="G88" s="832"/>
      <c r="H88" s="832"/>
      <c r="I88" s="832"/>
      <c r="J88" s="832"/>
      <c r="K88" s="832"/>
      <c r="L88" s="832"/>
      <c r="M88" s="833"/>
      <c r="N88" s="52">
        <f>N78+N86</f>
        <v>170145.28885254462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c r="B106" s="869"/>
      <c r="C106" s="870"/>
      <c r="D106" s="870"/>
      <c r="E106" s="870"/>
      <c r="F106" s="870"/>
      <c r="G106" s="870"/>
      <c r="H106" s="870"/>
      <c r="I106" s="870"/>
      <c r="J106" s="870"/>
      <c r="K106" s="870"/>
      <c r="L106" s="870"/>
      <c r="M106" s="870"/>
      <c r="N106" s="871"/>
    </row>
    <row r="107" spans="2:14" ht="27.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250505.54019982254</v>
      </c>
      <c r="L36" s="269"/>
      <c r="M36" s="270">
        <v>2.5</v>
      </c>
      <c r="N36" s="271">
        <f>K36/M36</f>
        <v>100202.21607992901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2.5</v>
      </c>
      <c r="N37" s="271">
        <f>K37/M37</f>
        <v>35400.966566496041</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3935.712425094131</v>
      </c>
      <c r="L38" s="269"/>
      <c r="M38" s="270">
        <v>2.5</v>
      </c>
      <c r="N38" s="271">
        <f>K38/M38</f>
        <v>1574.2849700376523</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269.07924361440797</v>
      </c>
    </row>
    <row r="43" spans="1:14" ht="15.75" thickBot="1">
      <c r="B43" s="831" t="s">
        <v>953</v>
      </c>
      <c r="C43" s="832"/>
      <c r="D43" s="832"/>
      <c r="E43" s="832"/>
      <c r="F43" s="832"/>
      <c r="G43" s="832"/>
      <c r="H43" s="832"/>
      <c r="I43" s="832"/>
      <c r="J43" s="832"/>
      <c r="K43" s="832"/>
      <c r="L43" s="832"/>
      <c r="M43" s="833"/>
      <c r="N43" s="99">
        <f>SUM(N36:N42)</f>
        <v>137446.5468600771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151767.8836799367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30353.576735987343</v>
      </c>
      <c r="M83" s="866"/>
      <c r="N83" s="51"/>
    </row>
    <row r="84" spans="1:14">
      <c r="B84" s="89" t="s">
        <v>973</v>
      </c>
      <c r="C84" s="90"/>
      <c r="D84" s="90"/>
      <c r="E84" s="90"/>
      <c r="F84" s="90"/>
      <c r="G84" s="90"/>
      <c r="H84" s="90"/>
      <c r="I84" s="87"/>
      <c r="J84" s="88"/>
      <c r="K84" s="303">
        <v>0.05</v>
      </c>
      <c r="L84" s="865">
        <f>N78*K84</f>
        <v>7588.3941839968356</v>
      </c>
      <c r="M84" s="866"/>
      <c r="N84" s="51"/>
    </row>
    <row r="85" spans="1:14" ht="15.75" thickBot="1">
      <c r="B85" s="91" t="s">
        <v>974</v>
      </c>
      <c r="C85" s="92"/>
      <c r="D85" s="92"/>
      <c r="E85" s="92"/>
      <c r="F85" s="92"/>
      <c r="G85" s="92"/>
      <c r="H85" s="92"/>
      <c r="I85" s="93"/>
      <c r="J85" s="94"/>
      <c r="K85" s="304">
        <v>0.05</v>
      </c>
      <c r="L85" s="867">
        <f>N78*K85</f>
        <v>7588.3941839968356</v>
      </c>
      <c r="M85" s="868"/>
      <c r="N85" s="51"/>
    </row>
    <row r="86" spans="1:14" ht="15.75" thickBot="1">
      <c r="B86" s="831" t="s">
        <v>953</v>
      </c>
      <c r="C86" s="832"/>
      <c r="D86" s="832"/>
      <c r="E86" s="832"/>
      <c r="F86" s="832"/>
      <c r="G86" s="832"/>
      <c r="H86" s="832"/>
      <c r="I86" s="832"/>
      <c r="J86" s="832"/>
      <c r="K86" s="832"/>
      <c r="L86" s="832"/>
      <c r="M86" s="833"/>
      <c r="N86" s="52">
        <f>L83+L84+L85</f>
        <v>45530.365103981007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197298.24878391769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8.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5"/>
      <c r="C1" s="890"/>
      <c r="D1" s="891"/>
      <c r="E1" s="891"/>
      <c r="F1" s="891"/>
      <c r="G1" s="891"/>
      <c r="H1" s="891"/>
      <c r="I1" s="891"/>
      <c r="J1" s="892"/>
      <c r="K1" s="893" t="s">
        <v>933</v>
      </c>
      <c r="L1" s="895" t="s">
        <v>2198</v>
      </c>
      <c r="M1" s="896"/>
      <c r="N1" s="897"/>
    </row>
    <row r="2" spans="2:14">
      <c r="B2" s="876"/>
      <c r="C2" s="887" t="s">
        <v>934</v>
      </c>
      <c r="D2" s="888"/>
      <c r="E2" s="888"/>
      <c r="F2" s="888"/>
      <c r="G2" s="888"/>
      <c r="H2" s="888"/>
      <c r="I2" s="888"/>
      <c r="J2" s="889"/>
      <c r="K2" s="894"/>
      <c r="L2" s="898"/>
      <c r="M2" s="899"/>
      <c r="N2" s="900"/>
    </row>
    <row r="3" spans="2:14">
      <c r="B3" s="876"/>
      <c r="C3" s="887" t="s">
        <v>2199</v>
      </c>
      <c r="D3" s="888"/>
      <c r="E3" s="888"/>
      <c r="F3" s="888"/>
      <c r="G3" s="888"/>
      <c r="H3" s="888"/>
      <c r="I3" s="888"/>
      <c r="J3" s="889"/>
      <c r="K3" s="878" t="s">
        <v>935</v>
      </c>
      <c r="L3" s="903">
        <v>1</v>
      </c>
      <c r="M3" s="904"/>
      <c r="N3" s="905"/>
    </row>
    <row r="4" spans="2:14">
      <c r="B4" s="876"/>
      <c r="C4" s="887" t="s">
        <v>2200</v>
      </c>
      <c r="D4" s="888"/>
      <c r="E4" s="888"/>
      <c r="F4" s="888"/>
      <c r="G4" s="888"/>
      <c r="H4" s="888"/>
      <c r="I4" s="888"/>
      <c r="J4" s="889"/>
      <c r="K4" s="901"/>
      <c r="L4" s="906"/>
      <c r="M4" s="907"/>
      <c r="N4" s="908"/>
    </row>
    <row r="5" spans="2:14">
      <c r="B5" s="876"/>
      <c r="C5" s="887" t="s">
        <v>2201</v>
      </c>
      <c r="D5" s="888"/>
      <c r="E5" s="888"/>
      <c r="F5" s="888"/>
      <c r="G5" s="888"/>
      <c r="H5" s="888"/>
      <c r="I5" s="888"/>
      <c r="J5" s="889"/>
      <c r="K5" s="878" t="s">
        <v>936</v>
      </c>
      <c r="L5" s="880"/>
      <c r="M5" s="880" t="s">
        <v>937</v>
      </c>
      <c r="N5" s="882"/>
    </row>
    <row r="6" spans="2:14" ht="15.75" thickBot="1">
      <c r="B6" s="877"/>
      <c r="C6" s="884"/>
      <c r="D6" s="885"/>
      <c r="E6" s="885"/>
      <c r="F6" s="885"/>
      <c r="G6" s="885"/>
      <c r="H6" s="885"/>
      <c r="I6" s="885"/>
      <c r="J6" s="886"/>
      <c r="K6" s="879"/>
      <c r="L6" s="881"/>
      <c r="M6" s="881"/>
      <c r="N6" s="883"/>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9" t="s">
        <v>2205</v>
      </c>
      <c r="C10" s="910"/>
      <c r="D10" s="910"/>
      <c r="E10" s="910"/>
      <c r="F10" s="390" t="s">
        <v>2206</v>
      </c>
      <c r="G10" s="79"/>
      <c r="H10" s="358"/>
      <c r="I10" s="911" t="s">
        <v>2207</v>
      </c>
      <c r="J10" s="911"/>
      <c r="K10" s="391" t="s">
        <v>2206</v>
      </c>
      <c r="L10" s="355"/>
      <c r="M10" s="355"/>
      <c r="N10" s="35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179345.81502818555</v>
      </c>
      <c r="L36" s="269"/>
      <c r="M36" s="270">
        <v>9.25</v>
      </c>
      <c r="N36" s="271">
        <f>K36/M36</f>
        <v>19388.736759803844</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9.25</v>
      </c>
      <c r="N37" s="271">
        <f>K37/M37</f>
        <v>9567.8288017556861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58.094119895785944</v>
      </c>
    </row>
    <row r="43" spans="1:14" ht="15.75" thickBot="1">
      <c r="B43" s="831" t="s">
        <v>953</v>
      </c>
      <c r="C43" s="832"/>
      <c r="D43" s="832"/>
      <c r="E43" s="832"/>
      <c r="F43" s="832"/>
      <c r="G43" s="832"/>
      <c r="H43" s="832"/>
      <c r="I43" s="832"/>
      <c r="J43" s="832"/>
      <c r="K43" s="832"/>
      <c r="L43" s="832"/>
      <c r="M43" s="833"/>
      <c r="N43" s="99">
        <f>SUM(N36:N42)</f>
        <v>29014.659681455316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32786.740315383817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6557.3480630767635</v>
      </c>
      <c r="M83" s="866"/>
      <c r="N83" s="51"/>
    </row>
    <row r="84" spans="1:14">
      <c r="B84" s="89" t="s">
        <v>973</v>
      </c>
      <c r="C84" s="90"/>
      <c r="D84" s="90"/>
      <c r="E84" s="90"/>
      <c r="F84" s="90"/>
      <c r="G84" s="90"/>
      <c r="H84" s="90"/>
      <c r="I84" s="87"/>
      <c r="J84" s="88"/>
      <c r="K84" s="303">
        <v>0.05</v>
      </c>
      <c r="L84" s="865">
        <f>N78*K84</f>
        <v>1639.3370157691909</v>
      </c>
      <c r="M84" s="866"/>
      <c r="N84" s="51"/>
    </row>
    <row r="85" spans="1:14" ht="15.75" thickBot="1">
      <c r="B85" s="91" t="s">
        <v>974</v>
      </c>
      <c r="C85" s="92"/>
      <c r="D85" s="92"/>
      <c r="E85" s="92"/>
      <c r="F85" s="92"/>
      <c r="G85" s="92"/>
      <c r="H85" s="92"/>
      <c r="I85" s="93"/>
      <c r="J85" s="94"/>
      <c r="K85" s="304">
        <v>0.05</v>
      </c>
      <c r="L85" s="867">
        <f>N78*K85</f>
        <v>1639.3370157691909</v>
      </c>
      <c r="M85" s="868"/>
      <c r="N85" s="51"/>
    </row>
    <row r="86" spans="1:14" ht="15.75" thickBot="1">
      <c r="B86" s="831" t="s">
        <v>953</v>
      </c>
      <c r="C86" s="832"/>
      <c r="D86" s="832"/>
      <c r="E86" s="832"/>
      <c r="F86" s="832"/>
      <c r="G86" s="832"/>
      <c r="H86" s="832"/>
      <c r="I86" s="832"/>
      <c r="J86" s="832"/>
      <c r="K86" s="832"/>
      <c r="L86" s="832"/>
      <c r="M86" s="833"/>
      <c r="N86" s="52">
        <f>L83+L84+L85</f>
        <v>9836.0220946151458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42622.762409998963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180</v>
      </c>
      <c r="B36" s="844" t="str">
        <f>VLOOKUP(A36,EQUIPOS!A6:D154,3,FALSE)</f>
        <v>Compresor 120 HP, con martillo.</v>
      </c>
      <c r="C36" s="845"/>
      <c r="D36" s="845"/>
      <c r="E36" s="845"/>
      <c r="F36" s="845"/>
      <c r="G36" s="845"/>
      <c r="H36" s="846"/>
      <c r="I36" s="266"/>
      <c r="J36" s="267"/>
      <c r="K36" s="268">
        <f>VLOOKUP(A36,EQUIPOS!A6:D161,4,FALSE)</f>
        <v>88502.416416240099</v>
      </c>
      <c r="L36" s="269"/>
      <c r="M36" s="270">
        <v>2.5</v>
      </c>
      <c r="N36" s="271">
        <f>K36/M36</f>
        <v>35400.966566496041</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1082.6200000000001</v>
      </c>
    </row>
    <row r="43" spans="1:14" ht="15.75" thickBot="1">
      <c r="B43" s="831" t="s">
        <v>953</v>
      </c>
      <c r="C43" s="832"/>
      <c r="D43" s="832"/>
      <c r="E43" s="832"/>
      <c r="F43" s="832"/>
      <c r="G43" s="832"/>
      <c r="H43" s="832"/>
      <c r="I43" s="832"/>
      <c r="J43" s="832"/>
      <c r="K43" s="832"/>
      <c r="L43" s="832"/>
      <c r="M43" s="833"/>
      <c r="N43" s="99">
        <f>SUM(N36:N42)</f>
        <v>36483.586566496044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N70+N71+N72+N73+N74</f>
        <v>10826.2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48177.161205635246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9635.4322411270496</v>
      </c>
      <c r="M83" s="866"/>
      <c r="N83" s="51"/>
    </row>
    <row r="84" spans="1:14">
      <c r="B84" s="89" t="s">
        <v>973</v>
      </c>
      <c r="C84" s="90"/>
      <c r="D84" s="90"/>
      <c r="E84" s="90"/>
      <c r="F84" s="90"/>
      <c r="G84" s="90"/>
      <c r="H84" s="90"/>
      <c r="I84" s="87"/>
      <c r="J84" s="88"/>
      <c r="K84" s="303">
        <v>0.05</v>
      </c>
      <c r="L84" s="865">
        <f>N78*K84</f>
        <v>2408.8580602817624</v>
      </c>
      <c r="M84" s="866"/>
      <c r="N84" s="51"/>
    </row>
    <row r="85" spans="1:14" ht="15.75" thickBot="1">
      <c r="B85" s="91" t="s">
        <v>974</v>
      </c>
      <c r="C85" s="92"/>
      <c r="D85" s="92"/>
      <c r="E85" s="92"/>
      <c r="F85" s="92"/>
      <c r="G85" s="92"/>
      <c r="H85" s="92"/>
      <c r="I85" s="93"/>
      <c r="J85" s="94"/>
      <c r="K85" s="304">
        <v>0.05</v>
      </c>
      <c r="L85" s="867">
        <f>N78*K85</f>
        <v>2408.8580602817624</v>
      </c>
      <c r="M85" s="868"/>
      <c r="N85" s="51"/>
    </row>
    <row r="86" spans="1:14" ht="15.75" thickBot="1">
      <c r="B86" s="831" t="s">
        <v>953</v>
      </c>
      <c r="C86" s="832"/>
      <c r="D86" s="832"/>
      <c r="E86" s="832"/>
      <c r="F86" s="832"/>
      <c r="G86" s="832"/>
      <c r="H86" s="832"/>
      <c r="I86" s="832"/>
      <c r="J86" s="832"/>
      <c r="K86" s="832"/>
      <c r="L86" s="832"/>
      <c r="M86" s="833"/>
      <c r="N86" s="52">
        <f>L83+L84+L85</f>
        <v>14453.148361690573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62630.309567325821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179345.81502818555</v>
      </c>
      <c r="L36" s="269"/>
      <c r="M36" s="270">
        <v>2.375</v>
      </c>
      <c r="N36" s="271">
        <f>K36/M36</f>
        <v>75514.027380288651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2.375</v>
      </c>
      <c r="N37" s="271">
        <f>K37/M37</f>
        <v>37264.175333153726</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3935.712425094131</v>
      </c>
      <c r="L38" s="269"/>
      <c r="M38" s="270">
        <v>2.375</v>
      </c>
      <c r="N38" s="271">
        <f>K38/M38</f>
        <v>1657.1420737238448</v>
      </c>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1416.2065453389896</v>
      </c>
    </row>
    <row r="43" spans="1:14" ht="15.75" thickBot="1">
      <c r="B43" s="831" t="s">
        <v>953</v>
      </c>
      <c r="C43" s="832"/>
      <c r="D43" s="832"/>
      <c r="E43" s="832"/>
      <c r="F43" s="832"/>
      <c r="G43" s="832"/>
      <c r="H43" s="832"/>
      <c r="I43" s="832"/>
      <c r="J43" s="832"/>
      <c r="K43" s="832"/>
      <c r="L43" s="832"/>
      <c r="M43" s="833"/>
      <c r="N43" s="99">
        <f>SUM(N36:N42)</f>
        <v>115851.55133250523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130880.99142503433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26176.198285006867</v>
      </c>
      <c r="M83" s="866"/>
      <c r="N83" s="51"/>
    </row>
    <row r="84" spans="1:14">
      <c r="B84" s="89" t="s">
        <v>973</v>
      </c>
      <c r="C84" s="90"/>
      <c r="D84" s="90"/>
      <c r="E84" s="90"/>
      <c r="F84" s="90"/>
      <c r="G84" s="90"/>
      <c r="H84" s="90"/>
      <c r="I84" s="87"/>
      <c r="J84" s="88"/>
      <c r="K84" s="303">
        <v>0.05</v>
      </c>
      <c r="L84" s="865">
        <f>N78*K84</f>
        <v>6544.0495712517168</v>
      </c>
      <c r="M84" s="866"/>
      <c r="N84" s="51"/>
    </row>
    <row r="85" spans="1:14" ht="15.75" thickBot="1">
      <c r="B85" s="91" t="s">
        <v>974</v>
      </c>
      <c r="C85" s="92"/>
      <c r="D85" s="92"/>
      <c r="E85" s="92"/>
      <c r="F85" s="92"/>
      <c r="G85" s="92"/>
      <c r="H85" s="92"/>
      <c r="I85" s="93"/>
      <c r="J85" s="94"/>
      <c r="K85" s="304">
        <v>0.05</v>
      </c>
      <c r="L85" s="867">
        <f>N78*K85</f>
        <v>6544.0495712517168</v>
      </c>
      <c r="M85" s="868"/>
      <c r="N85" s="51"/>
    </row>
    <row r="86" spans="1:14" ht="15.75" thickBot="1">
      <c r="B86" s="831" t="s">
        <v>953</v>
      </c>
      <c r="C86" s="832"/>
      <c r="D86" s="832"/>
      <c r="E86" s="832"/>
      <c r="F86" s="832"/>
      <c r="G86" s="832"/>
      <c r="H86" s="832"/>
      <c r="I86" s="832"/>
      <c r="J86" s="832"/>
      <c r="K86" s="832"/>
      <c r="L86" s="832"/>
      <c r="M86" s="833"/>
      <c r="N86" s="52">
        <f>L83+L84+L85</f>
        <v>39264.297427510297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170145.28885254462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250505.54019982254</v>
      </c>
      <c r="L36" s="269"/>
      <c r="M36" s="270">
        <v>2.5</v>
      </c>
      <c r="N36" s="271">
        <f>K36/M36</f>
        <v>100202.21607992901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2.5</v>
      </c>
      <c r="N37" s="271">
        <f>K37/M37</f>
        <v>35400.966566496041</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3935.712425094131</v>
      </c>
      <c r="L38" s="269"/>
      <c r="M38" s="270">
        <v>2.5</v>
      </c>
      <c r="N38" s="271">
        <f>K38/M38</f>
        <v>1574.2849700376523</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269.07924361440797</v>
      </c>
    </row>
    <row r="43" spans="1:14" ht="15.75" thickBot="1">
      <c r="B43" s="831" t="s">
        <v>953</v>
      </c>
      <c r="C43" s="832"/>
      <c r="D43" s="832"/>
      <c r="E43" s="832"/>
      <c r="F43" s="832"/>
      <c r="G43" s="832"/>
      <c r="H43" s="832"/>
      <c r="I43" s="832"/>
      <c r="J43" s="832"/>
      <c r="K43" s="832"/>
      <c r="L43" s="832"/>
      <c r="M43" s="833"/>
      <c r="N43" s="99">
        <f>SUM(N36:N42)</f>
        <v>137446.5468600771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35">
        <f>'900.2'!N78</f>
        <v>867.37463913920249</v>
      </c>
      <c r="M59" s="836"/>
      <c r="N59" s="286">
        <f>K59*L59</f>
        <v>867.37463913920249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867.37463913920249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13453.962180720398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151767.8836799367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30353.576735987343</v>
      </c>
      <c r="M83" s="866"/>
      <c r="N83" s="51"/>
    </row>
    <row r="84" spans="1:14">
      <c r="B84" s="89" t="s">
        <v>973</v>
      </c>
      <c r="C84" s="90"/>
      <c r="D84" s="90"/>
      <c r="E84" s="90"/>
      <c r="F84" s="90"/>
      <c r="G84" s="90"/>
      <c r="H84" s="90"/>
      <c r="I84" s="87"/>
      <c r="J84" s="88"/>
      <c r="K84" s="303">
        <v>0.05</v>
      </c>
      <c r="L84" s="865">
        <f>N78*K84</f>
        <v>7588.3941839968356</v>
      </c>
      <c r="M84" s="866"/>
      <c r="N84" s="51"/>
    </row>
    <row r="85" spans="1:14" ht="15.75" thickBot="1">
      <c r="B85" s="91" t="s">
        <v>974</v>
      </c>
      <c r="C85" s="92"/>
      <c r="D85" s="92"/>
      <c r="E85" s="92"/>
      <c r="F85" s="92"/>
      <c r="G85" s="92"/>
      <c r="H85" s="92"/>
      <c r="I85" s="93"/>
      <c r="J85" s="94"/>
      <c r="K85" s="304">
        <v>0.05</v>
      </c>
      <c r="L85" s="867">
        <f>N78*K85</f>
        <v>7588.3941839968356</v>
      </c>
      <c r="M85" s="868"/>
      <c r="N85" s="51"/>
    </row>
    <row r="86" spans="1:14" ht="15.75" thickBot="1">
      <c r="B86" s="831" t="s">
        <v>953</v>
      </c>
      <c r="C86" s="832"/>
      <c r="D86" s="832"/>
      <c r="E86" s="832"/>
      <c r="F86" s="832"/>
      <c r="G86" s="832"/>
      <c r="H86" s="832"/>
      <c r="I86" s="832"/>
      <c r="J86" s="832"/>
      <c r="K86" s="832"/>
      <c r="L86" s="832"/>
      <c r="M86" s="833"/>
      <c r="N86" s="52">
        <f>L83+L84+L85</f>
        <v>45530.365103981007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197298.24878391769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312</v>
      </c>
      <c r="B36" s="844" t="str">
        <f>VLOOKUP(A36,EQUIPOS!A6:D154,3,FALSE)</f>
        <v>Retroexcavadora sobre oruga, potencia 138 HP, balde de 1,5 m3.</v>
      </c>
      <c r="C36" s="845"/>
      <c r="D36" s="845"/>
      <c r="E36" s="845"/>
      <c r="F36" s="845"/>
      <c r="G36" s="845"/>
      <c r="H36" s="846"/>
      <c r="I36" s="266"/>
      <c r="J36" s="267"/>
      <c r="K36" s="268">
        <f>VLOOKUP(A36,EQUIPOS!A6:D161,4,FALSE)</f>
        <v>250505.54019982254</v>
      </c>
      <c r="L36" s="269"/>
      <c r="M36" s="270">
        <v>2.5</v>
      </c>
      <c r="N36" s="271">
        <f>K36/M36</f>
        <v>100202.21607992901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2.5</v>
      </c>
      <c r="N37" s="271">
        <f>K37/M37</f>
        <v>35400.966566496041</v>
      </c>
    </row>
    <row r="38" spans="1:14">
      <c r="A38" t="s">
        <v>195</v>
      </c>
      <c r="B38" s="844" t="str">
        <f>VLOOKUP(A38,EQUIPOS!A8:D154,3,FALSE)</f>
        <v xml:space="preserve">Equipo de oxicorte, Capacidad de corte: hasta 6´´ (152mm) </v>
      </c>
      <c r="C38" s="845"/>
      <c r="D38" s="845"/>
      <c r="E38" s="845"/>
      <c r="F38" s="845"/>
      <c r="G38" s="845"/>
      <c r="H38" s="846"/>
      <c r="I38" s="266"/>
      <c r="J38" s="267"/>
      <c r="K38" s="268">
        <f>VLOOKUP(A38,EQUIPOS!A8:D163,4,FALSE)</f>
        <v>3935.712425094131</v>
      </c>
      <c r="L38" s="269"/>
      <c r="M38" s="270">
        <v>2.5</v>
      </c>
      <c r="N38" s="271">
        <f>K38/M38</f>
        <v>1574.2849700376523</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214.948243614408</v>
      </c>
    </row>
    <row r="43" spans="1:14" ht="15.75" thickBot="1">
      <c r="B43" s="831" t="s">
        <v>953</v>
      </c>
      <c r="C43" s="832"/>
      <c r="D43" s="832"/>
      <c r="E43" s="832"/>
      <c r="F43" s="832"/>
      <c r="G43" s="832"/>
      <c r="H43" s="832"/>
      <c r="I43" s="832"/>
      <c r="J43" s="832"/>
      <c r="K43" s="832"/>
      <c r="L43" s="832"/>
      <c r="M43" s="833"/>
      <c r="N43" s="99">
        <f>SUM(N36:N42)</f>
        <v>137392.4158600771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35">
        <f>'900.2'!N78</f>
        <v>867.37463913920249</v>
      </c>
      <c r="M59" s="836"/>
      <c r="N59" s="286">
        <f>K59*L59</f>
        <v>1214.3244947948833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1214.3244947948833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10747.412180720399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149354.15253559238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29870.830507118477</v>
      </c>
      <c r="M83" s="866"/>
      <c r="N83" s="51"/>
    </row>
    <row r="84" spans="1:14">
      <c r="B84" s="89" t="s">
        <v>973</v>
      </c>
      <c r="C84" s="90"/>
      <c r="D84" s="90"/>
      <c r="E84" s="90"/>
      <c r="F84" s="90"/>
      <c r="G84" s="90"/>
      <c r="H84" s="90"/>
      <c r="I84" s="87"/>
      <c r="J84" s="88"/>
      <c r="K84" s="303">
        <v>0.05</v>
      </c>
      <c r="L84" s="865">
        <f>N78*K84</f>
        <v>7467.7076267796192</v>
      </c>
      <c r="M84" s="866"/>
      <c r="N84" s="51"/>
    </row>
    <row r="85" spans="1:14" ht="15.75" thickBot="1">
      <c r="B85" s="91" t="s">
        <v>974</v>
      </c>
      <c r="C85" s="92"/>
      <c r="D85" s="92"/>
      <c r="E85" s="92"/>
      <c r="F85" s="92"/>
      <c r="G85" s="92"/>
      <c r="H85" s="92"/>
      <c r="I85" s="93"/>
      <c r="J85" s="94"/>
      <c r="K85" s="304">
        <v>0.05</v>
      </c>
      <c r="L85" s="867">
        <f>N78*K85</f>
        <v>7467.7076267796192</v>
      </c>
      <c r="M85" s="868"/>
      <c r="N85" s="51"/>
    </row>
    <row r="86" spans="1:14" ht="15.75" thickBot="1">
      <c r="B86" s="831" t="s">
        <v>953</v>
      </c>
      <c r="C86" s="832"/>
      <c r="D86" s="832"/>
      <c r="E86" s="832"/>
      <c r="F86" s="832"/>
      <c r="G86" s="832"/>
      <c r="H86" s="832"/>
      <c r="I86" s="832"/>
      <c r="J86" s="832"/>
      <c r="K86" s="832"/>
      <c r="L86" s="832"/>
      <c r="M86" s="833"/>
      <c r="N86" s="52">
        <f>L83+L84+L85</f>
        <v>44806.245760677717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194160.39829627011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179345.81502818555</v>
      </c>
      <c r="L36" s="269"/>
      <c r="M36" s="270">
        <v>22</v>
      </c>
      <c r="N36" s="271">
        <f>K36/M36</f>
        <v>8152.0825012811611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22</v>
      </c>
      <c r="N37" s="271">
        <f>K37/M37</f>
        <v>4022.8371098290954</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24.425936774364544</v>
      </c>
    </row>
    <row r="43" spans="1:14" ht="15.75" thickBot="1">
      <c r="B43" s="831" t="s">
        <v>953</v>
      </c>
      <c r="C43" s="832"/>
      <c r="D43" s="832"/>
      <c r="E43" s="832"/>
      <c r="F43" s="832"/>
      <c r="G43" s="832"/>
      <c r="H43" s="832"/>
      <c r="I43" s="832"/>
      <c r="J43" s="832"/>
      <c r="K43" s="832"/>
      <c r="L43" s="832"/>
      <c r="M43" s="833"/>
      <c r="N43" s="99">
        <f>SUM(N36:N42)</f>
        <v>12199.345547884623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35">
        <f>'900.2'!N78</f>
        <v>867.37463913920249</v>
      </c>
      <c r="M59" s="836"/>
      <c r="N59" s="286">
        <f>K59*L59</f>
        <v>364.29734843846501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364.29734843846501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13784.939735041316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2756.9879470082633</v>
      </c>
      <c r="M83" s="866"/>
      <c r="N83" s="51"/>
    </row>
    <row r="84" spans="1:14">
      <c r="B84" s="89" t="s">
        <v>973</v>
      </c>
      <c r="C84" s="90"/>
      <c r="D84" s="90"/>
      <c r="E84" s="90"/>
      <c r="F84" s="90"/>
      <c r="G84" s="90"/>
      <c r="H84" s="90"/>
      <c r="I84" s="87"/>
      <c r="J84" s="88"/>
      <c r="K84" s="303">
        <v>0.05</v>
      </c>
      <c r="L84" s="865">
        <f>N78*K84</f>
        <v>689.24698675206582</v>
      </c>
      <c r="M84" s="866"/>
      <c r="N84" s="51"/>
    </row>
    <row r="85" spans="1:14" ht="15.75" thickBot="1">
      <c r="B85" s="91" t="s">
        <v>974</v>
      </c>
      <c r="C85" s="92"/>
      <c r="D85" s="92"/>
      <c r="E85" s="92"/>
      <c r="F85" s="92"/>
      <c r="G85" s="92"/>
      <c r="H85" s="92"/>
      <c r="I85" s="93"/>
      <c r="J85" s="94"/>
      <c r="K85" s="304">
        <v>0.05</v>
      </c>
      <c r="L85" s="867">
        <f>N78*K85</f>
        <v>689.24698675206582</v>
      </c>
      <c r="M85" s="868"/>
      <c r="N85" s="51"/>
    </row>
    <row r="86" spans="1:14" ht="15.75" thickBot="1">
      <c r="B86" s="831" t="s">
        <v>953</v>
      </c>
      <c r="C86" s="832"/>
      <c r="D86" s="832"/>
      <c r="E86" s="832"/>
      <c r="F86" s="832"/>
      <c r="G86" s="832"/>
      <c r="H86" s="832"/>
      <c r="I86" s="832"/>
      <c r="J86" s="832"/>
      <c r="K86" s="832"/>
      <c r="L86" s="832"/>
      <c r="M86" s="833"/>
      <c r="N86" s="52">
        <f>L83+L84+L85</f>
        <v>4135.4819205123949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17920.421655553713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150</v>
      </c>
      <c r="B36" s="844" t="str">
        <f>VLOOKUP(A36,EQUIPOS!A6:D154,3,FALSE)</f>
        <v>Cargador : Potencia en el volante 125 hp, Clasificación de RPM del motor 2300.</v>
      </c>
      <c r="C36" s="845"/>
      <c r="D36" s="845"/>
      <c r="E36" s="845"/>
      <c r="F36" s="845"/>
      <c r="G36" s="845"/>
      <c r="H36" s="846"/>
      <c r="I36" s="266"/>
      <c r="J36" s="267"/>
      <c r="K36" s="268">
        <f>VLOOKUP(A36,EQUIPOS!A6:D161,4,FALSE)</f>
        <v>179345.81502818555</v>
      </c>
      <c r="L36" s="269"/>
      <c r="M36" s="270">
        <v>22</v>
      </c>
      <c r="N36" s="271">
        <f>K36/M36</f>
        <v>8152.0825012811611</v>
      </c>
    </row>
    <row r="37" spans="1:14">
      <c r="A37" t="s">
        <v>180</v>
      </c>
      <c r="B37" s="844" t="str">
        <f>VLOOKUP(A37,EQUIPOS!A7:D154,3,FALSE)</f>
        <v>Compresor 120 HP, con martillo.</v>
      </c>
      <c r="C37" s="845"/>
      <c r="D37" s="845"/>
      <c r="E37" s="845"/>
      <c r="F37" s="845"/>
      <c r="G37" s="845"/>
      <c r="H37" s="846"/>
      <c r="I37" s="266"/>
      <c r="J37" s="267"/>
      <c r="K37" s="268">
        <f>VLOOKUP(A37,EQUIPOS!A7:D162,4,FALSE)</f>
        <v>88502.416416240099</v>
      </c>
      <c r="L37" s="269"/>
      <c r="M37" s="270">
        <v>22</v>
      </c>
      <c r="N37" s="271">
        <f>K37/M37</f>
        <v>4022.8371098290954</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24.425936774364544</v>
      </c>
    </row>
    <row r="43" spans="1:14" ht="15.75" thickBot="1">
      <c r="B43" s="831" t="s">
        <v>953</v>
      </c>
      <c r="C43" s="832"/>
      <c r="D43" s="832"/>
      <c r="E43" s="832"/>
      <c r="F43" s="832"/>
      <c r="G43" s="832"/>
      <c r="H43" s="832"/>
      <c r="I43" s="832"/>
      <c r="J43" s="832"/>
      <c r="K43" s="832"/>
      <c r="L43" s="832"/>
      <c r="M43" s="833"/>
      <c r="N43" s="99">
        <f>SUM(N36:N42)</f>
        <v>12199.345547884623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35">
        <f>'900.2'!N78</f>
        <v>867.37463913920249</v>
      </c>
      <c r="M59" s="836"/>
      <c r="N59" s="286">
        <f>K59*L59</f>
        <v>182.1486742192325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45"/>
    </row>
    <row r="65" spans="1:15" ht="15.75" thickBot="1">
      <c r="B65" s="837" t="s">
        <v>953</v>
      </c>
      <c r="C65" s="838"/>
      <c r="D65" s="838"/>
      <c r="E65" s="838"/>
      <c r="F65" s="838"/>
      <c r="G65" s="838"/>
      <c r="H65" s="838"/>
      <c r="I65" s="838"/>
      <c r="J65" s="838"/>
      <c r="K65" s="838"/>
      <c r="L65" s="838"/>
      <c r="M65" s="839"/>
      <c r="N65" s="104">
        <f>N59+N60+N61+N62+N63</f>
        <v>182.1486742192325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1221.2968387182273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13602.791060822081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2720.5582121644165</v>
      </c>
      <c r="M83" s="866"/>
      <c r="N83" s="51"/>
    </row>
    <row r="84" spans="1:14">
      <c r="B84" s="89" t="s">
        <v>973</v>
      </c>
      <c r="C84" s="90"/>
      <c r="D84" s="90"/>
      <c r="E84" s="90"/>
      <c r="F84" s="90"/>
      <c r="G84" s="90"/>
      <c r="H84" s="90"/>
      <c r="I84" s="87"/>
      <c r="J84" s="88"/>
      <c r="K84" s="303">
        <v>0.05</v>
      </c>
      <c r="L84" s="865">
        <f>N78*K84</f>
        <v>680.13955304110414</v>
      </c>
      <c r="M84" s="866"/>
      <c r="N84" s="51"/>
    </row>
    <row r="85" spans="1:14" ht="15.75" thickBot="1">
      <c r="B85" s="91" t="s">
        <v>974</v>
      </c>
      <c r="C85" s="92"/>
      <c r="D85" s="92"/>
      <c r="E85" s="92"/>
      <c r="F85" s="92"/>
      <c r="G85" s="92"/>
      <c r="H85" s="92"/>
      <c r="I85" s="93"/>
      <c r="J85" s="94"/>
      <c r="K85" s="304">
        <v>0.05</v>
      </c>
      <c r="L85" s="867">
        <f>N78*K85</f>
        <v>680.13955304110414</v>
      </c>
      <c r="M85" s="868"/>
      <c r="N85" s="51"/>
    </row>
    <row r="86" spans="1:14" ht="15.75" thickBot="1">
      <c r="B86" s="831" t="s">
        <v>953</v>
      </c>
      <c r="C86" s="832"/>
      <c r="D86" s="832"/>
      <c r="E86" s="832"/>
      <c r="F86" s="832"/>
      <c r="G86" s="832"/>
      <c r="H86" s="832"/>
      <c r="I86" s="832"/>
      <c r="J86" s="832"/>
      <c r="K86" s="832"/>
      <c r="L86" s="832"/>
      <c r="M86" s="833"/>
      <c r="N86" s="52">
        <f>L83+L84+L85</f>
        <v>4080.8373182466248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17683.628379068705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180</v>
      </c>
      <c r="B36" s="844" t="str">
        <f>VLOOKUP(A36,EQUIPOS!A6:D154,3,FALSE)</f>
        <v>Compresor 120 HP, con martillo.</v>
      </c>
      <c r="C36" s="845"/>
      <c r="D36" s="845"/>
      <c r="E36" s="845"/>
      <c r="F36" s="845"/>
      <c r="G36" s="845"/>
      <c r="H36" s="846"/>
      <c r="I36" s="266"/>
      <c r="J36" s="267"/>
      <c r="K36" s="268">
        <f>VLOOKUP(A36,EQUIPOS!A6:D161,4,FALSE)</f>
        <v>88502.416416240099</v>
      </c>
      <c r="L36" s="269"/>
      <c r="M36" s="270">
        <v>20</v>
      </c>
      <c r="N36" s="271">
        <f>K36/M36</f>
        <v>4425.1208208120051</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67.663750000000007</v>
      </c>
    </row>
    <row r="43" spans="1:14" ht="15.75" thickBot="1">
      <c r="B43" s="831" t="s">
        <v>953</v>
      </c>
      <c r="C43" s="832"/>
      <c r="D43" s="832"/>
      <c r="E43" s="832"/>
      <c r="F43" s="832"/>
      <c r="G43" s="832"/>
      <c r="H43" s="832"/>
      <c r="I43" s="832"/>
      <c r="J43" s="832"/>
      <c r="K43" s="832"/>
      <c r="L43" s="832"/>
      <c r="M43" s="833"/>
      <c r="N43" s="99">
        <f>SUM(N36:N42)</f>
        <v>4492.7845708120049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35">
        <f>'900.2'!N78</f>
        <v>867.37463913920249</v>
      </c>
      <c r="M59" s="836"/>
      <c r="N59" s="286">
        <f>K59*L59</f>
        <v>69.389971131136207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69.389971131136207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676.63750000000005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5238.8120419431407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1047.7624083886283</v>
      </c>
      <c r="M83" s="866"/>
      <c r="N83" s="51"/>
    </row>
    <row r="84" spans="1:14">
      <c r="B84" s="89" t="s">
        <v>973</v>
      </c>
      <c r="C84" s="90"/>
      <c r="D84" s="90"/>
      <c r="E84" s="90"/>
      <c r="F84" s="90"/>
      <c r="G84" s="90"/>
      <c r="H84" s="90"/>
      <c r="I84" s="87"/>
      <c r="J84" s="88"/>
      <c r="K84" s="303">
        <v>0.05</v>
      </c>
      <c r="L84" s="865">
        <f>N78*K84</f>
        <v>261.94060209715707</v>
      </c>
      <c r="M84" s="866"/>
      <c r="N84" s="51"/>
    </row>
    <row r="85" spans="1:14" ht="15.75" thickBot="1">
      <c r="B85" s="91" t="s">
        <v>974</v>
      </c>
      <c r="C85" s="92"/>
      <c r="D85" s="92"/>
      <c r="E85" s="92"/>
      <c r="F85" s="92"/>
      <c r="G85" s="92"/>
      <c r="H85" s="92"/>
      <c r="I85" s="93"/>
      <c r="J85" s="94"/>
      <c r="K85" s="304">
        <v>0.05</v>
      </c>
      <c r="L85" s="867">
        <f>N78*K85</f>
        <v>261.94060209715707</v>
      </c>
      <c r="M85" s="868"/>
      <c r="N85" s="51"/>
    </row>
    <row r="86" spans="1:14" ht="15.75" thickBot="1">
      <c r="B86" s="831" t="s">
        <v>953</v>
      </c>
      <c r="C86" s="832"/>
      <c r="D86" s="832"/>
      <c r="E86" s="832"/>
      <c r="F86" s="832"/>
      <c r="G86" s="832"/>
      <c r="H86" s="832"/>
      <c r="I86" s="832"/>
      <c r="J86" s="832"/>
      <c r="K86" s="832"/>
      <c r="L86" s="832"/>
      <c r="M86" s="833"/>
      <c r="N86" s="52">
        <f>L83+L84+L85</f>
        <v>1571.6436125829425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6810.455654526083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195</v>
      </c>
      <c r="B36" s="844" t="str">
        <f>VLOOKUP(A36,EQUIPOS!A6:D154,3,FALSE)</f>
        <v xml:space="preserve">Equipo de oxicorte, Capacidad de corte: hasta 6´´ (152mm) </v>
      </c>
      <c r="C36" s="845"/>
      <c r="D36" s="845"/>
      <c r="E36" s="845"/>
      <c r="F36" s="845"/>
      <c r="G36" s="845"/>
      <c r="H36" s="846"/>
      <c r="I36" s="266"/>
      <c r="J36" s="267"/>
      <c r="K36" s="268">
        <f>VLOOKUP(A36,EQUIPOS!A6:D161,4,FALSE)</f>
        <v>3935.712425094131</v>
      </c>
      <c r="L36" s="269"/>
      <c r="M36" s="270">
        <v>321</v>
      </c>
      <c r="N36" s="271">
        <f>K36/M36</f>
        <v>12.260786371009754</v>
      </c>
    </row>
    <row r="37" spans="1:14">
      <c r="A37" t="s">
        <v>248</v>
      </c>
      <c r="B37" s="844" t="str">
        <f>VLOOKUP(A37,EQUIPOS!A7:D154,3,FALSE)</f>
        <v>Grúa telescópica de 50 Ton.</v>
      </c>
      <c r="C37" s="845"/>
      <c r="D37" s="845"/>
      <c r="E37" s="845"/>
      <c r="F37" s="845"/>
      <c r="G37" s="845"/>
      <c r="H37" s="846"/>
      <c r="I37" s="266"/>
      <c r="J37" s="267"/>
      <c r="K37" s="268">
        <f>VLOOKUP(A37,EQUIPOS!A7:D162,4,FALSE)</f>
        <v>383348.61283384392</v>
      </c>
      <c r="L37" s="269"/>
      <c r="M37" s="270">
        <v>321</v>
      </c>
      <c r="N37" s="271">
        <f>K37/M37</f>
        <v>1194.2324387347162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16.863239875389407</v>
      </c>
    </row>
    <row r="43" spans="1:14" ht="15.75" thickBot="1">
      <c r="B43" s="831" t="s">
        <v>953</v>
      </c>
      <c r="C43" s="832"/>
      <c r="D43" s="832"/>
      <c r="E43" s="832"/>
      <c r="F43" s="832"/>
      <c r="G43" s="832"/>
      <c r="H43" s="832"/>
      <c r="I43" s="832"/>
      <c r="J43" s="832"/>
      <c r="K43" s="832"/>
      <c r="L43" s="832"/>
      <c r="M43" s="833"/>
      <c r="N43" s="99">
        <f>SUM(N36:N42)</f>
        <v>1223.3564649811153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35">
        <f>VLOOKUP(A59,TRANSPORTE!A5:D120,4,FALSE)</f>
        <v>627.4233312398004</v>
      </c>
      <c r="M59" s="836"/>
      <c r="N59" s="286">
        <f>K59*L59</f>
        <v>627.4233312398004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627.4233312398004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168.63239875389408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2019.4121949748096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403.88243899496194</v>
      </c>
      <c r="M83" s="866"/>
      <c r="N83" s="51"/>
    </row>
    <row r="84" spans="1:14">
      <c r="B84" s="89" t="s">
        <v>973</v>
      </c>
      <c r="C84" s="90"/>
      <c r="D84" s="90"/>
      <c r="E84" s="90"/>
      <c r="F84" s="90"/>
      <c r="G84" s="90"/>
      <c r="H84" s="90"/>
      <c r="I84" s="87"/>
      <c r="J84" s="88"/>
      <c r="K84" s="303">
        <v>0.05</v>
      </c>
      <c r="L84" s="865">
        <f>N78*K84</f>
        <v>100.97060974874049</v>
      </c>
      <c r="M84" s="866"/>
      <c r="N84" s="51"/>
    </row>
    <row r="85" spans="1:14" ht="15.75" thickBot="1">
      <c r="B85" s="91" t="s">
        <v>974</v>
      </c>
      <c r="C85" s="92"/>
      <c r="D85" s="92"/>
      <c r="E85" s="92"/>
      <c r="F85" s="92"/>
      <c r="G85" s="92"/>
      <c r="H85" s="92"/>
      <c r="I85" s="93"/>
      <c r="J85" s="94"/>
      <c r="K85" s="304">
        <v>0.05</v>
      </c>
      <c r="L85" s="867">
        <f>N78*K85</f>
        <v>100.97060974874049</v>
      </c>
      <c r="M85" s="868"/>
      <c r="N85" s="51"/>
    </row>
    <row r="86" spans="1:14" ht="15.75" thickBot="1">
      <c r="B86" s="831" t="s">
        <v>953</v>
      </c>
      <c r="C86" s="832"/>
      <c r="D86" s="832"/>
      <c r="E86" s="832"/>
      <c r="F86" s="832"/>
      <c r="G86" s="832"/>
      <c r="H86" s="832"/>
      <c r="I86" s="832"/>
      <c r="J86" s="832"/>
      <c r="K86" s="832"/>
      <c r="L86" s="832"/>
      <c r="M86" s="833"/>
      <c r="N86" s="52">
        <f>L83+L84+L85</f>
        <v>605.82365849244286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2625.2358534672526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273</v>
      </c>
      <c r="B36" s="844" t="str">
        <f>VLOOKUP(A36,EQUIPOS!A6:D154,3,FALSE)</f>
        <v>Motosierra, 93.6 cm3 - 7.1 HP, 45-90 cm - 7.9 kg</v>
      </c>
      <c r="C36" s="845"/>
      <c r="D36" s="845"/>
      <c r="E36" s="845"/>
      <c r="F36" s="845"/>
      <c r="G36" s="845"/>
      <c r="H36" s="846"/>
      <c r="I36" s="266"/>
      <c r="J36" s="267"/>
      <c r="K36" s="268">
        <f>VLOOKUP(A36,EQUIPOS!A6:D161,4,FALSE)</f>
        <v>7666.9722566768787</v>
      </c>
      <c r="L36" s="269"/>
      <c r="M36" s="270">
        <v>3</v>
      </c>
      <c r="N36" s="271">
        <f>K36/M36</f>
        <v>2555.6574188922928</v>
      </c>
    </row>
    <row r="37" spans="1:14">
      <c r="A37" s="204" t="s">
        <v>312</v>
      </c>
      <c r="B37" s="844" t="str">
        <f>VLOOKUP(A37,EQUIPOS!A7:D154,3,FALSE)</f>
        <v>Retroexcavadora sobre oruga, potencia 138 HP, balde de 1,5 m3.</v>
      </c>
      <c r="C37" s="845"/>
      <c r="D37" s="845"/>
      <c r="E37" s="845"/>
      <c r="F37" s="845"/>
      <c r="G37" s="845"/>
      <c r="H37" s="846"/>
      <c r="I37" s="266"/>
      <c r="J37" s="267"/>
      <c r="K37" s="268">
        <f>VLOOKUP(A37,EQUIPOS!A7:D162,4,FALSE)</f>
        <v>250505.54019982254</v>
      </c>
      <c r="L37" s="269"/>
      <c r="M37" s="270">
        <v>3</v>
      </c>
      <c r="N37" s="271">
        <f>K37/M37</f>
        <v>83501.846733274186</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673.35467419668339</v>
      </c>
    </row>
    <row r="43" spans="1:14" ht="15.75" thickBot="1">
      <c r="B43" s="831" t="s">
        <v>953</v>
      </c>
      <c r="C43" s="832"/>
      <c r="D43" s="832"/>
      <c r="E43" s="832"/>
      <c r="F43" s="832"/>
      <c r="G43" s="832"/>
      <c r="H43" s="832"/>
      <c r="I43" s="832"/>
      <c r="J43" s="832"/>
      <c r="K43" s="832"/>
      <c r="L43" s="832"/>
      <c r="M43" s="833"/>
      <c r="N43" s="99">
        <f>SUM(N36:N42)</f>
        <v>86730.858826363168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35">
        <f>VLOOKUP(A59,TRANSPORTE!A5:D94,4,FALSE)</f>
        <v>1412.9987772297159</v>
      </c>
      <c r="M59" s="836"/>
      <c r="N59" s="286">
        <f>K59*L59</f>
        <v>8477.9926633782961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8477.9926633782961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13467.093483933666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108675.94497367514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21735.188994735028</v>
      </c>
      <c r="M83" s="866"/>
      <c r="N83" s="51"/>
    </row>
    <row r="84" spans="1:14">
      <c r="B84" s="89" t="s">
        <v>973</v>
      </c>
      <c r="C84" s="90"/>
      <c r="D84" s="90"/>
      <c r="E84" s="90"/>
      <c r="F84" s="90"/>
      <c r="G84" s="90"/>
      <c r="H84" s="90"/>
      <c r="I84" s="87"/>
      <c r="J84" s="88"/>
      <c r="K84" s="303">
        <v>0.05</v>
      </c>
      <c r="L84" s="865">
        <f>N78*K84</f>
        <v>5433.7972486837571</v>
      </c>
      <c r="M84" s="866"/>
      <c r="N84" s="51"/>
    </row>
    <row r="85" spans="1:14" ht="15.75" thickBot="1">
      <c r="B85" s="91" t="s">
        <v>974</v>
      </c>
      <c r="C85" s="92"/>
      <c r="D85" s="92"/>
      <c r="E85" s="92"/>
      <c r="F85" s="92"/>
      <c r="G85" s="92"/>
      <c r="H85" s="92"/>
      <c r="I85" s="93"/>
      <c r="J85" s="94"/>
      <c r="K85" s="304">
        <v>0.05</v>
      </c>
      <c r="L85" s="867">
        <f>N78*K85</f>
        <v>5433.7972486837571</v>
      </c>
      <c r="M85" s="868"/>
      <c r="N85" s="51"/>
    </row>
    <row r="86" spans="1:14" ht="15.75" thickBot="1">
      <c r="B86" s="831" t="s">
        <v>953</v>
      </c>
      <c r="C86" s="832"/>
      <c r="D86" s="832"/>
      <c r="E86" s="832"/>
      <c r="F86" s="832"/>
      <c r="G86" s="832"/>
      <c r="H86" s="832"/>
      <c r="I86" s="832"/>
      <c r="J86" s="832"/>
      <c r="K86" s="832"/>
      <c r="L86" s="832"/>
      <c r="M86" s="833"/>
      <c r="N86" s="52">
        <f>L83+L84+L85</f>
        <v>32602.783492102542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141278.72846577768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7.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195</v>
      </c>
      <c r="B36" s="844" t="str">
        <f>VLOOKUP(A36,EQUIPOS!A6:D154,3,FALSE)</f>
        <v xml:space="preserve">Equipo de oxicorte, Capacidad de corte: hasta 6´´ (152mm) </v>
      </c>
      <c r="C36" s="845"/>
      <c r="D36" s="845"/>
      <c r="E36" s="845"/>
      <c r="F36" s="845"/>
      <c r="G36" s="845"/>
      <c r="H36" s="846"/>
      <c r="I36" s="266"/>
      <c r="J36" s="267"/>
      <c r="K36" s="268">
        <f>VLOOKUP(A36,EQUIPOS!A6:D161,4,FALSE)</f>
        <v>3935.712425094131</v>
      </c>
      <c r="L36" s="269"/>
      <c r="M36" s="270">
        <v>4</v>
      </c>
      <c r="N36" s="271">
        <f>K36/M36</f>
        <v>983.92810627353276</v>
      </c>
    </row>
    <row r="37" spans="1:14">
      <c r="A37" s="108" t="s">
        <v>248</v>
      </c>
      <c r="B37" s="844" t="str">
        <f>VLOOKUP(A37,EQUIPOS!A7:D154,3,FALSE)</f>
        <v>Grúa telescópica de 50 Ton.</v>
      </c>
      <c r="C37" s="845"/>
      <c r="D37" s="845"/>
      <c r="E37" s="845"/>
      <c r="F37" s="845"/>
      <c r="G37" s="845"/>
      <c r="H37" s="846"/>
      <c r="I37" s="266"/>
      <c r="J37" s="267"/>
      <c r="K37" s="268">
        <f>VLOOKUP(A37,EQUIPOS!A7:D162,4,FALSE)</f>
        <v>383348.61283384392</v>
      </c>
      <c r="L37" s="269"/>
      <c r="M37" s="270">
        <v>4</v>
      </c>
      <c r="N37" s="271">
        <f>K37/M37</f>
        <v>95837.153208460979</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1010.0320112950249</v>
      </c>
    </row>
    <row r="43" spans="1:14" ht="15.75" thickBot="1">
      <c r="B43" s="831" t="s">
        <v>953</v>
      </c>
      <c r="C43" s="832"/>
      <c r="D43" s="832"/>
      <c r="E43" s="832"/>
      <c r="F43" s="832"/>
      <c r="G43" s="832"/>
      <c r="H43" s="832"/>
      <c r="I43" s="832"/>
      <c r="J43" s="832"/>
      <c r="K43" s="832"/>
      <c r="L43" s="832"/>
      <c r="M43" s="833"/>
      <c r="N43" s="99">
        <f>SUM(N36:N42)</f>
        <v>97831.113326029546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35">
        <f>VLOOKUP(A59,TRANSPORTE!A5:D117,4,FALSE)</f>
        <v>255.9780393532094</v>
      </c>
      <c r="M59" s="836"/>
      <c r="N59" s="286">
        <f>K59*L59</f>
        <v>255.9780393532094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255.9780393532094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108187.411478333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21637.482295666603</v>
      </c>
      <c r="M83" s="866"/>
      <c r="N83" s="51"/>
    </row>
    <row r="84" spans="1:14">
      <c r="B84" s="89" t="s">
        <v>973</v>
      </c>
      <c r="C84" s="90"/>
      <c r="D84" s="90"/>
      <c r="E84" s="90"/>
      <c r="F84" s="90"/>
      <c r="G84" s="90"/>
      <c r="H84" s="90"/>
      <c r="I84" s="87"/>
      <c r="J84" s="88"/>
      <c r="K84" s="303">
        <v>0.05</v>
      </c>
      <c r="L84" s="865">
        <f>N78*K84</f>
        <v>5409.3705739166508</v>
      </c>
      <c r="M84" s="866"/>
      <c r="N84" s="51"/>
    </row>
    <row r="85" spans="1:14" ht="15.75" thickBot="1">
      <c r="B85" s="91" t="s">
        <v>974</v>
      </c>
      <c r="C85" s="92"/>
      <c r="D85" s="92"/>
      <c r="E85" s="92"/>
      <c r="F85" s="92"/>
      <c r="G85" s="92"/>
      <c r="H85" s="92"/>
      <c r="I85" s="93"/>
      <c r="J85" s="94"/>
      <c r="K85" s="304">
        <v>0.05</v>
      </c>
      <c r="L85" s="867">
        <f>N78*K85</f>
        <v>5409.3705739166508</v>
      </c>
      <c r="M85" s="868"/>
      <c r="N85" s="51"/>
    </row>
    <row r="86" spans="1:14" ht="15.75" thickBot="1">
      <c r="B86" s="831" t="s">
        <v>953</v>
      </c>
      <c r="C86" s="832"/>
      <c r="D86" s="832"/>
      <c r="E86" s="832"/>
      <c r="F86" s="832"/>
      <c r="G86" s="832"/>
      <c r="H86" s="832"/>
      <c r="I86" s="832"/>
      <c r="J86" s="832"/>
      <c r="K86" s="832"/>
      <c r="L86" s="832"/>
      <c r="M86" s="833"/>
      <c r="N86" s="52">
        <f>L83+L84+L85</f>
        <v>32456.223443499905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140643.63492183291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307</v>
      </c>
      <c r="B36" s="844" t="str">
        <f>VLOOKUP(A36,EQUIPOS!A6:D154,3,FALSE)</f>
        <v>Retroexcavadora, Potencia en el Volante 78 HP 2200 RPM</v>
      </c>
      <c r="C36" s="845"/>
      <c r="D36" s="845"/>
      <c r="E36" s="845"/>
      <c r="F36" s="845"/>
      <c r="G36" s="845"/>
      <c r="H36" s="846"/>
      <c r="I36" s="266"/>
      <c r="J36" s="267"/>
      <c r="K36" s="268">
        <f>VLOOKUP(A36,EQUIPOS!A6:D161,4,FALSE)</f>
        <v>127782.87094461465</v>
      </c>
      <c r="L36" s="269"/>
      <c r="M36" s="270">
        <v>5</v>
      </c>
      <c r="N36" s="271">
        <f>K36/M36</f>
        <v>25556.574188922932</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107.474121807204</v>
      </c>
    </row>
    <row r="43" spans="1:14" ht="15.75" thickBot="1">
      <c r="B43" s="831" t="s">
        <v>953</v>
      </c>
      <c r="C43" s="832"/>
      <c r="D43" s="832"/>
      <c r="E43" s="832"/>
      <c r="F43" s="832"/>
      <c r="G43" s="832"/>
      <c r="H43" s="832"/>
      <c r="I43" s="832"/>
      <c r="J43" s="832"/>
      <c r="K43" s="832"/>
      <c r="L43" s="832"/>
      <c r="M43" s="833"/>
      <c r="N43" s="99">
        <f>SUM(N36:N42)</f>
        <v>25664.048310730137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35">
        <f>VLOOKUP(A59,TRANSPORTE!A5:D94,4,FALSE)</f>
        <v>1412.9987772297159</v>
      </c>
      <c r="M59" s="836"/>
      <c r="N59" s="286">
        <f>K59*L59</f>
        <v>991.92514161526049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991.92514161526049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5373.7060903601996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32029.679542705599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6405.9359085411197</v>
      </c>
      <c r="M83" s="866"/>
      <c r="N83" s="51"/>
    </row>
    <row r="84" spans="1:14">
      <c r="B84" s="89" t="s">
        <v>973</v>
      </c>
      <c r="C84" s="90"/>
      <c r="D84" s="90"/>
      <c r="E84" s="90"/>
      <c r="F84" s="90"/>
      <c r="G84" s="90"/>
      <c r="H84" s="90"/>
      <c r="I84" s="87"/>
      <c r="J84" s="88"/>
      <c r="K84" s="303">
        <v>0.05</v>
      </c>
      <c r="L84" s="865">
        <f>N78*K84</f>
        <v>1601.4839771352799</v>
      </c>
      <c r="M84" s="866"/>
      <c r="N84" s="51"/>
    </row>
    <row r="85" spans="1:14" ht="15.75" thickBot="1">
      <c r="B85" s="91" t="s">
        <v>974</v>
      </c>
      <c r="C85" s="92"/>
      <c r="D85" s="92"/>
      <c r="E85" s="92"/>
      <c r="F85" s="92"/>
      <c r="G85" s="92"/>
      <c r="H85" s="92"/>
      <c r="I85" s="93"/>
      <c r="J85" s="94"/>
      <c r="K85" s="304">
        <v>0.05</v>
      </c>
      <c r="L85" s="867">
        <f>N78*K85</f>
        <v>1601.4839771352799</v>
      </c>
      <c r="M85" s="868"/>
      <c r="N85" s="51"/>
    </row>
    <row r="86" spans="1:14" ht="15.75" thickBot="1">
      <c r="B86" s="831" t="s">
        <v>953</v>
      </c>
      <c r="C86" s="832"/>
      <c r="D86" s="832"/>
      <c r="E86" s="832"/>
      <c r="F86" s="832"/>
      <c r="G86" s="832"/>
      <c r="H86" s="832"/>
      <c r="I86" s="832"/>
      <c r="J86" s="832"/>
      <c r="K86" s="832"/>
      <c r="L86" s="832"/>
      <c r="M86" s="833"/>
      <c r="N86" s="52">
        <f>L83+L84+L85</f>
        <v>9608.9038628116796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41638.583405517275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307</v>
      </c>
      <c r="B36" s="844" t="str">
        <f>VLOOKUP(A36,EQUIPOS!A6:D154,3,FALSE)</f>
        <v>Retroexcavadora, Potencia en el Volante 78 HP 2200 RPM</v>
      </c>
      <c r="C36" s="845"/>
      <c r="D36" s="845"/>
      <c r="E36" s="845"/>
      <c r="F36" s="845"/>
      <c r="G36" s="845"/>
      <c r="H36" s="846"/>
      <c r="I36" s="266"/>
      <c r="J36" s="267"/>
      <c r="K36" s="268">
        <f>VLOOKUP(A36,EQUIPOS!A6:D161,4,FALSE)</f>
        <v>127782.87094461465</v>
      </c>
      <c r="L36" s="269"/>
      <c r="M36" s="270">
        <v>4</v>
      </c>
      <c r="N36" s="271">
        <f>K36/M36</f>
        <v>31945.717736153663</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67.663750000000007</v>
      </c>
    </row>
    <row r="43" spans="1:14" ht="15.75" thickBot="1">
      <c r="B43" s="831" t="s">
        <v>953</v>
      </c>
      <c r="C43" s="832"/>
      <c r="D43" s="832"/>
      <c r="E43" s="832"/>
      <c r="F43" s="832"/>
      <c r="G43" s="832"/>
      <c r="H43" s="832"/>
      <c r="I43" s="832"/>
      <c r="J43" s="832"/>
      <c r="K43" s="832"/>
      <c r="L43" s="832"/>
      <c r="M43" s="833"/>
      <c r="N43" s="99">
        <f>SUM(N36:N42)</f>
        <v>32013.381486153663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35">
        <f>VLOOKUP(A59,TRANSPORTE!A5:D94,4,FALSE)</f>
        <v>1412.9987772297159</v>
      </c>
      <c r="M59" s="836"/>
      <c r="N59" s="286">
        <f>K59*L59</f>
        <v>4281.3862950060384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4281.3862950060384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3383.1875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39677.955281159702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7935.5910562319405</v>
      </c>
      <c r="M83" s="866"/>
      <c r="N83" s="51"/>
    </row>
    <row r="84" spans="1:14">
      <c r="B84" s="89" t="s">
        <v>973</v>
      </c>
      <c r="C84" s="90"/>
      <c r="D84" s="90"/>
      <c r="E84" s="90"/>
      <c r="F84" s="90"/>
      <c r="G84" s="90"/>
      <c r="H84" s="90"/>
      <c r="I84" s="87"/>
      <c r="J84" s="88"/>
      <c r="K84" s="303">
        <v>0.05</v>
      </c>
      <c r="L84" s="865">
        <f>N78*K84</f>
        <v>1983.8977640579851</v>
      </c>
      <c r="M84" s="866"/>
      <c r="N84" s="51"/>
    </row>
    <row r="85" spans="1:14" ht="15.75" thickBot="1">
      <c r="B85" s="91" t="s">
        <v>974</v>
      </c>
      <c r="C85" s="92"/>
      <c r="D85" s="92"/>
      <c r="E85" s="92"/>
      <c r="F85" s="92"/>
      <c r="G85" s="92"/>
      <c r="H85" s="92"/>
      <c r="I85" s="93"/>
      <c r="J85" s="94"/>
      <c r="K85" s="304">
        <v>0.05</v>
      </c>
      <c r="L85" s="867">
        <f>N78*K85</f>
        <v>1983.8977640579851</v>
      </c>
      <c r="M85" s="868"/>
      <c r="N85" s="51"/>
    </row>
    <row r="86" spans="1:14" ht="15.75" thickBot="1">
      <c r="B86" s="831" t="s">
        <v>953</v>
      </c>
      <c r="C86" s="832"/>
      <c r="D86" s="832"/>
      <c r="E86" s="832"/>
      <c r="F86" s="832"/>
      <c r="G86" s="832"/>
      <c r="H86" s="832"/>
      <c r="I86" s="832"/>
      <c r="J86" s="832"/>
      <c r="K86" s="832"/>
      <c r="L86" s="832"/>
      <c r="M86" s="833"/>
      <c r="N86" s="52">
        <f>L83+L84+L85</f>
        <v>11903.386584347911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51581.341865507609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c r="B36" s="844"/>
      <c r="C36" s="845"/>
      <c r="D36" s="845"/>
      <c r="E36" s="845"/>
      <c r="F36" s="845"/>
      <c r="G36" s="845"/>
      <c r="H36" s="846"/>
      <c r="I36" s="266"/>
      <c r="J36" s="267"/>
      <c r="K36" s="268"/>
      <c r="L36" s="269"/>
      <c r="M36" s="270"/>
      <c r="N36" s="271"/>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144.34933333333333</v>
      </c>
    </row>
    <row r="43" spans="1:14" ht="15.75" thickBot="1">
      <c r="B43" s="831" t="s">
        <v>953</v>
      </c>
      <c r="C43" s="832"/>
      <c r="D43" s="832"/>
      <c r="E43" s="832"/>
      <c r="F43" s="832"/>
      <c r="G43" s="832"/>
      <c r="H43" s="832"/>
      <c r="I43" s="832"/>
      <c r="J43" s="832"/>
      <c r="K43" s="832"/>
      <c r="L43" s="832"/>
      <c r="M43" s="833"/>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1443.4933333333333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317.56853333333333</v>
      </c>
      <c r="M83" s="866"/>
      <c r="N83" s="51"/>
    </row>
    <row r="84" spans="1:14">
      <c r="B84" s="89" t="s">
        <v>973</v>
      </c>
      <c r="C84" s="90"/>
      <c r="D84" s="90"/>
      <c r="E84" s="90"/>
      <c r="F84" s="90"/>
      <c r="G84" s="90"/>
      <c r="H84" s="90"/>
      <c r="I84" s="87"/>
      <c r="J84" s="88"/>
      <c r="K84" s="303">
        <v>0.05</v>
      </c>
      <c r="L84" s="865">
        <f>N78*K84</f>
        <v>79.392133333333334</v>
      </c>
      <c r="M84" s="866"/>
      <c r="N84" s="51"/>
    </row>
    <row r="85" spans="1:14" ht="15.75" thickBot="1">
      <c r="B85" s="91" t="s">
        <v>974</v>
      </c>
      <c r="C85" s="92"/>
      <c r="D85" s="92"/>
      <c r="E85" s="92"/>
      <c r="F85" s="92"/>
      <c r="G85" s="92"/>
      <c r="H85" s="92"/>
      <c r="I85" s="93"/>
      <c r="J85" s="94"/>
      <c r="K85" s="304">
        <v>0.05</v>
      </c>
      <c r="L85" s="867">
        <f>N78*K85</f>
        <v>79.392133333333334</v>
      </c>
      <c r="M85" s="868"/>
      <c r="N85" s="51"/>
    </row>
    <row r="86" spans="1:14" ht="15.75" thickBot="1">
      <c r="B86" s="831" t="s">
        <v>953</v>
      </c>
      <c r="C86" s="832"/>
      <c r="D86" s="832"/>
      <c r="E86" s="832"/>
      <c r="F86" s="832"/>
      <c r="G86" s="832"/>
      <c r="H86" s="832"/>
      <c r="I86" s="832"/>
      <c r="J86" s="832"/>
      <c r="K86" s="832"/>
      <c r="L86" s="832"/>
      <c r="M86" s="833"/>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310</v>
      </c>
      <c r="B36" s="844" t="str">
        <f>VLOOKUP(A36,EQUIPOS!A6:D154,3,FALSE)</f>
        <v>Retroexcavadora A25C</v>
      </c>
      <c r="C36" s="845"/>
      <c r="D36" s="845"/>
      <c r="E36" s="845"/>
      <c r="F36" s="845"/>
      <c r="G36" s="845"/>
      <c r="H36" s="846"/>
      <c r="I36" s="266"/>
      <c r="J36" s="267"/>
      <c r="K36" s="268">
        <f>VLOOKUP(A36,EQUIPOS!A6:D163,4,FALSE)</f>
        <v>194229.96383581427</v>
      </c>
      <c r="L36" s="269"/>
      <c r="M36" s="270">
        <v>3</v>
      </c>
      <c r="N36" s="271">
        <f>K36/M36</f>
        <v>64743.321278604759</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90.218333333333348</v>
      </c>
    </row>
    <row r="43" spans="1:14" ht="15.75" thickBot="1">
      <c r="B43" s="831" t="s">
        <v>953</v>
      </c>
      <c r="C43" s="832"/>
      <c r="D43" s="832"/>
      <c r="E43" s="832"/>
      <c r="F43" s="832"/>
      <c r="G43" s="832"/>
      <c r="H43" s="832"/>
      <c r="I43" s="832"/>
      <c r="J43" s="832"/>
      <c r="K43" s="832"/>
      <c r="L43" s="832"/>
      <c r="M43" s="833"/>
      <c r="N43" s="99">
        <f>SUM(N36:N42)</f>
        <v>64833.539611938089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5">
        <f>VLOOKUP(A59,TRANSPORTE!A6:D117,4,FALSE)</f>
        <v>1412.9987772297159</v>
      </c>
      <c r="M59" s="836"/>
      <c r="N59" s="286">
        <f>K59*L59</f>
        <v>2402.0979212905168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2402.0979212905168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76257.47086656194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15251.494173312389</v>
      </c>
      <c r="M83" s="866"/>
      <c r="N83" s="51"/>
    </row>
    <row r="84" spans="1:14">
      <c r="B84" s="89" t="s">
        <v>973</v>
      </c>
      <c r="C84" s="90"/>
      <c r="D84" s="90"/>
      <c r="E84" s="90"/>
      <c r="F84" s="90"/>
      <c r="G84" s="90"/>
      <c r="H84" s="90"/>
      <c r="I84" s="87"/>
      <c r="J84" s="88"/>
      <c r="K84" s="303">
        <v>0.05</v>
      </c>
      <c r="L84" s="865">
        <f>N78*K84</f>
        <v>3812.8735433280972</v>
      </c>
      <c r="M84" s="866"/>
      <c r="N84" s="51"/>
    </row>
    <row r="85" spans="1:14" ht="15.75" thickBot="1">
      <c r="B85" s="91" t="s">
        <v>974</v>
      </c>
      <c r="C85" s="92"/>
      <c r="D85" s="92"/>
      <c r="E85" s="92"/>
      <c r="F85" s="92"/>
      <c r="G85" s="92"/>
      <c r="H85" s="92"/>
      <c r="I85" s="93"/>
      <c r="J85" s="94"/>
      <c r="K85" s="304">
        <v>0.05</v>
      </c>
      <c r="L85" s="867">
        <f>N78*K85</f>
        <v>3812.8735433280972</v>
      </c>
      <c r="M85" s="868"/>
      <c r="N85" s="51"/>
    </row>
    <row r="86" spans="1:14" ht="15.75" thickBot="1">
      <c r="B86" s="831" t="s">
        <v>953</v>
      </c>
      <c r="C86" s="832"/>
      <c r="D86" s="832"/>
      <c r="E86" s="832"/>
      <c r="F86" s="832"/>
      <c r="G86" s="832"/>
      <c r="H86" s="832"/>
      <c r="I86" s="832"/>
      <c r="J86" s="832"/>
      <c r="K86" s="832"/>
      <c r="L86" s="832"/>
      <c r="M86" s="833"/>
      <c r="N86" s="52">
        <f>L83+L84+L85</f>
        <v>22877.241259968581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99134.712126530518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310</v>
      </c>
      <c r="B36" s="844" t="str">
        <f>VLOOKUP(A36,EQUIPOS!A6:D154,3,FALSE)</f>
        <v>Retroexcavadora A25C</v>
      </c>
      <c r="C36" s="845"/>
      <c r="D36" s="845"/>
      <c r="E36" s="845"/>
      <c r="F36" s="845"/>
      <c r="G36" s="845"/>
      <c r="H36" s="846"/>
      <c r="I36" s="266"/>
      <c r="J36" s="267"/>
      <c r="K36" s="268">
        <f>VLOOKUP(A36,EQUIPOS!A6:D163,4,FALSE)</f>
        <v>194229.96383581427</v>
      </c>
      <c r="L36" s="269"/>
      <c r="M36" s="270">
        <v>3</v>
      </c>
      <c r="N36" s="271">
        <f>K36/M36</f>
        <v>64743.321278604759</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90.218333333333348</v>
      </c>
    </row>
    <row r="43" spans="1:14" ht="15.75" thickBot="1">
      <c r="B43" s="831" t="s">
        <v>953</v>
      </c>
      <c r="C43" s="832"/>
      <c r="D43" s="832"/>
      <c r="E43" s="832"/>
      <c r="F43" s="832"/>
      <c r="G43" s="832"/>
      <c r="H43" s="832"/>
      <c r="I43" s="832"/>
      <c r="J43" s="832"/>
      <c r="K43" s="832"/>
      <c r="L43" s="832"/>
      <c r="M43" s="833"/>
      <c r="N43" s="99">
        <f>SUM(N36:N42)</f>
        <v>64833.539611938089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35">
        <f>VLOOKUP(A59,TRANSPORTE!A6:D117,4,FALSE)</f>
        <v>1412.9987772297159</v>
      </c>
      <c r="M59" s="836"/>
      <c r="N59" s="286">
        <f>K59*L59</f>
        <v>2402.0979212905168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2402.0979212905168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9021.8333333333339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76257.47086656194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15251.494173312389</v>
      </c>
      <c r="M83" s="866"/>
      <c r="N83" s="51"/>
    </row>
    <row r="84" spans="1:14">
      <c r="B84" s="89" t="s">
        <v>973</v>
      </c>
      <c r="C84" s="90"/>
      <c r="D84" s="90"/>
      <c r="E84" s="90"/>
      <c r="F84" s="90"/>
      <c r="G84" s="90"/>
      <c r="H84" s="90"/>
      <c r="I84" s="87"/>
      <c r="J84" s="88"/>
      <c r="K84" s="303">
        <v>0.05</v>
      </c>
      <c r="L84" s="865">
        <f>N78*K84</f>
        <v>3812.8735433280972</v>
      </c>
      <c r="M84" s="866"/>
      <c r="N84" s="51"/>
    </row>
    <row r="85" spans="1:14" ht="15.75" thickBot="1">
      <c r="B85" s="91" t="s">
        <v>974</v>
      </c>
      <c r="C85" s="92"/>
      <c r="D85" s="92"/>
      <c r="E85" s="92"/>
      <c r="F85" s="92"/>
      <c r="G85" s="92"/>
      <c r="H85" s="92"/>
      <c r="I85" s="93"/>
      <c r="J85" s="94"/>
      <c r="K85" s="304">
        <v>0.05</v>
      </c>
      <c r="L85" s="867">
        <f>N78*K85</f>
        <v>3812.8735433280972</v>
      </c>
      <c r="M85" s="868"/>
      <c r="N85" s="51"/>
    </row>
    <row r="86" spans="1:14" ht="15.75" thickBot="1">
      <c r="B86" s="831" t="s">
        <v>953</v>
      </c>
      <c r="C86" s="832"/>
      <c r="D86" s="832"/>
      <c r="E86" s="832"/>
      <c r="F86" s="832"/>
      <c r="G86" s="832"/>
      <c r="H86" s="832"/>
      <c r="I86" s="832"/>
      <c r="J86" s="832"/>
      <c r="K86" s="832"/>
      <c r="L86" s="832"/>
      <c r="M86" s="833"/>
      <c r="N86" s="52">
        <f>L83+L84+L85</f>
        <v>22877.241259968581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99134.712126530518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45</v>
      </c>
      <c r="N36" s="271">
        <f>K36/M36</f>
        <v>5566.7897822182786</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1.5036388888888887</v>
      </c>
    </row>
    <row r="43" spans="1:14" ht="15.75" thickBot="1">
      <c r="B43" s="831" t="s">
        <v>953</v>
      </c>
      <c r="C43" s="832"/>
      <c r="D43" s="832"/>
      <c r="E43" s="832"/>
      <c r="F43" s="832"/>
      <c r="G43" s="832"/>
      <c r="H43" s="832"/>
      <c r="I43" s="832"/>
      <c r="J43" s="832"/>
      <c r="K43" s="832"/>
      <c r="L43" s="832"/>
      <c r="M43" s="833"/>
      <c r="N43" s="99">
        <f>SUM(N36:N42)</f>
        <v>5568.2934211071679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35">
        <f>VLOOKUP(A59,TRANSPORTE!A6:D117,4,FALSE)</f>
        <v>255.9780393532094</v>
      </c>
      <c r="M59" s="836"/>
      <c r="N59" s="286">
        <f>K59*L59</f>
        <v>9138.4160049095753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9138.4160049095753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14857.073314905632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2971.4146629811266</v>
      </c>
      <c r="M83" s="866"/>
      <c r="N83" s="51"/>
    </row>
    <row r="84" spans="1:14">
      <c r="B84" s="89" t="s">
        <v>973</v>
      </c>
      <c r="C84" s="90"/>
      <c r="D84" s="90"/>
      <c r="E84" s="90"/>
      <c r="F84" s="90"/>
      <c r="G84" s="90"/>
      <c r="H84" s="90"/>
      <c r="I84" s="87"/>
      <c r="J84" s="88"/>
      <c r="K84" s="303">
        <v>0.05</v>
      </c>
      <c r="L84" s="865">
        <f>N78*K84</f>
        <v>742.85366574528166</v>
      </c>
      <c r="M84" s="866"/>
      <c r="N84" s="51"/>
    </row>
    <row r="85" spans="1:14" ht="15.75" thickBot="1">
      <c r="B85" s="91" t="s">
        <v>974</v>
      </c>
      <c r="C85" s="92"/>
      <c r="D85" s="92"/>
      <c r="E85" s="92"/>
      <c r="F85" s="92"/>
      <c r="G85" s="92"/>
      <c r="H85" s="92"/>
      <c r="I85" s="93"/>
      <c r="J85" s="94"/>
      <c r="K85" s="304">
        <v>0.05</v>
      </c>
      <c r="L85" s="867">
        <f>N78*K85</f>
        <v>742.85366574528166</v>
      </c>
      <c r="M85" s="868"/>
      <c r="N85" s="51"/>
    </row>
    <row r="86" spans="1:14" ht="15.75" thickBot="1">
      <c r="B86" s="831" t="s">
        <v>953</v>
      </c>
      <c r="C86" s="832"/>
      <c r="D86" s="832"/>
      <c r="E86" s="832"/>
      <c r="F86" s="832"/>
      <c r="G86" s="832"/>
      <c r="H86" s="832"/>
      <c r="I86" s="832"/>
      <c r="J86" s="832"/>
      <c r="K86" s="832"/>
      <c r="L86" s="832"/>
      <c r="M86" s="833"/>
      <c r="N86" s="52">
        <f>L83+L84+L85</f>
        <v>4457.1219944716895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19314.195309377323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c r="B36" s="844"/>
      <c r="C36" s="845"/>
      <c r="D36" s="845"/>
      <c r="E36" s="845"/>
      <c r="F36" s="845"/>
      <c r="G36" s="845"/>
      <c r="H36" s="846"/>
      <c r="I36" s="266"/>
      <c r="J36" s="267"/>
      <c r="K36" s="268"/>
      <c r="L36" s="269"/>
      <c r="M36" s="270"/>
      <c r="N36" s="271"/>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0.1</v>
      </c>
      <c r="M42" s="856"/>
      <c r="N42" s="105">
        <f>N76*L42</f>
        <v>60.145555555555553</v>
      </c>
    </row>
    <row r="43" spans="1:14" ht="15.75" thickBot="1">
      <c r="B43" s="831" t="s">
        <v>953</v>
      </c>
      <c r="C43" s="832"/>
      <c r="D43" s="832"/>
      <c r="E43" s="832"/>
      <c r="F43" s="832"/>
      <c r="G43" s="832"/>
      <c r="H43" s="832"/>
      <c r="I43" s="832"/>
      <c r="J43" s="832"/>
      <c r="K43" s="832"/>
      <c r="L43" s="832"/>
      <c r="M43" s="833"/>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35">
        <f>VLOOKUP(A59,TRANSPORTE!A6:D117,4,FALSE)</f>
        <v>255.9780393532094</v>
      </c>
      <c r="M59" s="836"/>
      <c r="N59" s="286">
        <f>K59*L59</f>
        <v>2623.7749033703963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2623.7749033703963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601.45555555555552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3285.3760144815069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657.07520289630145</v>
      </c>
      <c r="M83" s="866"/>
      <c r="N83" s="51"/>
    </row>
    <row r="84" spans="1:14">
      <c r="B84" s="89" t="s">
        <v>973</v>
      </c>
      <c r="C84" s="90"/>
      <c r="D84" s="90"/>
      <c r="E84" s="90"/>
      <c r="F84" s="90"/>
      <c r="G84" s="90"/>
      <c r="H84" s="90"/>
      <c r="I84" s="87"/>
      <c r="J84" s="88"/>
      <c r="K84" s="303">
        <v>0.05</v>
      </c>
      <c r="L84" s="865">
        <f>N78*K84</f>
        <v>164.26880072407536</v>
      </c>
      <c r="M84" s="866"/>
      <c r="N84" s="51"/>
    </row>
    <row r="85" spans="1:14" ht="15.75" thickBot="1">
      <c r="B85" s="91" t="s">
        <v>974</v>
      </c>
      <c r="C85" s="92"/>
      <c r="D85" s="92"/>
      <c r="E85" s="92"/>
      <c r="F85" s="92"/>
      <c r="G85" s="92"/>
      <c r="H85" s="92"/>
      <c r="I85" s="93"/>
      <c r="J85" s="94"/>
      <c r="K85" s="304">
        <v>0.05</v>
      </c>
      <c r="L85" s="867">
        <f>N78*K85</f>
        <v>164.26880072407536</v>
      </c>
      <c r="M85" s="868"/>
      <c r="N85" s="51"/>
    </row>
    <row r="86" spans="1:14" ht="15.75" thickBot="1">
      <c r="B86" s="831" t="s">
        <v>953</v>
      </c>
      <c r="C86" s="832"/>
      <c r="D86" s="832"/>
      <c r="E86" s="832"/>
      <c r="F86" s="832"/>
      <c r="G86" s="832"/>
      <c r="H86" s="832"/>
      <c r="I86" s="832"/>
      <c r="J86" s="832"/>
      <c r="K86" s="832"/>
      <c r="L86" s="832"/>
      <c r="M86" s="833"/>
      <c r="N86" s="52">
        <f>L83+L84+L85</f>
        <v>985.61280434445223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4270.9888188259592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45</v>
      </c>
      <c r="N36" s="271">
        <f>K36/M36</f>
        <v>5566.7897822182786</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1.5036388888888887</v>
      </c>
    </row>
    <row r="43" spans="1:14" ht="15.75" thickBot="1">
      <c r="B43" s="831" t="s">
        <v>953</v>
      </c>
      <c r="C43" s="832"/>
      <c r="D43" s="832"/>
      <c r="E43" s="832"/>
      <c r="F43" s="832"/>
      <c r="G43" s="832"/>
      <c r="H43" s="832"/>
      <c r="I43" s="832"/>
      <c r="J43" s="832"/>
      <c r="K43" s="832"/>
      <c r="L43" s="832"/>
      <c r="M43" s="833"/>
      <c r="N43" s="99">
        <f>SUM(N36:N42)</f>
        <v>5568.2934211071679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35">
        <f>VLOOKUP(A59,TRANSPORTE!A6:D117,4,FALSE)</f>
        <v>1412.9987772297159</v>
      </c>
      <c r="M59" s="836"/>
      <c r="N59" s="286">
        <f>K59*L59</f>
        <v>1145.2284439507985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1145.2284439507985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150.36388888888888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6863.8857539468554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1372.7771507893713</v>
      </c>
      <c r="M83" s="866"/>
      <c r="N83" s="51"/>
    </row>
    <row r="84" spans="1:14">
      <c r="B84" s="89" t="s">
        <v>973</v>
      </c>
      <c r="C84" s="90"/>
      <c r="D84" s="90"/>
      <c r="E84" s="90"/>
      <c r="F84" s="90"/>
      <c r="G84" s="90"/>
      <c r="H84" s="90"/>
      <c r="I84" s="87"/>
      <c r="J84" s="88"/>
      <c r="K84" s="303">
        <v>0.05</v>
      </c>
      <c r="L84" s="865">
        <f>N78*K84</f>
        <v>343.19428769734282</v>
      </c>
      <c r="M84" s="866"/>
      <c r="N84" s="51"/>
    </row>
    <row r="85" spans="1:14" ht="15.75" thickBot="1">
      <c r="B85" s="91" t="s">
        <v>974</v>
      </c>
      <c r="C85" s="92"/>
      <c r="D85" s="92"/>
      <c r="E85" s="92"/>
      <c r="F85" s="92"/>
      <c r="G85" s="92"/>
      <c r="H85" s="92"/>
      <c r="I85" s="93"/>
      <c r="J85" s="94"/>
      <c r="K85" s="304">
        <v>0.05</v>
      </c>
      <c r="L85" s="867">
        <f>N78*K85</f>
        <v>343.19428769734282</v>
      </c>
      <c r="M85" s="868"/>
      <c r="N85" s="51"/>
    </row>
    <row r="86" spans="1:14" ht="15.75" thickBot="1">
      <c r="B86" s="831" t="s">
        <v>953</v>
      </c>
      <c r="C86" s="832"/>
      <c r="D86" s="832"/>
      <c r="E86" s="832"/>
      <c r="F86" s="832"/>
      <c r="G86" s="832"/>
      <c r="H86" s="832"/>
      <c r="I86" s="832"/>
      <c r="J86" s="832"/>
      <c r="K86" s="832"/>
      <c r="L86" s="832"/>
      <c r="M86" s="833"/>
      <c r="N86" s="52">
        <f>L83+L84+L85</f>
        <v>2059.1657261840569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8923.0514801309128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2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VLOOKUP(A36,EQUIPOS!A5:D154,4,FALSE)</f>
        <v>142415.15204337539</v>
      </c>
      <c r="L36" s="269"/>
      <c r="M36" s="270">
        <v>0.625</v>
      </c>
      <c r="N36" s="271">
        <f>K36/M36</f>
        <v>227864.24326940061</v>
      </c>
    </row>
    <row r="37" spans="1:14">
      <c r="A37" s="108" t="s">
        <v>241</v>
      </c>
      <c r="B37" s="844" t="str">
        <f>VLOOKUP(A37,EQUIPOS!A7:D154,3,FALSE)</f>
        <v>Grúa (capacidad 15 ton)</v>
      </c>
      <c r="C37" s="845"/>
      <c r="D37" s="845"/>
      <c r="E37" s="845"/>
      <c r="F37" s="845"/>
      <c r="G37" s="845"/>
      <c r="H37" s="846"/>
      <c r="I37" s="266"/>
      <c r="J37" s="267"/>
      <c r="K37" s="268">
        <f>VLOOKUP(A37,EQUIPOS!A6:D154,4,FALSE)</f>
        <v>198454.96057867093</v>
      </c>
      <c r="L37" s="269"/>
      <c r="M37" s="270">
        <v>0.625</v>
      </c>
      <c r="N37" s="271">
        <f>K37/M37</f>
        <v>317527.93692587351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2706.55</v>
      </c>
    </row>
    <row r="43" spans="1:14" ht="15.75" thickBot="1">
      <c r="B43" s="831" t="s">
        <v>953</v>
      </c>
      <c r="C43" s="832"/>
      <c r="D43" s="832"/>
      <c r="E43" s="832"/>
      <c r="F43" s="832"/>
      <c r="G43" s="832"/>
      <c r="H43" s="832"/>
      <c r="I43" s="832"/>
      <c r="J43" s="832"/>
      <c r="K43" s="832"/>
      <c r="L43" s="832"/>
      <c r="M43" s="833"/>
      <c r="N43" s="393">
        <f>SUM(N36:N42)</f>
        <v>548098.73019527411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647">
        <f>VLOOKUP(A51,MATERIALES!A6:D373,4,FALSE)</f>
        <v>50000</v>
      </c>
      <c r="N51" s="271">
        <f>K51*M51</f>
        <v>100000</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135134.93596037696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737364.6661556511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147472.93323113021</v>
      </c>
      <c r="M83" s="866"/>
      <c r="N83" s="51"/>
    </row>
    <row r="84" spans="1:14">
      <c r="B84" s="89" t="s">
        <v>973</v>
      </c>
      <c r="C84" s="90"/>
      <c r="D84" s="90"/>
      <c r="E84" s="90"/>
      <c r="F84" s="90"/>
      <c r="G84" s="90"/>
      <c r="H84" s="90"/>
      <c r="I84" s="87"/>
      <c r="J84" s="88"/>
      <c r="K84" s="303">
        <v>0.05</v>
      </c>
      <c r="L84" s="865">
        <f>N78*K84</f>
        <v>36868.233307782553</v>
      </c>
      <c r="M84" s="866"/>
      <c r="N84" s="51"/>
    </row>
    <row r="85" spans="1:14" ht="15.75" thickBot="1">
      <c r="B85" s="91" t="s">
        <v>974</v>
      </c>
      <c r="C85" s="92"/>
      <c r="D85" s="92"/>
      <c r="E85" s="92"/>
      <c r="F85" s="92"/>
      <c r="G85" s="92"/>
      <c r="H85" s="92"/>
      <c r="I85" s="93"/>
      <c r="J85" s="94"/>
      <c r="K85" s="304">
        <v>0.05</v>
      </c>
      <c r="L85" s="867">
        <f>N78*K85</f>
        <v>36868.233307782553</v>
      </c>
      <c r="M85" s="868"/>
      <c r="N85" s="51"/>
    </row>
    <row r="86" spans="1:14" ht="15.75" thickBot="1">
      <c r="B86" s="831" t="s">
        <v>953</v>
      </c>
      <c r="C86" s="832"/>
      <c r="D86" s="832"/>
      <c r="E86" s="832"/>
      <c r="F86" s="832"/>
      <c r="G86" s="832"/>
      <c r="H86" s="832"/>
      <c r="I86" s="832"/>
      <c r="J86" s="832"/>
      <c r="K86" s="832"/>
      <c r="L86" s="832"/>
      <c r="M86" s="833"/>
      <c r="N86" s="52">
        <f>L83+L84+L85</f>
        <v>221209.39984669533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958574.06600234646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2"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142415.15204337539</v>
      </c>
      <c r="L36" s="269"/>
      <c r="M36" s="270">
        <v>0.5</v>
      </c>
      <c r="N36" s="271">
        <f>K36/M36</f>
        <v>284830.30408675078</v>
      </c>
    </row>
    <row r="37" spans="1:14">
      <c r="A37" s="108" t="s">
        <v>241</v>
      </c>
      <c r="B37" s="844" t="str">
        <f>VLOOKUP(A37,EQUIPOS!A7:D154,3,FALSE)</f>
        <v>Grúa (capacidad 15 ton)</v>
      </c>
      <c r="C37" s="845"/>
      <c r="D37" s="845"/>
      <c r="E37" s="845"/>
      <c r="F37" s="845"/>
      <c r="G37" s="845"/>
      <c r="H37" s="846"/>
      <c r="I37" s="266"/>
      <c r="J37" s="267"/>
      <c r="K37" s="268">
        <f>VLOOKUP(A37,EQUIPOS!A7:D164,4,FALSE)</f>
        <v>198454.96057867093</v>
      </c>
      <c r="L37" s="269"/>
      <c r="M37" s="270">
        <v>0.5</v>
      </c>
      <c r="N37" s="271">
        <f>K37/M37</f>
        <v>396909.92115734186</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3383.1875</v>
      </c>
    </row>
    <row r="43" spans="1:14" ht="15.75" thickBot="1">
      <c r="B43" s="831" t="s">
        <v>953</v>
      </c>
      <c r="C43" s="832"/>
      <c r="D43" s="832"/>
      <c r="E43" s="832"/>
      <c r="F43" s="832"/>
      <c r="G43" s="832"/>
      <c r="H43" s="832"/>
      <c r="I43" s="832"/>
      <c r="J43" s="832"/>
      <c r="K43" s="832"/>
      <c r="L43" s="832"/>
      <c r="M43" s="833"/>
      <c r="N43" s="393">
        <f>SUM(N36:N42)</f>
        <v>685123.41274409264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50000</v>
      </c>
      <c r="N51" s="271">
        <f>K51*M51</f>
        <v>100000</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135134.93596037696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67663.75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887922.09870446962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177584.41974089394</v>
      </c>
      <c r="M83" s="866"/>
      <c r="N83" s="51"/>
    </row>
    <row r="84" spans="1:14">
      <c r="B84" s="89" t="s">
        <v>973</v>
      </c>
      <c r="C84" s="90"/>
      <c r="D84" s="90"/>
      <c r="E84" s="90"/>
      <c r="F84" s="90"/>
      <c r="G84" s="90"/>
      <c r="H84" s="90"/>
      <c r="I84" s="87"/>
      <c r="J84" s="88"/>
      <c r="K84" s="303">
        <v>0.05</v>
      </c>
      <c r="L84" s="865">
        <f>N78*K84</f>
        <v>44396.104935223484</v>
      </c>
      <c r="M84" s="866"/>
      <c r="N84" s="51"/>
    </row>
    <row r="85" spans="1:14" ht="15.75" thickBot="1">
      <c r="B85" s="91" t="s">
        <v>974</v>
      </c>
      <c r="C85" s="92"/>
      <c r="D85" s="92"/>
      <c r="E85" s="92"/>
      <c r="F85" s="92"/>
      <c r="G85" s="92"/>
      <c r="H85" s="92"/>
      <c r="I85" s="93"/>
      <c r="J85" s="94"/>
      <c r="K85" s="304">
        <v>0.05</v>
      </c>
      <c r="L85" s="867">
        <f>N78*K85</f>
        <v>44396.104935223484</v>
      </c>
      <c r="M85" s="868"/>
      <c r="N85" s="51"/>
    </row>
    <row r="86" spans="1:14" ht="15.75" thickBot="1">
      <c r="B86" s="831" t="s">
        <v>953</v>
      </c>
      <c r="C86" s="832"/>
      <c r="D86" s="832"/>
      <c r="E86" s="832"/>
      <c r="F86" s="832"/>
      <c r="G86" s="832"/>
      <c r="H86" s="832"/>
      <c r="I86" s="832"/>
      <c r="J86" s="832"/>
      <c r="K86" s="832"/>
      <c r="L86" s="832"/>
      <c r="M86" s="833"/>
      <c r="N86" s="52">
        <f>L83+L84+L85</f>
        <v>266376.62961134088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1154298.7283158104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142415.15204337539</v>
      </c>
      <c r="L36" s="269"/>
      <c r="M36" s="270">
        <v>0.4375</v>
      </c>
      <c r="N36" s="271">
        <f>K36/M36</f>
        <v>325520.3475277152</v>
      </c>
    </row>
    <row r="37" spans="1:14">
      <c r="A37" s="108" t="s">
        <v>241</v>
      </c>
      <c r="B37" s="844" t="str">
        <f>VLOOKUP(A37,EQUIPOS!A7:D154,3,FALSE)</f>
        <v>Grúa (capacidad 15 ton)</v>
      </c>
      <c r="C37" s="845"/>
      <c r="D37" s="845"/>
      <c r="E37" s="845"/>
      <c r="F37" s="845"/>
      <c r="G37" s="845"/>
      <c r="H37" s="846"/>
      <c r="I37" s="266"/>
      <c r="J37" s="267"/>
      <c r="K37" s="268">
        <f>VLOOKUP(A37,EQUIPOS!A7:D164,4,FALSE)</f>
        <v>198454.96057867093</v>
      </c>
      <c r="L37" s="269"/>
      <c r="M37" s="270">
        <v>0.4375</v>
      </c>
      <c r="N37" s="271">
        <f>K37/M37</f>
        <v>453611.33846553357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3866.5</v>
      </c>
    </row>
    <row r="43" spans="1:14" ht="15.75" thickBot="1">
      <c r="B43" s="831" t="s">
        <v>953</v>
      </c>
      <c r="C43" s="832"/>
      <c r="D43" s="832"/>
      <c r="E43" s="832"/>
      <c r="F43" s="832"/>
      <c r="G43" s="832"/>
      <c r="H43" s="832"/>
      <c r="I43" s="832"/>
      <c r="J43" s="832"/>
      <c r="K43" s="832"/>
      <c r="L43" s="832"/>
      <c r="M43" s="833"/>
      <c r="N43" s="393">
        <f>SUM(N36:N42)</f>
        <v>782998.18599324883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50000</v>
      </c>
      <c r="N51" s="271">
        <f>K51*M51</f>
        <v>100000</v>
      </c>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135134.93596037696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77330</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995463.12195362581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199092.62439072516</v>
      </c>
      <c r="M83" s="866"/>
      <c r="N83" s="51"/>
    </row>
    <row r="84" spans="1:14">
      <c r="B84" s="89" t="s">
        <v>973</v>
      </c>
      <c r="C84" s="90"/>
      <c r="D84" s="90"/>
      <c r="E84" s="90"/>
      <c r="F84" s="90"/>
      <c r="G84" s="90"/>
      <c r="H84" s="90"/>
      <c r="I84" s="87"/>
      <c r="J84" s="88"/>
      <c r="K84" s="303">
        <v>0.05</v>
      </c>
      <c r="L84" s="865">
        <f>N78*K84</f>
        <v>49773.156097681291</v>
      </c>
      <c r="M84" s="866"/>
      <c r="N84" s="51"/>
    </row>
    <row r="85" spans="1:14" ht="15.75" thickBot="1">
      <c r="B85" s="91" t="s">
        <v>974</v>
      </c>
      <c r="C85" s="92"/>
      <c r="D85" s="92"/>
      <c r="E85" s="92"/>
      <c r="F85" s="92"/>
      <c r="G85" s="92"/>
      <c r="H85" s="92"/>
      <c r="I85" s="93"/>
      <c r="J85" s="94"/>
      <c r="K85" s="304">
        <v>0.05</v>
      </c>
      <c r="L85" s="867">
        <f>N78*K85</f>
        <v>49773.156097681291</v>
      </c>
      <c r="M85" s="868"/>
      <c r="N85" s="51"/>
    </row>
    <row r="86" spans="1:14" ht="15.75" thickBot="1">
      <c r="B86" s="831" t="s">
        <v>953</v>
      </c>
      <c r="C86" s="832"/>
      <c r="D86" s="832"/>
      <c r="E86" s="832"/>
      <c r="F86" s="832"/>
      <c r="G86" s="832"/>
      <c r="H86" s="832"/>
      <c r="I86" s="832"/>
      <c r="J86" s="832"/>
      <c r="K86" s="832"/>
      <c r="L86" s="832"/>
      <c r="M86" s="833"/>
      <c r="N86" s="52">
        <f>L83+L84+L85</f>
        <v>298638.93658608774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1294102.0585397135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142415.15204337539</v>
      </c>
      <c r="L36" s="269"/>
      <c r="M36" s="270">
        <v>0.875</v>
      </c>
      <c r="N36" s="271">
        <f>K36/M36</f>
        <v>162760.1737638576</v>
      </c>
    </row>
    <row r="37" spans="1:14">
      <c r="A37" s="108" t="s">
        <v>241</v>
      </c>
      <c r="B37" s="844" t="str">
        <f>VLOOKUP(A37,EQUIPOS!A7:D154,3,FALSE)</f>
        <v>Grúa (capacidad 15 ton)</v>
      </c>
      <c r="C37" s="845"/>
      <c r="D37" s="845"/>
      <c r="E37" s="845"/>
      <c r="F37" s="845"/>
      <c r="G37" s="845"/>
      <c r="H37" s="846"/>
      <c r="I37" s="266"/>
      <c r="J37" s="267"/>
      <c r="K37" s="268">
        <f>VLOOKUP(A37,EQUIPOS!A7:D164,4,FALSE)</f>
        <v>198454.96057867093</v>
      </c>
      <c r="L37" s="269"/>
      <c r="M37" s="270">
        <v>0.875</v>
      </c>
      <c r="N37" s="271">
        <f>K37/M37</f>
        <v>226805.66923276678</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1546.6000000000001</v>
      </c>
    </row>
    <row r="43" spans="1:14" ht="15.75" thickBot="1">
      <c r="B43" s="831" t="s">
        <v>953</v>
      </c>
      <c r="C43" s="832"/>
      <c r="D43" s="832"/>
      <c r="E43" s="832"/>
      <c r="F43" s="832"/>
      <c r="G43" s="832"/>
      <c r="H43" s="832"/>
      <c r="I43" s="832"/>
      <c r="J43" s="832"/>
      <c r="K43" s="832"/>
      <c r="L43" s="832"/>
      <c r="M43" s="833"/>
      <c r="N43" s="393">
        <f>SUM(N36:N42)</f>
        <v>391112.44299662439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30932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457179.37895700138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91435.875791400278</v>
      </c>
      <c r="M83" s="866"/>
      <c r="N83" s="51"/>
    </row>
    <row r="84" spans="1:14">
      <c r="B84" s="89" t="s">
        <v>973</v>
      </c>
      <c r="C84" s="90"/>
      <c r="D84" s="90"/>
      <c r="E84" s="90"/>
      <c r="F84" s="90"/>
      <c r="G84" s="90"/>
      <c r="H84" s="90"/>
      <c r="I84" s="87"/>
      <c r="J84" s="88"/>
      <c r="K84" s="303">
        <v>0.05</v>
      </c>
      <c r="L84" s="865">
        <f>N78*K84</f>
        <v>22858.96894785007</v>
      </c>
      <c r="M84" s="866"/>
      <c r="N84" s="51"/>
    </row>
    <row r="85" spans="1:14" ht="15.75" thickBot="1">
      <c r="B85" s="91" t="s">
        <v>974</v>
      </c>
      <c r="C85" s="92"/>
      <c r="D85" s="92"/>
      <c r="E85" s="92"/>
      <c r="F85" s="92"/>
      <c r="G85" s="92"/>
      <c r="H85" s="92"/>
      <c r="I85" s="93"/>
      <c r="J85" s="94"/>
      <c r="K85" s="304">
        <v>0.05</v>
      </c>
      <c r="L85" s="867">
        <f>N78*K85</f>
        <v>22858.96894785007</v>
      </c>
      <c r="M85" s="868"/>
      <c r="N85" s="51"/>
    </row>
    <row r="86" spans="1:14" ht="15.75" thickBot="1">
      <c r="B86" s="831" t="s">
        <v>953</v>
      </c>
      <c r="C86" s="832"/>
      <c r="D86" s="832"/>
      <c r="E86" s="832"/>
      <c r="F86" s="832"/>
      <c r="G86" s="832"/>
      <c r="H86" s="832"/>
      <c r="I86" s="832"/>
      <c r="J86" s="832"/>
      <c r="K86" s="832"/>
      <c r="L86" s="832"/>
      <c r="M86" s="833"/>
      <c r="N86" s="52">
        <f>L83+L84+L85</f>
        <v>137153.81368710042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594333.1926441018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10"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142415.15204337539</v>
      </c>
      <c r="L36" s="269"/>
      <c r="M36" s="270">
        <v>0.75</v>
      </c>
      <c r="N36" s="271">
        <f>K36/M36</f>
        <v>189886.86939116719</v>
      </c>
    </row>
    <row r="37" spans="1:14">
      <c r="A37" s="108" t="s">
        <v>241</v>
      </c>
      <c r="B37" s="844" t="str">
        <f>VLOOKUP(A37,EQUIPOS!A7:D154,3,FALSE)</f>
        <v>Grúa (capacidad 15 ton)</v>
      </c>
      <c r="C37" s="845"/>
      <c r="D37" s="845"/>
      <c r="E37" s="845"/>
      <c r="F37" s="845"/>
      <c r="G37" s="845"/>
      <c r="H37" s="846"/>
      <c r="I37" s="266"/>
      <c r="J37" s="267"/>
      <c r="K37" s="268">
        <f>VLOOKUP(A37,EQUIPOS!A7:D164,4,FALSE)</f>
        <v>198454.96057867093</v>
      </c>
      <c r="L37" s="269"/>
      <c r="M37" s="270">
        <v>0.75</v>
      </c>
      <c r="N37" s="271">
        <f>K37/M37</f>
        <v>264606.61410489457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1804.3666666666668</v>
      </c>
    </row>
    <row r="43" spans="1:14" ht="15.75" thickBot="1">
      <c r="B43" s="831" t="s">
        <v>953</v>
      </c>
      <c r="C43" s="832"/>
      <c r="D43" s="832"/>
      <c r="E43" s="832"/>
      <c r="F43" s="832"/>
      <c r="G43" s="832"/>
      <c r="H43" s="832"/>
      <c r="I43" s="832"/>
      <c r="J43" s="832"/>
      <c r="K43" s="832"/>
      <c r="L43" s="832"/>
      <c r="M43" s="833"/>
      <c r="N43" s="393">
        <f>SUM(N36:N42)</f>
        <v>456297.8501627284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36087.333333333336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527520.1194564387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105504.02389128774</v>
      </c>
      <c r="M83" s="866"/>
      <c r="N83" s="51"/>
    </row>
    <row r="84" spans="1:14">
      <c r="B84" s="89" t="s">
        <v>973</v>
      </c>
      <c r="C84" s="90"/>
      <c r="D84" s="90"/>
      <c r="E84" s="90"/>
      <c r="F84" s="90"/>
      <c r="G84" s="90"/>
      <c r="H84" s="90"/>
      <c r="I84" s="87"/>
      <c r="J84" s="88"/>
      <c r="K84" s="303">
        <v>0.05</v>
      </c>
      <c r="L84" s="865">
        <f>N78*K84</f>
        <v>26376.005972821935</v>
      </c>
      <c r="M84" s="866"/>
      <c r="N84" s="51"/>
    </row>
    <row r="85" spans="1:14" ht="15.75" thickBot="1">
      <c r="B85" s="91" t="s">
        <v>974</v>
      </c>
      <c r="C85" s="92"/>
      <c r="D85" s="92"/>
      <c r="E85" s="92"/>
      <c r="F85" s="92"/>
      <c r="G85" s="92"/>
      <c r="H85" s="92"/>
      <c r="I85" s="93"/>
      <c r="J85" s="94"/>
      <c r="K85" s="304">
        <v>0.05</v>
      </c>
      <c r="L85" s="867">
        <f>N78*K85</f>
        <v>26376.005972821935</v>
      </c>
      <c r="M85" s="868"/>
      <c r="N85" s="51"/>
    </row>
    <row r="86" spans="1:14" ht="15.75" thickBot="1">
      <c r="B86" s="831" t="s">
        <v>953</v>
      </c>
      <c r="C86" s="832"/>
      <c r="D86" s="832"/>
      <c r="E86" s="832"/>
      <c r="F86" s="832"/>
      <c r="G86" s="832"/>
      <c r="H86" s="832"/>
      <c r="I86" s="832"/>
      <c r="J86" s="832"/>
      <c r="K86" s="832"/>
      <c r="L86" s="832"/>
      <c r="M86" s="833"/>
      <c r="N86" s="52">
        <f>L83+L84+L85</f>
        <v>158256.03583693161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685776.15529337036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146</v>
      </c>
      <c r="B36" s="844" t="str">
        <f>VLOOKUP(A36,EQUIPOS!A6:D154,3,FALSE)</f>
        <v>Camabaja</v>
      </c>
      <c r="C36" s="845"/>
      <c r="D36" s="845"/>
      <c r="E36" s="845"/>
      <c r="F36" s="845"/>
      <c r="G36" s="845"/>
      <c r="H36" s="846"/>
      <c r="I36" s="266"/>
      <c r="J36" s="267"/>
      <c r="K36" s="268">
        <f>VLOOKUP(A36,EQUIPOS!A6:D163,4,FALSE)</f>
        <v>142415.15204337539</v>
      </c>
      <c r="L36" s="269"/>
      <c r="M36" s="270">
        <v>0.6875</v>
      </c>
      <c r="N36" s="271">
        <f>K36/M36</f>
        <v>207149.31206309146</v>
      </c>
    </row>
    <row r="37" spans="1:14">
      <c r="A37" s="108" t="s">
        <v>241</v>
      </c>
      <c r="B37" s="844" t="str">
        <f>VLOOKUP(A37,EQUIPOS!A7:D154,3,FALSE)</f>
        <v>Grúa (capacidad 15 ton)</v>
      </c>
      <c r="C37" s="845"/>
      <c r="D37" s="845"/>
      <c r="E37" s="845"/>
      <c r="F37" s="845"/>
      <c r="G37" s="845"/>
      <c r="H37" s="846"/>
      <c r="I37" s="266"/>
      <c r="J37" s="267"/>
      <c r="K37" s="268">
        <f>VLOOKUP(A37,EQUIPOS!A7:D164,4,FALSE)</f>
        <v>198454.96057867093</v>
      </c>
      <c r="L37" s="269"/>
      <c r="M37" s="270">
        <v>0.6875</v>
      </c>
      <c r="N37" s="271">
        <f>K37/M37</f>
        <v>288661.76084170316</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1968.4</v>
      </c>
    </row>
    <row r="43" spans="1:14" ht="15.75" thickBot="1">
      <c r="B43" s="831" t="s">
        <v>953</v>
      </c>
      <c r="C43" s="832"/>
      <c r="D43" s="832"/>
      <c r="E43" s="832"/>
      <c r="F43" s="832"/>
      <c r="G43" s="832"/>
      <c r="H43" s="832"/>
      <c r="I43" s="832"/>
      <c r="J43" s="832"/>
      <c r="K43" s="832"/>
      <c r="L43" s="832"/>
      <c r="M43" s="833"/>
      <c r="N43" s="393">
        <f>SUM(N36:N42)</f>
        <v>497779.47290479462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39368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572282.4088651716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114456.48177303432</v>
      </c>
      <c r="M83" s="866"/>
      <c r="N83" s="51"/>
    </row>
    <row r="84" spans="1:14">
      <c r="B84" s="89" t="s">
        <v>973</v>
      </c>
      <c r="C84" s="90"/>
      <c r="D84" s="90"/>
      <c r="E84" s="90"/>
      <c r="F84" s="90"/>
      <c r="G84" s="90"/>
      <c r="H84" s="90"/>
      <c r="I84" s="87"/>
      <c r="J84" s="88"/>
      <c r="K84" s="303">
        <v>0.05</v>
      </c>
      <c r="L84" s="865">
        <f>N78*K84</f>
        <v>28614.12044325858</v>
      </c>
      <c r="M84" s="866"/>
      <c r="N84" s="51"/>
    </row>
    <row r="85" spans="1:14" ht="15.75" thickBot="1">
      <c r="B85" s="91" t="s">
        <v>974</v>
      </c>
      <c r="C85" s="92"/>
      <c r="D85" s="92"/>
      <c r="E85" s="92"/>
      <c r="F85" s="92"/>
      <c r="G85" s="92"/>
      <c r="H85" s="92"/>
      <c r="I85" s="93"/>
      <c r="J85" s="94"/>
      <c r="K85" s="304">
        <v>0.05</v>
      </c>
      <c r="L85" s="867">
        <f>N78*K85</f>
        <v>28614.12044325858</v>
      </c>
      <c r="M85" s="868"/>
      <c r="N85" s="51"/>
    </row>
    <row r="86" spans="1:14" ht="15.75" thickBot="1">
      <c r="B86" s="831" t="s">
        <v>953</v>
      </c>
      <c r="C86" s="832"/>
      <c r="D86" s="832"/>
      <c r="E86" s="832"/>
      <c r="F86" s="832"/>
      <c r="G86" s="832"/>
      <c r="H86" s="832"/>
      <c r="I86" s="832"/>
      <c r="J86" s="832"/>
      <c r="K86" s="832"/>
      <c r="L86" s="832"/>
      <c r="M86" s="833"/>
      <c r="N86" s="52">
        <f>L83+L84+L85</f>
        <v>171684.72265955148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743967.13152472302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52" t="s">
        <v>241</v>
      </c>
      <c r="B36" s="844" t="str">
        <f>VLOOKUP(A36,EQUIPOS!A6:D154,3,FALSE)</f>
        <v>Grúa (capacidad 15 ton)</v>
      </c>
      <c r="C36" s="845"/>
      <c r="D36" s="845"/>
      <c r="E36" s="845"/>
      <c r="F36" s="845"/>
      <c r="G36" s="845"/>
      <c r="H36" s="846"/>
      <c r="I36" s="266"/>
      <c r="J36" s="267"/>
      <c r="K36" s="268">
        <f>VLOOKUP(A36,EQUIPOS!A6:D163,4,FALSE)</f>
        <v>198454.96057867093</v>
      </c>
      <c r="L36" s="269"/>
      <c r="M36" s="395">
        <v>1.125</v>
      </c>
      <c r="N36" s="271">
        <f>K36/M36</f>
        <v>176404.40940326304</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1202.9111111111113</v>
      </c>
    </row>
    <row r="43" spans="1:14" ht="15.75" thickBot="1">
      <c r="B43" s="831" t="s">
        <v>953</v>
      </c>
      <c r="C43" s="832"/>
      <c r="D43" s="832"/>
      <c r="E43" s="832"/>
      <c r="F43" s="832"/>
      <c r="G43" s="832"/>
      <c r="H43" s="832"/>
      <c r="I43" s="832"/>
      <c r="J43" s="832"/>
      <c r="K43" s="832"/>
      <c r="L43" s="832"/>
      <c r="M43" s="833"/>
      <c r="N43" s="393">
        <f>SUM(N36:N42)</f>
        <v>177607.32051437415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1200</v>
      </c>
      <c r="N48" s="271">
        <f>K48*M48</f>
        <v>12000</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2482.1892728752887</v>
      </c>
      <c r="N49" s="271">
        <f>K49*M49</f>
        <v>2482.1892728752887</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648">
        <f>VLOOKUP(A50,MATERIALES!A6:D373,4,FALSE)</f>
        <v>20652.746687501676</v>
      </c>
      <c r="N50" s="271">
        <f>K50*M50</f>
        <v>20652.746687501676</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64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24058.222222222223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236800.47869697332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47360.095739394666</v>
      </c>
      <c r="M83" s="866"/>
      <c r="N83" s="51"/>
    </row>
    <row r="84" spans="1:14">
      <c r="B84" s="89" t="s">
        <v>973</v>
      </c>
      <c r="C84" s="90"/>
      <c r="D84" s="90"/>
      <c r="E84" s="90"/>
      <c r="F84" s="90"/>
      <c r="G84" s="90"/>
      <c r="H84" s="90"/>
      <c r="I84" s="87"/>
      <c r="J84" s="88"/>
      <c r="K84" s="303">
        <v>0.05</v>
      </c>
      <c r="L84" s="865">
        <f>N78*K84</f>
        <v>11840.023934848667</v>
      </c>
      <c r="M84" s="866"/>
      <c r="N84" s="51"/>
    </row>
    <row r="85" spans="1:14" ht="15.75" thickBot="1">
      <c r="B85" s="91" t="s">
        <v>974</v>
      </c>
      <c r="C85" s="92"/>
      <c r="D85" s="92"/>
      <c r="E85" s="92"/>
      <c r="F85" s="92"/>
      <c r="G85" s="92"/>
      <c r="H85" s="92"/>
      <c r="I85" s="93"/>
      <c r="J85" s="94"/>
      <c r="K85" s="304">
        <v>0.05</v>
      </c>
      <c r="L85" s="867">
        <f>N78*K85</f>
        <v>11840.023934848667</v>
      </c>
      <c r="M85" s="868"/>
      <c r="N85" s="51"/>
    </row>
    <row r="86" spans="1:14" ht="15.75" thickBot="1">
      <c r="B86" s="831" t="s">
        <v>953</v>
      </c>
      <c r="C86" s="832"/>
      <c r="D86" s="832"/>
      <c r="E86" s="832"/>
      <c r="F86" s="832"/>
      <c r="G86" s="832"/>
      <c r="H86" s="832"/>
      <c r="I86" s="832"/>
      <c r="J86" s="832"/>
      <c r="K86" s="832"/>
      <c r="L86" s="832"/>
      <c r="M86" s="833"/>
      <c r="N86" s="52">
        <f>L83+L84+L85</f>
        <v>71040.143609092003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307840.62230606534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2.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1" zoomScale="78" zoomScaleNormal="78" workbookViewId="0">
      <selection activeCell="B47" sqref="B47:I4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55" t="s">
        <v>241</v>
      </c>
      <c r="B36" s="844" t="str">
        <f>VLOOKUP(A36,EQUIPOS!A6:D154,3,FALSE)</f>
        <v>Grúa (capacidad 15 ton)</v>
      </c>
      <c r="C36" s="845"/>
      <c r="D36" s="845"/>
      <c r="E36" s="845"/>
      <c r="F36" s="845"/>
      <c r="G36" s="845"/>
      <c r="H36" s="846"/>
      <c r="I36" s="266"/>
      <c r="J36" s="267"/>
      <c r="K36" s="268">
        <f>VLOOKUP(A36,EQUIPOS!A6:D163,4,FALSE)</f>
        <v>198454.96057867093</v>
      </c>
      <c r="L36" s="269"/>
      <c r="M36" s="461">
        <v>1</v>
      </c>
      <c r="N36" s="271">
        <f>K36/M36</f>
        <v>198454.96057867093</v>
      </c>
    </row>
    <row r="37" spans="1:14">
      <c r="A37" s="155" t="s">
        <v>373</v>
      </c>
      <c r="B37" s="844" t="str">
        <f>VLOOKUP(A37,EQUIPOS!A7:D154,3,FALSE)</f>
        <v>Volqueta 6 m3</v>
      </c>
      <c r="C37" s="845"/>
      <c r="D37" s="845"/>
      <c r="E37" s="845"/>
      <c r="F37" s="845"/>
      <c r="G37" s="845"/>
      <c r="H37" s="846"/>
      <c r="I37" s="266"/>
      <c r="J37" s="267"/>
      <c r="K37" s="268">
        <f>VLOOKUP(A37,EQUIPOS!A7:D164,4,FALSE)</f>
        <v>57246.726183187362</v>
      </c>
      <c r="L37" s="269"/>
      <c r="M37" s="462">
        <v>1</v>
      </c>
      <c r="N37" s="271">
        <f>K37/M37</f>
        <v>57246.726183187362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1353.2750000000001</v>
      </c>
    </row>
    <row r="43" spans="1:14" ht="15.75" thickBot="1">
      <c r="B43" s="831" t="s">
        <v>953</v>
      </c>
      <c r="C43" s="832"/>
      <c r="D43" s="832"/>
      <c r="E43" s="832"/>
      <c r="F43" s="832"/>
      <c r="G43" s="832"/>
      <c r="H43" s="832"/>
      <c r="I43" s="832"/>
      <c r="J43" s="832"/>
      <c r="K43" s="832"/>
      <c r="L43" s="832"/>
      <c r="M43" s="833"/>
      <c r="N43" s="393">
        <f>SUM(N36:N42)</f>
        <v>257054.96176185829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1200</v>
      </c>
      <c r="N48" s="271">
        <f>K48*M48</f>
        <v>12000</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2482.1892728752887</v>
      </c>
      <c r="N49" s="271">
        <f>K49*M49</f>
        <v>2482.1892728752887</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20652.746687501676</v>
      </c>
      <c r="N50" s="271">
        <f>K50*M50</f>
        <v>20652.746687501676</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27065.5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319255.39772223524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63851.07954444705</v>
      </c>
      <c r="M83" s="866"/>
      <c r="N83" s="51"/>
    </row>
    <row r="84" spans="1:14">
      <c r="B84" s="89" t="s">
        <v>973</v>
      </c>
      <c r="C84" s="90"/>
      <c r="D84" s="90"/>
      <c r="E84" s="90"/>
      <c r="F84" s="90"/>
      <c r="G84" s="90"/>
      <c r="H84" s="90"/>
      <c r="I84" s="87"/>
      <c r="J84" s="88"/>
      <c r="K84" s="303">
        <v>0.05</v>
      </c>
      <c r="L84" s="865">
        <f>N78*K84</f>
        <v>15962.769886111762</v>
      </c>
      <c r="M84" s="866"/>
      <c r="N84" s="51"/>
    </row>
    <row r="85" spans="1:14" ht="15.75" thickBot="1">
      <c r="B85" s="91" t="s">
        <v>974</v>
      </c>
      <c r="C85" s="92"/>
      <c r="D85" s="92"/>
      <c r="E85" s="92"/>
      <c r="F85" s="92"/>
      <c r="G85" s="92"/>
      <c r="H85" s="92"/>
      <c r="I85" s="93"/>
      <c r="J85" s="94"/>
      <c r="K85" s="304">
        <v>0.05</v>
      </c>
      <c r="L85" s="867">
        <f>N78*K85</f>
        <v>15962.769886111762</v>
      </c>
      <c r="M85" s="868"/>
      <c r="N85" s="51"/>
    </row>
    <row r="86" spans="1:14" ht="15.75" thickBot="1">
      <c r="B86" s="831" t="s">
        <v>953</v>
      </c>
      <c r="C86" s="832"/>
      <c r="D86" s="832"/>
      <c r="E86" s="832"/>
      <c r="F86" s="832"/>
      <c r="G86" s="832"/>
      <c r="H86" s="832"/>
      <c r="I86" s="832"/>
      <c r="J86" s="832"/>
      <c r="K86" s="832"/>
      <c r="L86" s="832"/>
      <c r="M86" s="833"/>
      <c r="N86" s="52">
        <f>L83+L84+L85</f>
        <v>95776.619316670578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415032.01703890582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198454.96057867093</v>
      </c>
      <c r="L36" s="269"/>
      <c r="M36" s="270">
        <v>0.9375</v>
      </c>
      <c r="N36" s="271">
        <f>K36/M36</f>
        <v>211685.29128391566</v>
      </c>
    </row>
    <row r="37" spans="1:14">
      <c r="A37" s="144" t="s">
        <v>373</v>
      </c>
      <c r="B37" s="844" t="str">
        <f>VLOOKUP(A37,EQUIPOS!A7:D154,3,FALSE)</f>
        <v>Volqueta 6 m3</v>
      </c>
      <c r="C37" s="845"/>
      <c r="D37" s="845"/>
      <c r="E37" s="845"/>
      <c r="F37" s="845"/>
      <c r="G37" s="845"/>
      <c r="H37" s="846"/>
      <c r="I37" s="266"/>
      <c r="J37" s="267"/>
      <c r="K37" s="268">
        <f>VLOOKUP(A37,EQUIPOS!A7:D164,4,FALSE)</f>
        <v>57246.726183187362</v>
      </c>
      <c r="L37" s="269"/>
      <c r="M37" s="270">
        <v>0.9375</v>
      </c>
      <c r="N37" s="271">
        <f>K37/M37</f>
        <v>61063.174595399854</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1443.4933333333333</v>
      </c>
    </row>
    <row r="43" spans="1:14" ht="15.75" thickBot="1">
      <c r="B43" s="831" t="s">
        <v>953</v>
      </c>
      <c r="C43" s="832"/>
      <c r="D43" s="832"/>
      <c r="E43" s="832"/>
      <c r="F43" s="832"/>
      <c r="G43" s="832"/>
      <c r="H43" s="832"/>
      <c r="I43" s="832"/>
      <c r="J43" s="832"/>
      <c r="K43" s="832"/>
      <c r="L43" s="832"/>
      <c r="M43" s="833"/>
      <c r="N43" s="393">
        <f>SUM(N36:N42)</f>
        <v>274191.95921264886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20652.746687501676</v>
      </c>
      <c r="N49" s="271">
        <f>K49*M49</f>
        <v>20652.746687501676</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28869.866666666665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338196.76183969248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67639.352367938496</v>
      </c>
      <c r="M83" s="866"/>
      <c r="N83" s="51"/>
    </row>
    <row r="84" spans="1:14">
      <c r="B84" s="89" t="s">
        <v>973</v>
      </c>
      <c r="C84" s="90"/>
      <c r="D84" s="90"/>
      <c r="E84" s="90"/>
      <c r="F84" s="90"/>
      <c r="G84" s="90"/>
      <c r="H84" s="90"/>
      <c r="I84" s="87"/>
      <c r="J84" s="88"/>
      <c r="K84" s="303">
        <v>0.05</v>
      </c>
      <c r="L84" s="865">
        <f>N78*K84</f>
        <v>16909.838091984624</v>
      </c>
      <c r="M84" s="866"/>
      <c r="N84" s="51"/>
    </row>
    <row r="85" spans="1:14" ht="15.75" thickBot="1">
      <c r="B85" s="91" t="s">
        <v>974</v>
      </c>
      <c r="C85" s="92"/>
      <c r="D85" s="92"/>
      <c r="E85" s="92"/>
      <c r="F85" s="92"/>
      <c r="G85" s="92"/>
      <c r="H85" s="92"/>
      <c r="I85" s="93"/>
      <c r="J85" s="94"/>
      <c r="K85" s="304">
        <v>0.05</v>
      </c>
      <c r="L85" s="867">
        <f>N78*K85</f>
        <v>16909.838091984624</v>
      </c>
      <c r="M85" s="868"/>
      <c r="N85" s="51"/>
    </row>
    <row r="86" spans="1:14" ht="15.75" thickBot="1">
      <c r="B86" s="831" t="s">
        <v>953</v>
      </c>
      <c r="C86" s="832"/>
      <c r="D86" s="832"/>
      <c r="E86" s="832"/>
      <c r="F86" s="832"/>
      <c r="G86" s="832"/>
      <c r="H86" s="832"/>
      <c r="I86" s="832"/>
      <c r="J86" s="832"/>
      <c r="K86" s="832"/>
      <c r="L86" s="832"/>
      <c r="M86" s="833"/>
      <c r="N86" s="52">
        <f>L83+L84+L85</f>
        <v>101459.02855190774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439655.79039160023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198454.96057867093</v>
      </c>
      <c r="L36" s="269"/>
      <c r="M36" s="270">
        <v>1.5</v>
      </c>
      <c r="N36" s="271">
        <f>K36/M36</f>
        <v>132303.30705244729</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902.18333333333339</v>
      </c>
    </row>
    <row r="43" spans="1:14" ht="15.75" thickBot="1">
      <c r="B43" s="831" t="s">
        <v>953</v>
      </c>
      <c r="C43" s="832"/>
      <c r="D43" s="832"/>
      <c r="E43" s="832"/>
      <c r="F43" s="832"/>
      <c r="G43" s="832"/>
      <c r="H43" s="832"/>
      <c r="I43" s="832"/>
      <c r="J43" s="832"/>
      <c r="K43" s="832"/>
      <c r="L43" s="832"/>
      <c r="M43" s="833"/>
      <c r="N43" s="393">
        <f>SUM(N36:N42)</f>
        <v>133205.49038578061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20652.746687501676</v>
      </c>
      <c r="N49" s="271">
        <f>K49*M49</f>
        <v>20652.746687501676</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18043.666666666668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186384.09301282422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37276.818602564847</v>
      </c>
      <c r="M83" s="866"/>
      <c r="N83" s="51"/>
    </row>
    <row r="84" spans="1:14">
      <c r="B84" s="89" t="s">
        <v>973</v>
      </c>
      <c r="C84" s="90"/>
      <c r="D84" s="90"/>
      <c r="E84" s="90"/>
      <c r="F84" s="90"/>
      <c r="G84" s="90"/>
      <c r="H84" s="90"/>
      <c r="I84" s="87"/>
      <c r="J84" s="88"/>
      <c r="K84" s="303">
        <v>0.05</v>
      </c>
      <c r="L84" s="865">
        <f>N78*K84</f>
        <v>9319.2046506412116</v>
      </c>
      <c r="M84" s="866"/>
      <c r="N84" s="51"/>
    </row>
    <row r="85" spans="1:14" ht="15.75" thickBot="1">
      <c r="B85" s="91" t="s">
        <v>974</v>
      </c>
      <c r="C85" s="92"/>
      <c r="D85" s="92"/>
      <c r="E85" s="92"/>
      <c r="F85" s="92"/>
      <c r="G85" s="92"/>
      <c r="H85" s="92"/>
      <c r="I85" s="93"/>
      <c r="J85" s="94"/>
      <c r="K85" s="304">
        <v>0.05</v>
      </c>
      <c r="L85" s="867">
        <f>N78*K85</f>
        <v>9319.2046506412116</v>
      </c>
      <c r="M85" s="868"/>
      <c r="N85" s="51"/>
    </row>
    <row r="86" spans="1:14" ht="15.75" thickBot="1">
      <c r="B86" s="831" t="s">
        <v>953</v>
      </c>
      <c r="C86" s="832"/>
      <c r="D86" s="832"/>
      <c r="E86" s="832"/>
      <c r="F86" s="832"/>
      <c r="G86" s="832"/>
      <c r="H86" s="832"/>
      <c r="I86" s="832"/>
      <c r="J86" s="832"/>
      <c r="K86" s="832"/>
      <c r="L86" s="832"/>
      <c r="M86" s="833"/>
      <c r="N86" s="52">
        <f>L83+L84+L85</f>
        <v>55915.227903847277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242299.32091667148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198454.96057867093</v>
      </c>
      <c r="L36" s="269"/>
      <c r="M36" s="270">
        <v>1.375</v>
      </c>
      <c r="N36" s="271">
        <f>K36/M36</f>
        <v>144330.88042085158</v>
      </c>
    </row>
    <row r="37" spans="1:14">
      <c r="A37" s="144" t="s">
        <v>373</v>
      </c>
      <c r="B37" s="844" t="str">
        <f>VLOOKUP(A37,EQUIPOS!A7:D154,3,FALSE)</f>
        <v>Volqueta 6 m3</v>
      </c>
      <c r="C37" s="845"/>
      <c r="D37" s="845"/>
      <c r="E37" s="845"/>
      <c r="F37" s="845"/>
      <c r="G37" s="845"/>
      <c r="H37" s="846"/>
      <c r="I37" s="266"/>
      <c r="J37" s="267"/>
      <c r="K37" s="268">
        <f>VLOOKUP(A37,EQUIPOS!A7:D164,4,FALSE)</f>
        <v>57246.726183187362</v>
      </c>
      <c r="L37" s="269"/>
      <c r="M37" s="270">
        <v>1.375</v>
      </c>
      <c r="N37" s="271">
        <f>K37/M37</f>
        <v>41633.982678681721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984.2</v>
      </c>
    </row>
    <row r="43" spans="1:14" ht="15.75" thickBot="1">
      <c r="B43" s="831" t="s">
        <v>953</v>
      </c>
      <c r="C43" s="832"/>
      <c r="D43" s="832"/>
      <c r="E43" s="832"/>
      <c r="F43" s="832"/>
      <c r="G43" s="832"/>
      <c r="H43" s="832"/>
      <c r="I43" s="832"/>
      <c r="J43" s="832"/>
      <c r="K43" s="832"/>
      <c r="L43" s="832"/>
      <c r="M43" s="833"/>
      <c r="N43" s="393">
        <f>SUM(N36:N42)</f>
        <v>186949.06309953332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20652.746687501676</v>
      </c>
      <c r="N49" s="271">
        <f>K49*M49</f>
        <v>20652.746687501676</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19684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241767.99905991027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48353.599811982058</v>
      </c>
      <c r="M83" s="866"/>
      <c r="N83" s="51"/>
    </row>
    <row r="84" spans="1:14">
      <c r="B84" s="89" t="s">
        <v>973</v>
      </c>
      <c r="C84" s="90"/>
      <c r="D84" s="90"/>
      <c r="E84" s="90"/>
      <c r="F84" s="90"/>
      <c r="G84" s="90"/>
      <c r="H84" s="90"/>
      <c r="I84" s="87"/>
      <c r="J84" s="88"/>
      <c r="K84" s="303">
        <v>0.05</v>
      </c>
      <c r="L84" s="865">
        <f>N78*K84</f>
        <v>12088.399952995514</v>
      </c>
      <c r="M84" s="866"/>
      <c r="N84" s="51"/>
    </row>
    <row r="85" spans="1:14" ht="15.75" thickBot="1">
      <c r="B85" s="91" t="s">
        <v>974</v>
      </c>
      <c r="C85" s="92"/>
      <c r="D85" s="92"/>
      <c r="E85" s="92"/>
      <c r="F85" s="92"/>
      <c r="G85" s="92"/>
      <c r="H85" s="92"/>
      <c r="I85" s="93"/>
      <c r="J85" s="94"/>
      <c r="K85" s="304">
        <v>0.05</v>
      </c>
      <c r="L85" s="867">
        <f>N78*K85</f>
        <v>12088.399952995514</v>
      </c>
      <c r="M85" s="868"/>
      <c r="N85" s="51"/>
    </row>
    <row r="86" spans="1:14" ht="15.75" thickBot="1">
      <c r="B86" s="831" t="s">
        <v>953</v>
      </c>
      <c r="C86" s="832"/>
      <c r="D86" s="832"/>
      <c r="E86" s="832"/>
      <c r="F86" s="832"/>
      <c r="G86" s="832"/>
      <c r="H86" s="832"/>
      <c r="I86" s="832"/>
      <c r="J86" s="832"/>
      <c r="K86" s="832"/>
      <c r="L86" s="832"/>
      <c r="M86" s="833"/>
      <c r="N86" s="52">
        <f>L83+L84+L85</f>
        <v>72530.399717973094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314298.39877788338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241</v>
      </c>
      <c r="B36" s="844" t="str">
        <f>VLOOKUP(A36,EQUIPOS!A6:D154,3,FALSE)</f>
        <v>Grúa (capacidad 15 ton)</v>
      </c>
      <c r="C36" s="845"/>
      <c r="D36" s="845"/>
      <c r="E36" s="845"/>
      <c r="F36" s="845"/>
      <c r="G36" s="845"/>
      <c r="H36" s="846"/>
      <c r="I36" s="266"/>
      <c r="J36" s="267"/>
      <c r="K36" s="268">
        <f>VLOOKUP(A36,EQUIPOS!A6:D163,4,FALSE)</f>
        <v>198454.96057867093</v>
      </c>
      <c r="L36" s="269"/>
      <c r="M36" s="270">
        <v>1.3125</v>
      </c>
      <c r="N36" s="271">
        <f>K36/M36</f>
        <v>151203.77948851118</v>
      </c>
    </row>
    <row r="37" spans="1:14">
      <c r="A37" s="144" t="s">
        <v>373</v>
      </c>
      <c r="B37" s="844" t="str">
        <f>VLOOKUP(A37,EQUIPOS!A7:D154,3,FALSE)</f>
        <v>Volqueta 6 m3</v>
      </c>
      <c r="C37" s="845"/>
      <c r="D37" s="845"/>
      <c r="E37" s="845"/>
      <c r="F37" s="845"/>
      <c r="G37" s="845"/>
      <c r="H37" s="846"/>
      <c r="I37" s="266"/>
      <c r="J37" s="267"/>
      <c r="K37" s="268">
        <f>VLOOKUP(A37,EQUIPOS!A7:D164,4,FALSE)</f>
        <v>57246.726183187362</v>
      </c>
      <c r="L37" s="269"/>
      <c r="M37" s="270">
        <v>1.3125</v>
      </c>
      <c r="N37" s="271">
        <f>K37/M37</f>
        <v>43616.553282428467</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0.05</v>
      </c>
      <c r="M42" s="856"/>
      <c r="N42" s="105">
        <f>N76*L42</f>
        <v>1031.0666666666666</v>
      </c>
    </row>
    <row r="43" spans="1:14" ht="15.75" thickBot="1">
      <c r="B43" s="831" t="s">
        <v>953</v>
      </c>
      <c r="C43" s="832"/>
      <c r="D43" s="832"/>
      <c r="E43" s="832"/>
      <c r="F43" s="832"/>
      <c r="G43" s="832"/>
      <c r="H43" s="832"/>
      <c r="I43" s="832"/>
      <c r="J43" s="832"/>
      <c r="K43" s="832"/>
      <c r="L43" s="832"/>
      <c r="M43" s="833"/>
      <c r="N43" s="393">
        <f>SUM(N36:N42)</f>
        <v>195851.39943760633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1200</v>
      </c>
      <c r="N48" s="271">
        <f>K48*M48</f>
        <v>12000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20652.746687501676</v>
      </c>
      <c r="N49" s="271">
        <f>K49*M49</f>
        <v>20652.746687501676</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2482.1892728752887</v>
      </c>
      <c r="N50" s="271">
        <f>K50*M50</f>
        <v>2482.1892728752887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35134.935960376963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20621.333333333332</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251607.66873131663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50321.533746263332</v>
      </c>
      <c r="M83" s="866"/>
      <c r="N83" s="51"/>
    </row>
    <row r="84" spans="1:14">
      <c r="B84" s="89" t="s">
        <v>973</v>
      </c>
      <c r="C84" s="90"/>
      <c r="D84" s="90"/>
      <c r="E84" s="90"/>
      <c r="F84" s="90"/>
      <c r="G84" s="90"/>
      <c r="H84" s="90"/>
      <c r="I84" s="87"/>
      <c r="J84" s="88"/>
      <c r="K84" s="303">
        <v>0.05</v>
      </c>
      <c r="L84" s="865">
        <f>N78*K84</f>
        <v>12580.383436565833</v>
      </c>
      <c r="M84" s="866"/>
      <c r="N84" s="51"/>
    </row>
    <row r="85" spans="1:14" ht="15.75" thickBot="1">
      <c r="B85" s="91" t="s">
        <v>974</v>
      </c>
      <c r="C85" s="92"/>
      <c r="D85" s="92"/>
      <c r="E85" s="92"/>
      <c r="F85" s="92"/>
      <c r="G85" s="92"/>
      <c r="H85" s="92"/>
      <c r="I85" s="93"/>
      <c r="J85" s="94"/>
      <c r="K85" s="304">
        <v>0.05</v>
      </c>
      <c r="L85" s="867">
        <f>N78*K85</f>
        <v>12580.383436565833</v>
      </c>
      <c r="M85" s="868"/>
      <c r="N85" s="51"/>
    </row>
    <row r="86" spans="1:14" ht="15.75" thickBot="1">
      <c r="B86" s="831" t="s">
        <v>953</v>
      </c>
      <c r="C86" s="832"/>
      <c r="D86" s="832"/>
      <c r="E86" s="832"/>
      <c r="F86" s="832"/>
      <c r="G86" s="832"/>
      <c r="H86" s="832"/>
      <c r="I86" s="832"/>
      <c r="J86" s="832"/>
      <c r="K86" s="832"/>
      <c r="L86" s="832"/>
      <c r="M86" s="833"/>
      <c r="N86" s="52">
        <f>L83+L84+L85</f>
        <v>75482.300619394999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327089.96935071162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66</v>
      </c>
      <c r="N36" s="271">
        <f>K36/M36</f>
        <v>3795.5384878760992</v>
      </c>
    </row>
    <row r="37" spans="1:14">
      <c r="A37" s="144"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206497.11944649727</v>
      </c>
      <c r="L37" s="269"/>
      <c r="M37" s="270">
        <v>100</v>
      </c>
      <c r="N37" s="271">
        <f>K37/M37</f>
        <v>2064.9711944649725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5861.5348906744048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7587.4781266930231</v>
      </c>
      <c r="N48" s="271">
        <f>K48*M48</f>
        <v>7587.4781266930231</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7587.4781266930231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13551.533850700762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2710.3067701401524</v>
      </c>
      <c r="M83" s="866"/>
      <c r="N83" s="51"/>
    </row>
    <row r="84" spans="1:14">
      <c r="B84" s="89" t="s">
        <v>973</v>
      </c>
      <c r="C84" s="90"/>
      <c r="D84" s="90"/>
      <c r="E84" s="90"/>
      <c r="F84" s="90"/>
      <c r="G84" s="90"/>
      <c r="H84" s="90"/>
      <c r="I84" s="87"/>
      <c r="J84" s="88"/>
      <c r="K84" s="303">
        <v>0.05</v>
      </c>
      <c r="L84" s="865">
        <f>N78*K84</f>
        <v>677.57669253503809</v>
      </c>
      <c r="M84" s="866"/>
      <c r="N84" s="51"/>
    </row>
    <row r="85" spans="1:14" ht="15.75" thickBot="1">
      <c r="B85" s="91" t="s">
        <v>974</v>
      </c>
      <c r="C85" s="92"/>
      <c r="D85" s="92"/>
      <c r="E85" s="92"/>
      <c r="F85" s="92"/>
      <c r="G85" s="92"/>
      <c r="H85" s="92"/>
      <c r="I85" s="93"/>
      <c r="J85" s="94"/>
      <c r="K85" s="304">
        <v>0.05</v>
      </c>
      <c r="L85" s="867">
        <f>N78*K85</f>
        <v>677.57669253503809</v>
      </c>
      <c r="M85" s="868"/>
      <c r="N85" s="51"/>
    </row>
    <row r="86" spans="1:14" ht="15.75" thickBot="1">
      <c r="B86" s="831" t="s">
        <v>953</v>
      </c>
      <c r="C86" s="832"/>
      <c r="D86" s="832"/>
      <c r="E86" s="832"/>
      <c r="F86" s="832"/>
      <c r="G86" s="832"/>
      <c r="H86" s="832"/>
      <c r="I86" s="832"/>
      <c r="J86" s="832"/>
      <c r="K86" s="832"/>
      <c r="L86" s="832"/>
      <c r="M86" s="833"/>
      <c r="N86" s="52">
        <f>L83+L84+L85</f>
        <v>4065.4601552102285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17616.99400591099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44"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66</v>
      </c>
      <c r="N36" s="271">
        <f>K36/M36</f>
        <v>3795.5384878760992</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3796.5636962094327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3899.0845295427662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779.81690590855328</v>
      </c>
      <c r="M83" s="866"/>
      <c r="N83" s="51"/>
    </row>
    <row r="84" spans="1:14">
      <c r="B84" s="89" t="s">
        <v>973</v>
      </c>
      <c r="C84" s="90"/>
      <c r="D84" s="90"/>
      <c r="E84" s="90"/>
      <c r="F84" s="90"/>
      <c r="G84" s="90"/>
      <c r="H84" s="90"/>
      <c r="I84" s="87"/>
      <c r="J84" s="88"/>
      <c r="K84" s="303">
        <v>0.05</v>
      </c>
      <c r="L84" s="865">
        <f>N78*K84</f>
        <v>194.95422647713832</v>
      </c>
      <c r="M84" s="866"/>
      <c r="N84" s="51"/>
    </row>
    <row r="85" spans="1:14" ht="15.75" thickBot="1">
      <c r="B85" s="91" t="s">
        <v>974</v>
      </c>
      <c r="C85" s="92"/>
      <c r="D85" s="92"/>
      <c r="E85" s="92"/>
      <c r="F85" s="92"/>
      <c r="G85" s="92"/>
      <c r="H85" s="92"/>
      <c r="I85" s="93"/>
      <c r="J85" s="94"/>
      <c r="K85" s="304">
        <v>0.05</v>
      </c>
      <c r="L85" s="867">
        <f>N78*K85</f>
        <v>194.95422647713832</v>
      </c>
      <c r="M85" s="868"/>
      <c r="N85" s="51"/>
    </row>
    <row r="86" spans="1:14" ht="15.75" thickBot="1">
      <c r="B86" s="831" t="s">
        <v>953</v>
      </c>
      <c r="C86" s="832"/>
      <c r="D86" s="832"/>
      <c r="E86" s="832"/>
      <c r="F86" s="832"/>
      <c r="G86" s="832"/>
      <c r="H86" s="832"/>
      <c r="I86" s="832"/>
      <c r="J86" s="832"/>
      <c r="K86" s="832"/>
      <c r="L86" s="832"/>
      <c r="M86" s="833"/>
      <c r="N86" s="52">
        <f>L83+L84+L85</f>
        <v>1169.7253588628298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5068.8098884055962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2" zoomScale="78" zoomScaleNormal="78" workbookViewId="0">
      <selection activeCell="P56" sqref="P5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180</v>
      </c>
      <c r="B36" s="844" t="str">
        <f>VLOOKUP(A36,EQUIPOS!A6:D154,3,FALSE)</f>
        <v>Compresor 120 HP, con martillo.</v>
      </c>
      <c r="C36" s="845"/>
      <c r="D36" s="845"/>
      <c r="E36" s="845"/>
      <c r="F36" s="845"/>
      <c r="G36" s="845"/>
      <c r="H36" s="846"/>
      <c r="I36" s="266"/>
      <c r="J36" s="267"/>
      <c r="K36" s="268">
        <f>VLOOKUP(A36,EQUIPOS!A6:D163,4,FALSE)</f>
        <v>88502.416416240099</v>
      </c>
      <c r="L36" s="269"/>
      <c r="M36" s="270">
        <v>66</v>
      </c>
      <c r="N36" s="271">
        <f>K36/M36</f>
        <v>1340.9457032763651</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206497.11944649727</v>
      </c>
      <c r="L37" s="269"/>
      <c r="M37" s="270">
        <v>100</v>
      </c>
      <c r="N37" s="271">
        <f>K37/M37</f>
        <v>2064.9711944649725</v>
      </c>
    </row>
    <row r="38" spans="1:14">
      <c r="A38" t="s">
        <v>312</v>
      </c>
      <c r="B38" s="844" t="str">
        <f>VLOOKUP(A38,EQUIPOS!A8:D154,3,FALSE)</f>
        <v>Retroexcavadora sobre oruga, potencia 138 HP, balde de 1,5 m3.</v>
      </c>
      <c r="C38" s="845"/>
      <c r="D38" s="845"/>
      <c r="E38" s="845"/>
      <c r="F38" s="845"/>
      <c r="G38" s="845"/>
      <c r="H38" s="846"/>
      <c r="I38" s="266"/>
      <c r="J38" s="267"/>
      <c r="K38" s="268">
        <f>VLOOKUP(A38,EQUIPOS!A8:D165,4,FALSE)</f>
        <v>250505.54019982254</v>
      </c>
      <c r="L38" s="269"/>
      <c r="M38" s="270">
        <v>66</v>
      </c>
      <c r="N38" s="271">
        <f>K38/M38</f>
        <v>3795.5384878760992</v>
      </c>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N78*L42</f>
        <v>6.0915622581215141</v>
      </c>
    </row>
    <row r="43" spans="1:14" ht="15.75" thickBot="1">
      <c r="B43" s="831" t="s">
        <v>953</v>
      </c>
      <c r="C43" s="832"/>
      <c r="D43" s="832"/>
      <c r="E43" s="832"/>
      <c r="F43" s="832"/>
      <c r="G43" s="832"/>
      <c r="H43" s="832"/>
      <c r="I43" s="832"/>
      <c r="J43" s="832"/>
      <c r="K43" s="832"/>
      <c r="L43" s="832"/>
      <c r="M43" s="833"/>
      <c r="N43" s="393">
        <f>SUM(N36:N42)</f>
        <v>7207.5469478755585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5983.2684656207839</v>
      </c>
      <c r="N48" s="271">
        <f>K48*M48</f>
        <v>1196.6536931241569</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3555.2754650790162</v>
      </c>
      <c r="N49" s="271">
        <f t="shared" ref="N49:N54" si="0">K49*M49</f>
        <v>10665.826395237049</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9863.7215647009307</v>
      </c>
      <c r="N50" s="271">
        <f t="shared" si="0"/>
        <v>2959.116469410279</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1333.2282994046311</v>
      </c>
      <c r="N51" s="271">
        <f t="shared" si="0"/>
        <v>266.64565988092625</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1040.5684288036146</v>
      </c>
      <c r="N52" s="271">
        <f t="shared" si="0"/>
        <v>520.28421440180728</v>
      </c>
    </row>
    <row r="53" spans="1:14">
      <c r="B53" s="43"/>
      <c r="C53" s="280"/>
      <c r="D53" s="280"/>
      <c r="E53" s="280"/>
      <c r="F53" s="280"/>
      <c r="G53" s="280"/>
      <c r="H53" s="280"/>
      <c r="I53" s="267"/>
      <c r="J53" s="223"/>
      <c r="K53" s="281"/>
      <c r="L53" s="266"/>
      <c r="M53" s="270"/>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7587.4781266930231</v>
      </c>
      <c r="N54" s="271">
        <f t="shared" si="0"/>
        <v>7587.4781266930231</v>
      </c>
    </row>
    <row r="55" spans="1:14" ht="15.75" thickBot="1">
      <c r="B55" s="826"/>
      <c r="C55" s="827"/>
      <c r="D55" s="827"/>
      <c r="E55" s="827"/>
      <c r="F55" s="827"/>
      <c r="G55" s="827"/>
      <c r="H55" s="827"/>
      <c r="I55" s="828"/>
      <c r="J55" s="42"/>
      <c r="K55" s="44"/>
      <c r="L55" s="829"/>
      <c r="M55" s="830"/>
      <c r="N55" s="45"/>
    </row>
    <row r="56" spans="1:14" ht="15.75" thickBot="1">
      <c r="B56" s="831" t="s">
        <v>953</v>
      </c>
      <c r="C56" s="832"/>
      <c r="D56" s="832"/>
      <c r="E56" s="832"/>
      <c r="F56" s="832"/>
      <c r="G56" s="832"/>
      <c r="H56" s="832"/>
      <c r="I56" s="832"/>
      <c r="J56" s="832"/>
      <c r="K56" s="832"/>
      <c r="L56" s="832"/>
      <c r="M56" s="833"/>
      <c r="N56" s="393">
        <f>SUM(N48:N55)</f>
        <v>23196.004558747241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1" t="s">
        <v>953</v>
      </c>
      <c r="C78" s="832"/>
      <c r="D78" s="832"/>
      <c r="E78" s="832"/>
      <c r="F78" s="832"/>
      <c r="G78" s="832"/>
      <c r="H78" s="832"/>
      <c r="I78" s="838"/>
      <c r="J78" s="838"/>
      <c r="K78" s="838"/>
      <c r="L78" s="838"/>
      <c r="M78" s="839"/>
      <c r="N78" s="300">
        <f>SUM(N72:N77)</f>
        <v>304.57811290607572</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30708.129619528874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6141.6259239057754</v>
      </c>
      <c r="M85" s="866"/>
      <c r="N85" s="51"/>
    </row>
    <row r="86" spans="1:14">
      <c r="B86" s="89" t="s">
        <v>973</v>
      </c>
      <c r="C86" s="90"/>
      <c r="D86" s="90"/>
      <c r="E86" s="90"/>
      <c r="F86" s="90"/>
      <c r="G86" s="90"/>
      <c r="H86" s="90"/>
      <c r="I86" s="87"/>
      <c r="J86" s="88"/>
      <c r="K86" s="303">
        <v>0.05</v>
      </c>
      <c r="L86" s="865">
        <f>N80*K86</f>
        <v>1535.4064809764438</v>
      </c>
      <c r="M86" s="866"/>
      <c r="N86" s="51"/>
    </row>
    <row r="87" spans="1:14" ht="15.75" thickBot="1">
      <c r="B87" s="91" t="s">
        <v>974</v>
      </c>
      <c r="C87" s="92"/>
      <c r="D87" s="92"/>
      <c r="E87" s="92"/>
      <c r="F87" s="92"/>
      <c r="G87" s="92"/>
      <c r="H87" s="92"/>
      <c r="I87" s="93"/>
      <c r="J87" s="94"/>
      <c r="K87" s="304">
        <v>0.05</v>
      </c>
      <c r="L87" s="867">
        <f>N80*K87</f>
        <v>1535.4064809764438</v>
      </c>
      <c r="M87" s="868"/>
      <c r="N87" s="51"/>
    </row>
    <row r="88" spans="1:14" ht="15.75" thickBot="1">
      <c r="B88" s="831" t="s">
        <v>953</v>
      </c>
      <c r="C88" s="832"/>
      <c r="D88" s="832"/>
      <c r="E88" s="832"/>
      <c r="F88" s="832"/>
      <c r="G88" s="832"/>
      <c r="H88" s="832"/>
      <c r="I88" s="832"/>
      <c r="J88" s="832"/>
      <c r="K88" s="832"/>
      <c r="L88" s="832"/>
      <c r="M88" s="833"/>
      <c r="N88" s="52">
        <f>L85+L86+L87</f>
        <v>9212.4388858586626</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39920.568505387535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9" t="s">
        <v>2218</v>
      </c>
      <c r="C107" s="870"/>
      <c r="D107" s="870"/>
      <c r="E107" s="870"/>
      <c r="F107" s="870"/>
      <c r="G107" s="870"/>
      <c r="H107" s="870"/>
      <c r="I107" s="870"/>
      <c r="J107" s="870"/>
      <c r="K107" s="870"/>
      <c r="L107" s="870"/>
      <c r="M107" s="870"/>
      <c r="N107" s="871"/>
    </row>
    <row r="108" spans="2:14" ht="15" customHeight="1">
      <c r="B108" s="869"/>
      <c r="C108" s="870"/>
      <c r="D108" s="870"/>
      <c r="E108" s="870"/>
      <c r="F108" s="870"/>
      <c r="G108" s="870"/>
      <c r="H108" s="870"/>
      <c r="I108" s="870"/>
      <c r="J108" s="870"/>
      <c r="K108" s="870"/>
      <c r="L108" s="870"/>
      <c r="M108" s="870"/>
      <c r="N108" s="871"/>
    </row>
    <row r="109" spans="2:14" ht="30" customHeight="1">
      <c r="B109" s="872" t="s">
        <v>2219</v>
      </c>
      <c r="C109" s="873"/>
      <c r="D109" s="873"/>
      <c r="E109" s="873"/>
      <c r="F109" s="873"/>
      <c r="G109" s="873"/>
      <c r="H109" s="873"/>
      <c r="I109" s="873"/>
      <c r="J109" s="873"/>
      <c r="K109" s="873"/>
      <c r="L109" s="873"/>
      <c r="M109" s="873"/>
      <c r="N109" s="874"/>
    </row>
    <row r="110" spans="2:14">
      <c r="B110" s="872"/>
      <c r="C110" s="873"/>
      <c r="D110" s="873"/>
      <c r="E110" s="873"/>
      <c r="F110" s="873"/>
      <c r="G110" s="873"/>
      <c r="H110" s="873"/>
      <c r="I110" s="873"/>
      <c r="J110" s="873"/>
      <c r="K110" s="873"/>
      <c r="L110" s="873"/>
      <c r="M110" s="873"/>
      <c r="N110" s="874"/>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8"/>
      <c r="K120" s="808"/>
      <c r="L120" s="808"/>
      <c r="M120" s="808"/>
      <c r="N120" s="809"/>
    </row>
    <row r="121" spans="2:14" ht="15.75" thickBot="1">
      <c r="B121" s="260" t="s">
        <v>2221</v>
      </c>
      <c r="C121" s="392"/>
      <c r="D121" s="392"/>
      <c r="E121" s="57"/>
      <c r="F121" s="57"/>
      <c r="G121" s="57"/>
      <c r="H121" s="57"/>
      <c r="I121" s="57"/>
      <c r="J121" s="810"/>
      <c r="K121" s="810"/>
      <c r="L121" s="810"/>
      <c r="M121" s="810"/>
      <c r="N121"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66</v>
      </c>
      <c r="N36" s="271">
        <f>K36/M36</f>
        <v>3795.5384878760992</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206497.11944649727</v>
      </c>
      <c r="L37" s="269"/>
      <c r="M37" s="270">
        <v>100</v>
      </c>
      <c r="N37" s="271">
        <f>K37/M37</f>
        <v>2064.9711944649725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5861.5348906744048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7587.4781266930231</v>
      </c>
      <c r="N48" s="271">
        <f>K48*M48</f>
        <v>7587.4781266930231</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7587.4781266930231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13551.533850700762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2710.3067701401524</v>
      </c>
      <c r="M83" s="866"/>
      <c r="N83" s="51"/>
    </row>
    <row r="84" spans="1:14">
      <c r="B84" s="89" t="s">
        <v>973</v>
      </c>
      <c r="C84" s="90"/>
      <c r="D84" s="90"/>
      <c r="E84" s="90"/>
      <c r="F84" s="90"/>
      <c r="G84" s="90"/>
      <c r="H84" s="90"/>
      <c r="I84" s="87"/>
      <c r="J84" s="88"/>
      <c r="K84" s="303">
        <v>0.05</v>
      </c>
      <c r="L84" s="865">
        <f>N78*K84</f>
        <v>677.57669253503809</v>
      </c>
      <c r="M84" s="866"/>
      <c r="N84" s="51"/>
    </row>
    <row r="85" spans="1:14" ht="15.75" thickBot="1">
      <c r="B85" s="91" t="s">
        <v>974</v>
      </c>
      <c r="C85" s="92"/>
      <c r="D85" s="92"/>
      <c r="E85" s="92"/>
      <c r="F85" s="92"/>
      <c r="G85" s="92"/>
      <c r="H85" s="92"/>
      <c r="I85" s="93"/>
      <c r="J85" s="94"/>
      <c r="K85" s="304">
        <v>0.05</v>
      </c>
      <c r="L85" s="867">
        <f>N78*K85</f>
        <v>677.57669253503809</v>
      </c>
      <c r="M85" s="868"/>
      <c r="N85" s="51"/>
    </row>
    <row r="86" spans="1:14" ht="15.75" thickBot="1">
      <c r="B86" s="831" t="s">
        <v>953</v>
      </c>
      <c r="C86" s="832"/>
      <c r="D86" s="832"/>
      <c r="E86" s="832"/>
      <c r="F86" s="832"/>
      <c r="G86" s="832"/>
      <c r="H86" s="832"/>
      <c r="I86" s="832"/>
      <c r="J86" s="832"/>
      <c r="K86" s="832"/>
      <c r="L86" s="832"/>
      <c r="M86" s="833"/>
      <c r="N86" s="52">
        <f>L83+L84+L85</f>
        <v>4065.4601552102285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17616.99400591099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Q49" sqref="Q4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66</v>
      </c>
      <c r="N36" s="271">
        <f>K36/M36</f>
        <v>3795.5384878760992</v>
      </c>
    </row>
    <row r="37" spans="1:14">
      <c r="A37" s="108" t="s">
        <v>180</v>
      </c>
      <c r="B37" s="844" t="str">
        <f>VLOOKUP(A37,EQUIPOS!A7:D154,3,FALSE)</f>
        <v>Compresor 120 HP, con martillo.</v>
      </c>
      <c r="C37" s="845"/>
      <c r="D37" s="845"/>
      <c r="E37" s="845"/>
      <c r="F37" s="845"/>
      <c r="G37" s="845"/>
      <c r="H37" s="846"/>
      <c r="I37" s="266"/>
      <c r="J37" s="267"/>
      <c r="K37" s="268">
        <f>VLOOKUP(A37,EQUIPOS!A7:D164,4,FALSE)</f>
        <v>88502.416416240099</v>
      </c>
      <c r="L37" s="269"/>
      <c r="M37" s="270">
        <v>66</v>
      </c>
      <c r="N37" s="271">
        <f>K37/M37</f>
        <v>1340.9457032763651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N79*L42</f>
        <v>6.0915622581215141</v>
      </c>
    </row>
    <row r="43" spans="1:14" ht="15.75" thickBot="1">
      <c r="B43" s="831" t="s">
        <v>953</v>
      </c>
      <c r="C43" s="832"/>
      <c r="D43" s="832"/>
      <c r="E43" s="832"/>
      <c r="F43" s="832"/>
      <c r="G43" s="832"/>
      <c r="H43" s="832"/>
      <c r="I43" s="832"/>
      <c r="J43" s="832"/>
      <c r="K43" s="832"/>
      <c r="L43" s="832"/>
      <c r="M43" s="833"/>
      <c r="N43" s="393">
        <f>SUM(N36:N42)</f>
        <v>5142.575753410586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5983.2684656207839</v>
      </c>
      <c r="N48" s="271">
        <f t="shared" ref="N48:N52" si="0">K48*M48</f>
        <v>1196.6536931241569</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3555.2754650790162</v>
      </c>
      <c r="N49" s="271">
        <f t="shared" si="0"/>
        <v>10665.826395237049</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9863.7215647009307</v>
      </c>
      <c r="N50" s="271">
        <f t="shared" si="0"/>
        <v>2959.116469410279</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1333.2282994046311</v>
      </c>
      <c r="N51" s="271">
        <f t="shared" si="0"/>
        <v>266.64565988092625</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1040.5684288036146</v>
      </c>
      <c r="N52" s="271">
        <f t="shared" si="0"/>
        <v>520.28421440180728</v>
      </c>
    </row>
    <row r="53" spans="1:14">
      <c r="B53" s="43"/>
      <c r="C53" s="280"/>
      <c r="D53" s="280"/>
      <c r="E53" s="280"/>
      <c r="F53" s="280"/>
      <c r="G53" s="280"/>
      <c r="H53" s="280"/>
      <c r="I53" s="267"/>
      <c r="J53" s="223"/>
      <c r="K53" s="281"/>
      <c r="L53" s="266"/>
      <c r="M53" s="282"/>
      <c r="N53" s="271"/>
    </row>
    <row r="54" spans="1:14" ht="15.75" thickBot="1">
      <c r="B54" s="826"/>
      <c r="C54" s="827"/>
      <c r="D54" s="827"/>
      <c r="E54" s="827"/>
      <c r="F54" s="827"/>
      <c r="G54" s="827"/>
      <c r="H54" s="827"/>
      <c r="I54" s="828"/>
      <c r="J54" s="42"/>
      <c r="K54" s="44"/>
      <c r="L54" s="829"/>
      <c r="M54" s="830"/>
      <c r="N54" s="45"/>
    </row>
    <row r="55" spans="1:14" ht="15.75" thickBot="1">
      <c r="B55" s="831" t="s">
        <v>953</v>
      </c>
      <c r="C55" s="832"/>
      <c r="D55" s="832"/>
      <c r="E55" s="832"/>
      <c r="F55" s="832"/>
      <c r="G55" s="832"/>
      <c r="H55" s="832"/>
      <c r="I55" s="832"/>
      <c r="J55" s="832"/>
      <c r="K55" s="832"/>
      <c r="L55" s="832"/>
      <c r="M55" s="833"/>
      <c r="N55" s="393">
        <f>SUM(N48:N54)</f>
        <v>15608.526432054217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956"/>
      <c r="C65" s="957"/>
      <c r="D65" s="957"/>
      <c r="E65" s="957"/>
      <c r="F65" s="957"/>
      <c r="G65" s="958"/>
      <c r="H65" s="310"/>
      <c r="I65" s="278"/>
      <c r="J65" s="285"/>
      <c r="K65" s="278"/>
      <c r="L65" s="835"/>
      <c r="M65" s="836"/>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8"/>
      <c r="C78" s="819"/>
      <c r="D78" s="819"/>
      <c r="E78" s="819"/>
      <c r="F78" s="819"/>
      <c r="G78" s="819"/>
      <c r="H78" s="819"/>
      <c r="I78" s="126"/>
      <c r="J78" s="126"/>
      <c r="K78" s="126"/>
      <c r="L78" s="919"/>
      <c r="M78" s="919"/>
      <c r="N78" s="45"/>
    </row>
    <row r="79" spans="1:15" ht="15.75" thickBot="1">
      <c r="B79" s="837" t="s">
        <v>953</v>
      </c>
      <c r="C79" s="838"/>
      <c r="D79" s="838"/>
      <c r="E79" s="838"/>
      <c r="F79" s="838"/>
      <c r="G79" s="838"/>
      <c r="H79" s="838"/>
      <c r="I79" s="838"/>
      <c r="J79" s="838"/>
      <c r="K79" s="838"/>
      <c r="L79" s="838"/>
      <c r="M79" s="839"/>
      <c r="N79" s="300">
        <f>SUM(N73:N78)</f>
        <v>304.57811290607572</v>
      </c>
    </row>
    <row r="80" spans="1:15" ht="15.75" thickBot="1">
      <c r="B80" s="33"/>
      <c r="C80" s="34"/>
      <c r="D80" s="34"/>
      <c r="E80" s="34"/>
      <c r="F80" s="34"/>
      <c r="G80" s="34"/>
      <c r="H80" s="34"/>
      <c r="I80" s="34"/>
      <c r="J80" s="34"/>
      <c r="K80" s="34"/>
      <c r="L80" s="34"/>
      <c r="M80" s="34"/>
      <c r="N80" s="35"/>
    </row>
    <row r="81" spans="1:14" ht="15.75" thickBot="1">
      <c r="B81" s="831" t="s">
        <v>967</v>
      </c>
      <c r="C81" s="832"/>
      <c r="D81" s="832"/>
      <c r="E81" s="832"/>
      <c r="F81" s="832"/>
      <c r="G81" s="832"/>
      <c r="H81" s="832"/>
      <c r="I81" s="832"/>
      <c r="J81" s="832"/>
      <c r="K81" s="832"/>
      <c r="L81" s="832"/>
      <c r="M81" s="833"/>
      <c r="N81" s="99">
        <f>N43+N55+N68+N79</f>
        <v>21055.680298370877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22" t="s">
        <v>969</v>
      </c>
      <c r="C85" s="823"/>
      <c r="D85" s="823"/>
      <c r="E85" s="823"/>
      <c r="F85" s="823"/>
      <c r="G85" s="823"/>
      <c r="H85" s="823"/>
      <c r="I85" s="313"/>
      <c r="J85" s="333"/>
      <c r="K85" s="301" t="s">
        <v>970</v>
      </c>
      <c r="L85" s="861" t="s">
        <v>971</v>
      </c>
      <c r="M85" s="862"/>
      <c r="N85" s="302"/>
    </row>
    <row r="86" spans="1:14">
      <c r="B86" s="863" t="s">
        <v>972</v>
      </c>
      <c r="C86" s="864"/>
      <c r="D86" s="864"/>
      <c r="E86" s="864"/>
      <c r="F86" s="864"/>
      <c r="G86" s="864"/>
      <c r="H86" s="864"/>
      <c r="I86" s="87"/>
      <c r="J86" s="88"/>
      <c r="K86" s="303">
        <v>0.2</v>
      </c>
      <c r="L86" s="865">
        <f>N81*K86</f>
        <v>4211.1360596741752</v>
      </c>
      <c r="M86" s="866"/>
      <c r="N86" s="51"/>
    </row>
    <row r="87" spans="1:14">
      <c r="B87" s="89" t="s">
        <v>973</v>
      </c>
      <c r="C87" s="90"/>
      <c r="D87" s="90"/>
      <c r="E87" s="90"/>
      <c r="F87" s="90"/>
      <c r="G87" s="90"/>
      <c r="H87" s="90"/>
      <c r="I87" s="87"/>
      <c r="J87" s="88"/>
      <c r="K87" s="303">
        <v>0.05</v>
      </c>
      <c r="L87" s="865">
        <f>N81*K87</f>
        <v>1052.7840149185438</v>
      </c>
      <c r="M87" s="866"/>
      <c r="N87" s="51"/>
    </row>
    <row r="88" spans="1:14" ht="15.75" thickBot="1">
      <c r="B88" s="91" t="s">
        <v>974</v>
      </c>
      <c r="C88" s="92"/>
      <c r="D88" s="92"/>
      <c r="E88" s="92"/>
      <c r="F88" s="92"/>
      <c r="G88" s="92"/>
      <c r="H88" s="92"/>
      <c r="I88" s="93"/>
      <c r="J88" s="94"/>
      <c r="K88" s="304">
        <v>0.05</v>
      </c>
      <c r="L88" s="867">
        <f>N81*K88</f>
        <v>1052.7840149185438</v>
      </c>
      <c r="M88" s="868"/>
      <c r="N88" s="51"/>
    </row>
    <row r="89" spans="1:14" ht="15.75" thickBot="1">
      <c r="B89" s="831" t="s">
        <v>953</v>
      </c>
      <c r="C89" s="832"/>
      <c r="D89" s="832"/>
      <c r="E89" s="832"/>
      <c r="F89" s="832"/>
      <c r="G89" s="832"/>
      <c r="H89" s="832"/>
      <c r="I89" s="832"/>
      <c r="J89" s="832"/>
      <c r="K89" s="832"/>
      <c r="L89" s="832"/>
      <c r="M89" s="833"/>
      <c r="N89" s="52">
        <f>L86+L87+L88</f>
        <v>6316.7040895112632</v>
      </c>
    </row>
    <row r="90" spans="1:14" ht="15.75" thickBot="1">
      <c r="B90" s="33"/>
      <c r="C90" s="34"/>
      <c r="D90" s="34"/>
      <c r="E90" s="34"/>
      <c r="F90" s="34"/>
      <c r="G90" s="34"/>
      <c r="H90" s="34"/>
      <c r="I90" s="34"/>
      <c r="J90" s="34"/>
      <c r="K90" s="34"/>
      <c r="L90" s="34"/>
      <c r="M90" s="34"/>
      <c r="N90" s="35"/>
    </row>
    <row r="91" spans="1:14" ht="15.75" thickBot="1">
      <c r="A91" t="s">
        <v>2016</v>
      </c>
      <c r="B91" s="831" t="s">
        <v>975</v>
      </c>
      <c r="C91" s="832"/>
      <c r="D91" s="832"/>
      <c r="E91" s="832"/>
      <c r="F91" s="832"/>
      <c r="G91" s="832"/>
      <c r="H91" s="832"/>
      <c r="I91" s="832"/>
      <c r="J91" s="832"/>
      <c r="K91" s="832"/>
      <c r="L91" s="832"/>
      <c r="M91" s="833"/>
      <c r="N91" s="187">
        <f>N81+N89</f>
        <v>27372.384387882139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9" t="s">
        <v>2218</v>
      </c>
      <c r="C108" s="870"/>
      <c r="D108" s="870"/>
      <c r="E108" s="870"/>
      <c r="F108" s="870"/>
      <c r="G108" s="870"/>
      <c r="H108" s="870"/>
      <c r="I108" s="870"/>
      <c r="J108" s="870"/>
      <c r="K108" s="870"/>
      <c r="L108" s="870"/>
      <c r="M108" s="870"/>
      <c r="N108" s="871"/>
    </row>
    <row r="109" spans="2:14" ht="15" customHeight="1">
      <c r="B109" s="869"/>
      <c r="C109" s="870"/>
      <c r="D109" s="870"/>
      <c r="E109" s="870"/>
      <c r="F109" s="870"/>
      <c r="G109" s="870"/>
      <c r="H109" s="870"/>
      <c r="I109" s="870"/>
      <c r="J109" s="870"/>
      <c r="K109" s="870"/>
      <c r="L109" s="870"/>
      <c r="M109" s="870"/>
      <c r="N109" s="871"/>
    </row>
    <row r="110" spans="2:14" ht="32.25" customHeight="1">
      <c r="B110" s="872" t="s">
        <v>2219</v>
      </c>
      <c r="C110" s="873"/>
      <c r="D110" s="873"/>
      <c r="E110" s="873"/>
      <c r="F110" s="873"/>
      <c r="G110" s="873"/>
      <c r="H110" s="873"/>
      <c r="I110" s="873"/>
      <c r="J110" s="873"/>
      <c r="K110" s="873"/>
      <c r="L110" s="873"/>
      <c r="M110" s="873"/>
      <c r="N110" s="874"/>
    </row>
    <row r="111" spans="2:14">
      <c r="B111" s="872"/>
      <c r="C111" s="873"/>
      <c r="D111" s="873"/>
      <c r="E111" s="873"/>
      <c r="F111" s="873"/>
      <c r="G111" s="873"/>
      <c r="H111" s="873"/>
      <c r="I111" s="873"/>
      <c r="J111" s="873"/>
      <c r="K111" s="873"/>
      <c r="L111" s="873"/>
      <c r="M111" s="873"/>
      <c r="N111" s="874"/>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8"/>
      <c r="K121" s="808"/>
      <c r="L121" s="808"/>
      <c r="M121" s="808"/>
      <c r="N121" s="809"/>
    </row>
    <row r="122" spans="2:14" ht="15.75" thickBot="1">
      <c r="B122" s="260" t="s">
        <v>2221</v>
      </c>
      <c r="C122" s="392"/>
      <c r="D122" s="392"/>
      <c r="E122" s="57"/>
      <c r="F122" s="57"/>
      <c r="G122" s="57"/>
      <c r="H122" s="57"/>
      <c r="I122" s="57"/>
      <c r="J122" s="810"/>
      <c r="K122" s="810"/>
      <c r="L122" s="810"/>
      <c r="M122" s="810"/>
      <c r="N122" s="81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312</v>
      </c>
      <c r="B36" s="844" t="str">
        <f>VLOOKUP(A36,EQUIPOS!A6:D154,3,FALSE)</f>
        <v>Retroexcavadora sobre oruga, potencia 138 HP, balde de 1,5 m3.</v>
      </c>
      <c r="C36" s="845"/>
      <c r="D36" s="845"/>
      <c r="E36" s="845"/>
      <c r="F36" s="845"/>
      <c r="G36" s="845"/>
      <c r="H36" s="846"/>
      <c r="I36" s="266"/>
      <c r="J36" s="267"/>
      <c r="K36" s="268">
        <f>VLOOKUP(A36,EQUIPOS!A6:D163,4,FALSE)</f>
        <v>250505.54019982254</v>
      </c>
      <c r="L36" s="269"/>
      <c r="M36" s="270">
        <v>66</v>
      </c>
      <c r="N36" s="271">
        <f>K36/M36</f>
        <v>3795.5384878760992</v>
      </c>
    </row>
    <row r="37" spans="1:14">
      <c r="A37" s="108"/>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1.0252083333333333</v>
      </c>
    </row>
    <row r="43" spans="1:14" ht="15.75" thickBot="1">
      <c r="B43" s="831" t="s">
        <v>953</v>
      </c>
      <c r="C43" s="832"/>
      <c r="D43" s="832"/>
      <c r="E43" s="832"/>
      <c r="F43" s="832"/>
      <c r="G43" s="832"/>
      <c r="H43" s="832"/>
      <c r="I43" s="832"/>
      <c r="J43" s="832"/>
      <c r="K43" s="832"/>
      <c r="L43" s="832"/>
      <c r="M43" s="833"/>
      <c r="N43" s="393">
        <f>SUM(N36:N42)</f>
        <v>3796.5636962094327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102.52083333333333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3899.0845295427662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779.81690590855328</v>
      </c>
      <c r="M83" s="866"/>
      <c r="N83" s="51"/>
    </row>
    <row r="84" spans="1:14">
      <c r="B84" s="89" t="s">
        <v>973</v>
      </c>
      <c r="C84" s="90"/>
      <c r="D84" s="90"/>
      <c r="E84" s="90"/>
      <c r="F84" s="90"/>
      <c r="G84" s="90"/>
      <c r="H84" s="90"/>
      <c r="I84" s="87"/>
      <c r="J84" s="88"/>
      <c r="K84" s="303">
        <v>0.05</v>
      </c>
      <c r="L84" s="865">
        <f>N78*K84</f>
        <v>194.95422647713832</v>
      </c>
      <c r="M84" s="866"/>
      <c r="N84" s="51"/>
    </row>
    <row r="85" spans="1:14" ht="15.75" thickBot="1">
      <c r="B85" s="91" t="s">
        <v>974</v>
      </c>
      <c r="C85" s="92"/>
      <c r="D85" s="92"/>
      <c r="E85" s="92"/>
      <c r="F85" s="92"/>
      <c r="G85" s="92"/>
      <c r="H85" s="92"/>
      <c r="I85" s="93"/>
      <c r="J85" s="94"/>
      <c r="K85" s="304">
        <v>0.05</v>
      </c>
      <c r="L85" s="867">
        <f>N78*K85</f>
        <v>194.95422647713832</v>
      </c>
      <c r="M85" s="868"/>
      <c r="N85" s="51"/>
    </row>
    <row r="86" spans="1:14" ht="15.75" thickBot="1">
      <c r="B86" s="831" t="s">
        <v>953</v>
      </c>
      <c r="C86" s="832"/>
      <c r="D86" s="832"/>
      <c r="E86" s="832"/>
      <c r="F86" s="832"/>
      <c r="G86" s="832"/>
      <c r="H86" s="832"/>
      <c r="I86" s="832"/>
      <c r="J86" s="832"/>
      <c r="K86" s="832"/>
      <c r="L86" s="832"/>
      <c r="M86" s="833"/>
      <c r="N86" s="52">
        <f>L83+L84+L85</f>
        <v>1169.7253588628298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5068.8098884055962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148</v>
      </c>
      <c r="B36" s="844" t="str">
        <f>VLOOKUP(A36,EQUIPOS!A6:D154,3,FALSE)</f>
        <v>Cargador : Potencia en el volante 110 hp, Clasificación de RPM del motor 2300.</v>
      </c>
      <c r="C36" s="845"/>
      <c r="D36" s="845"/>
      <c r="E36" s="845"/>
      <c r="F36" s="845"/>
      <c r="G36" s="845"/>
      <c r="H36" s="846"/>
      <c r="I36" s="266"/>
      <c r="J36" s="267"/>
      <c r="K36" s="268">
        <f>VLOOKUP(A36,EQUIPOS!A6:D163,4,FALSE)</f>
        <v>148228.13029575298</v>
      </c>
      <c r="L36" s="269"/>
      <c r="M36" s="270">
        <v>66</v>
      </c>
      <c r="N36" s="271">
        <f>K36/M36</f>
        <v>2245.8807620568632</v>
      </c>
    </row>
    <row r="37" spans="1:14">
      <c r="A37" s="108" t="s">
        <v>129</v>
      </c>
      <c r="B37" s="844" t="str">
        <f>VLOOKUP(A37,EQUIPOS!A7:D154,3,FALSE)</f>
        <v xml:space="preserve">Buldozer, Potencia al volante de 140 HP, motor de 2200 RPM, longitud de hoja 4,80m. </v>
      </c>
      <c r="C37" s="845"/>
      <c r="D37" s="845"/>
      <c r="E37" s="845"/>
      <c r="F37" s="845"/>
      <c r="G37" s="845"/>
      <c r="H37" s="846"/>
      <c r="I37" s="266"/>
      <c r="J37" s="267"/>
      <c r="K37" s="268">
        <f>VLOOKUP(A37,EQUIPOS!A7:D164,4,FALSE)</f>
        <v>206497.11944649727</v>
      </c>
      <c r="L37" s="269"/>
      <c r="M37" s="270">
        <v>100</v>
      </c>
      <c r="N37" s="271">
        <f>K37/M37</f>
        <v>2064.9711944649725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73"/>
      <c r="L39" s="848"/>
      <c r="M39" s="849"/>
      <c r="N39" s="272"/>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2.0504166666666666</v>
      </c>
    </row>
    <row r="43" spans="1:14" ht="15.75" thickBot="1">
      <c r="B43" s="831" t="s">
        <v>953</v>
      </c>
      <c r="C43" s="832"/>
      <c r="D43" s="832"/>
      <c r="E43" s="832"/>
      <c r="F43" s="832"/>
      <c r="G43" s="832"/>
      <c r="H43" s="832"/>
      <c r="I43" s="832"/>
      <c r="J43" s="832"/>
      <c r="K43" s="832"/>
      <c r="L43" s="832"/>
      <c r="M43" s="833"/>
      <c r="N43" s="393">
        <f>SUM(N36:N42)</f>
        <v>4312.9023731885027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37265.872767054629</v>
      </c>
      <c r="N48" s="271">
        <f>K48*M48</f>
        <v>37265.872767054629</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37265.872767054629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205.04166666666666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41783.816806909796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8356.7633613819598</v>
      </c>
      <c r="M83" s="866"/>
      <c r="N83" s="51"/>
    </row>
    <row r="84" spans="1:14">
      <c r="B84" s="89" t="s">
        <v>973</v>
      </c>
      <c r="C84" s="90"/>
      <c r="D84" s="90"/>
      <c r="E84" s="90"/>
      <c r="F84" s="90"/>
      <c r="G84" s="90"/>
      <c r="H84" s="90"/>
      <c r="I84" s="87"/>
      <c r="J84" s="88"/>
      <c r="K84" s="303">
        <v>0.05</v>
      </c>
      <c r="L84" s="865">
        <f>N78*K84</f>
        <v>2089.19084034549</v>
      </c>
      <c r="M84" s="866"/>
      <c r="N84" s="51"/>
    </row>
    <row r="85" spans="1:14" ht="15.75" thickBot="1">
      <c r="B85" s="91" t="s">
        <v>974</v>
      </c>
      <c r="C85" s="92"/>
      <c r="D85" s="92"/>
      <c r="E85" s="92"/>
      <c r="F85" s="92"/>
      <c r="G85" s="92"/>
      <c r="H85" s="92"/>
      <c r="I85" s="93"/>
      <c r="J85" s="94"/>
      <c r="K85" s="304">
        <v>0.05</v>
      </c>
      <c r="L85" s="867">
        <f>N78*K85</f>
        <v>2089.19084034549</v>
      </c>
      <c r="M85" s="868"/>
      <c r="N85" s="51"/>
    </row>
    <row r="86" spans="1:14" ht="15.75" thickBot="1">
      <c r="B86" s="831" t="s">
        <v>953</v>
      </c>
      <c r="C86" s="832"/>
      <c r="D86" s="832"/>
      <c r="E86" s="832"/>
      <c r="F86" s="832"/>
      <c r="G86" s="832"/>
      <c r="H86" s="832"/>
      <c r="I86" s="832"/>
      <c r="J86" s="832"/>
      <c r="K86" s="832"/>
      <c r="L86" s="832"/>
      <c r="M86" s="833"/>
      <c r="N86" s="52">
        <f>L83+L84+L85</f>
        <v>12535.145042072942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54318.961848982741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08"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206497.11944649727</v>
      </c>
      <c r="L36" s="463"/>
      <c r="M36" s="282">
        <v>50</v>
      </c>
      <c r="N36" s="271">
        <f>K36/M36</f>
        <v>4129.9423889299451</v>
      </c>
    </row>
    <row r="37" spans="1:14">
      <c r="A37" s="108" t="s">
        <v>152</v>
      </c>
      <c r="B37" s="844" t="str">
        <f>VLOOKUP(A37,EQUIPOS!A7:D154,3,FALSE)</f>
        <v xml:space="preserve">Carrotanque de agua(1000 Galones) </v>
      </c>
      <c r="C37" s="845"/>
      <c r="D37" s="845"/>
      <c r="E37" s="845"/>
      <c r="F37" s="845"/>
      <c r="G37" s="845"/>
      <c r="H37" s="846"/>
      <c r="I37" s="266"/>
      <c r="J37" s="267"/>
      <c r="K37" s="268">
        <f>VLOOKUP(A37,EQUIPOS!A7:D164,4,FALSE)</f>
        <v>104189.041653401</v>
      </c>
      <c r="L37" s="463"/>
      <c r="M37" s="282">
        <v>50</v>
      </c>
      <c r="N37" s="271">
        <f>K37/M37</f>
        <v>2083.78083306802</v>
      </c>
    </row>
    <row r="38" spans="1:14">
      <c r="A38" s="204"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463"/>
      <c r="M38" s="282">
        <v>50</v>
      </c>
      <c r="N38" s="271">
        <f>K38/M38</f>
        <v>4671.3328565480888</v>
      </c>
    </row>
    <row r="39" spans="1:14">
      <c r="A39" s="204" t="s">
        <v>365</v>
      </c>
      <c r="B39" s="844" t="str">
        <f>VLOOKUP(A39,EQUIPOS!A9:D154,3,FALSE)</f>
        <v xml:space="preserve">Vibrocompatador, potencia 153 HP, peso 10 Ton. </v>
      </c>
      <c r="C39" s="845"/>
      <c r="D39" s="845"/>
      <c r="E39" s="845"/>
      <c r="F39" s="845"/>
      <c r="G39" s="845"/>
      <c r="H39" s="846"/>
      <c r="I39" s="847"/>
      <c r="J39" s="828"/>
      <c r="K39" s="268">
        <f>VLOOKUP(A39,EQUIPOS!A9:D166,4,FALSE)</f>
        <v>142094.5524904115</v>
      </c>
      <c r="L39" s="959">
        <v>50</v>
      </c>
      <c r="M39" s="960"/>
      <c r="N39" s="271">
        <f>K39/L39</f>
        <v>2841.89104980823</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13726.947128354284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402.04310903601993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14128.990237390304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2825.7980474780611</v>
      </c>
      <c r="M83" s="866"/>
      <c r="N83" s="51"/>
    </row>
    <row r="84" spans="1:14">
      <c r="B84" s="89" t="s">
        <v>973</v>
      </c>
      <c r="C84" s="90"/>
      <c r="D84" s="90"/>
      <c r="E84" s="90"/>
      <c r="F84" s="90"/>
      <c r="G84" s="90"/>
      <c r="H84" s="90"/>
      <c r="I84" s="87"/>
      <c r="J84" s="88"/>
      <c r="K84" s="303">
        <v>0.05</v>
      </c>
      <c r="L84" s="865">
        <f>N78*K84</f>
        <v>706.44951186951528</v>
      </c>
      <c r="M84" s="866"/>
      <c r="N84" s="51"/>
    </row>
    <row r="85" spans="1:14" ht="15.75" thickBot="1">
      <c r="B85" s="91" t="s">
        <v>974</v>
      </c>
      <c r="C85" s="92"/>
      <c r="D85" s="92"/>
      <c r="E85" s="92"/>
      <c r="F85" s="92"/>
      <c r="G85" s="92"/>
      <c r="H85" s="92"/>
      <c r="I85" s="93"/>
      <c r="J85" s="94"/>
      <c r="K85" s="304">
        <v>0.05</v>
      </c>
      <c r="L85" s="867">
        <f>N78*K85</f>
        <v>706.44951186951528</v>
      </c>
      <c r="M85" s="868"/>
      <c r="N85" s="51"/>
    </row>
    <row r="86" spans="1:14" ht="15.75" thickBot="1">
      <c r="B86" s="831" t="s">
        <v>953</v>
      </c>
      <c r="C86" s="832"/>
      <c r="D86" s="832"/>
      <c r="E86" s="832"/>
      <c r="F86" s="832"/>
      <c r="G86" s="832"/>
      <c r="H86" s="832"/>
      <c r="I86" s="832"/>
      <c r="J86" s="832"/>
      <c r="K86" s="832"/>
      <c r="L86" s="832"/>
      <c r="M86" s="833"/>
      <c r="N86" s="52">
        <f>L83+L84+L85</f>
        <v>4238.6970712170914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18367.687308607397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206497.11944649727</v>
      </c>
      <c r="L36" s="269"/>
      <c r="M36" s="270">
        <v>40</v>
      </c>
      <c r="N36" s="271">
        <f>K36/M36</f>
        <v>5162.4279861624318</v>
      </c>
    </row>
    <row r="37" spans="1:14">
      <c r="A37" s="113" t="s">
        <v>365</v>
      </c>
      <c r="B37" s="844" t="str">
        <f>VLOOKUP(A37,EQUIPOS!A7:D154,3,FALSE)</f>
        <v xml:space="preserve">Vibrocompatador, potencia 153 HP, peso 10 Ton. </v>
      </c>
      <c r="C37" s="845"/>
      <c r="D37" s="845"/>
      <c r="E37" s="845"/>
      <c r="F37" s="845"/>
      <c r="G37" s="845"/>
      <c r="H37" s="846"/>
      <c r="I37" s="266"/>
      <c r="J37" s="267"/>
      <c r="K37" s="268">
        <f>VLOOKUP(A37,EQUIPOS!A7:D164,4,FALSE)</f>
        <v>142094.5524904115</v>
      </c>
      <c r="L37" s="269"/>
      <c r="M37" s="270">
        <v>40</v>
      </c>
      <c r="N37" s="271">
        <f>K37/M37</f>
        <v>3552.3638122602874</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8714.7917984227188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9217.345684717744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1843.4691369435488</v>
      </c>
      <c r="M83" s="866"/>
      <c r="N83" s="51"/>
    </row>
    <row r="84" spans="1:14">
      <c r="B84" s="89" t="s">
        <v>973</v>
      </c>
      <c r="C84" s="90"/>
      <c r="D84" s="90"/>
      <c r="E84" s="90"/>
      <c r="F84" s="90"/>
      <c r="G84" s="90"/>
      <c r="H84" s="90"/>
      <c r="I84" s="87"/>
      <c r="J84" s="88"/>
      <c r="K84" s="303">
        <v>0.05</v>
      </c>
      <c r="L84" s="865">
        <f>N78*K84</f>
        <v>460.86728423588721</v>
      </c>
      <c r="M84" s="866"/>
      <c r="N84" s="51"/>
    </row>
    <row r="85" spans="1:14" ht="15.75" thickBot="1">
      <c r="B85" s="91" t="s">
        <v>974</v>
      </c>
      <c r="C85" s="92"/>
      <c r="D85" s="92"/>
      <c r="E85" s="92"/>
      <c r="F85" s="92"/>
      <c r="G85" s="92"/>
      <c r="H85" s="92"/>
      <c r="I85" s="93"/>
      <c r="J85" s="94"/>
      <c r="K85" s="304">
        <v>0.05</v>
      </c>
      <c r="L85" s="867">
        <f>N78*K85</f>
        <v>460.86728423588721</v>
      </c>
      <c r="M85" s="868"/>
      <c r="N85" s="51"/>
    </row>
    <row r="86" spans="1:14" ht="15.75" thickBot="1">
      <c r="B86" s="831" t="s">
        <v>953</v>
      </c>
      <c r="C86" s="832"/>
      <c r="D86" s="832"/>
      <c r="E86" s="832"/>
      <c r="F86" s="832"/>
      <c r="G86" s="832"/>
      <c r="H86" s="832"/>
      <c r="I86" s="832"/>
      <c r="J86" s="832"/>
      <c r="K86" s="832"/>
      <c r="L86" s="832"/>
      <c r="M86" s="833"/>
      <c r="N86" s="52">
        <f>L83+L84+L85</f>
        <v>2765.2037054153234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11982.549390133066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206497.11944649727</v>
      </c>
      <c r="L36" s="269"/>
      <c r="M36" s="270">
        <v>40</v>
      </c>
      <c r="N36" s="271">
        <f>K36/M36</f>
        <v>5162.4279861624318</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5162.4279861624318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502.55388629502494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5664.981872457457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1132.9963744914915</v>
      </c>
      <c r="M83" s="866"/>
      <c r="N83" s="51"/>
    </row>
    <row r="84" spans="1:14">
      <c r="B84" s="89" t="s">
        <v>973</v>
      </c>
      <c r="C84" s="90"/>
      <c r="D84" s="90"/>
      <c r="E84" s="90"/>
      <c r="F84" s="90"/>
      <c r="G84" s="90"/>
      <c r="H84" s="90"/>
      <c r="I84" s="87"/>
      <c r="J84" s="88"/>
      <c r="K84" s="303">
        <v>0.05</v>
      </c>
      <c r="L84" s="865">
        <f>N78*K84</f>
        <v>283.24909362287286</v>
      </c>
      <c r="M84" s="866"/>
      <c r="N84" s="51"/>
    </row>
    <row r="85" spans="1:14" ht="15.75" thickBot="1">
      <c r="B85" s="91" t="s">
        <v>974</v>
      </c>
      <c r="C85" s="92"/>
      <c r="D85" s="92"/>
      <c r="E85" s="92"/>
      <c r="F85" s="92"/>
      <c r="G85" s="92"/>
      <c r="H85" s="92"/>
      <c r="I85" s="93"/>
      <c r="J85" s="94"/>
      <c r="K85" s="304">
        <v>0.05</v>
      </c>
      <c r="L85" s="867">
        <f>N78*K85</f>
        <v>283.24909362287286</v>
      </c>
      <c r="M85" s="868"/>
      <c r="N85" s="51"/>
    </row>
    <row r="86" spans="1:14" ht="15.75" thickBot="1">
      <c r="B86" s="831" t="s">
        <v>953</v>
      </c>
      <c r="C86" s="832"/>
      <c r="D86" s="832"/>
      <c r="E86" s="832"/>
      <c r="F86" s="832"/>
      <c r="G86" s="832"/>
      <c r="H86" s="832"/>
      <c r="I86" s="832"/>
      <c r="J86" s="832"/>
      <c r="K86" s="832"/>
      <c r="L86" s="832"/>
      <c r="M86" s="833"/>
      <c r="N86" s="52">
        <f>L83+L84+L85</f>
        <v>1699.4945617372371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7364.4764341946939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5598.3988288335213</v>
      </c>
      <c r="N48" s="271">
        <f>K48*M48</f>
        <v>7277.9184774835776</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7277.9184774835776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47"/>
      <c r="D59" s="47"/>
      <c r="E59" s="47"/>
      <c r="F59" s="47"/>
      <c r="G59" s="47"/>
      <c r="H59" s="287"/>
      <c r="I59" s="278"/>
      <c r="J59" s="278"/>
      <c r="K59" s="278"/>
      <c r="L59" s="835"/>
      <c r="M59" s="836"/>
      <c r="N59" s="290"/>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7495.01620353413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1499.0032407068261</v>
      </c>
      <c r="M83" s="866"/>
      <c r="N83" s="51"/>
    </row>
    <row r="84" spans="1:14">
      <c r="B84" s="89" t="s">
        <v>973</v>
      </c>
      <c r="C84" s="90"/>
      <c r="D84" s="90"/>
      <c r="E84" s="90"/>
      <c r="F84" s="90"/>
      <c r="G84" s="90"/>
      <c r="H84" s="90"/>
      <c r="I84" s="87"/>
      <c r="J84" s="88"/>
      <c r="K84" s="303">
        <v>0.05</v>
      </c>
      <c r="L84" s="865">
        <f>N78*K84</f>
        <v>374.75081017670652</v>
      </c>
      <c r="M84" s="866"/>
      <c r="N84" s="51"/>
    </row>
    <row r="85" spans="1:14" ht="15.75" thickBot="1">
      <c r="B85" s="91" t="s">
        <v>974</v>
      </c>
      <c r="C85" s="92"/>
      <c r="D85" s="92"/>
      <c r="E85" s="92"/>
      <c r="F85" s="92"/>
      <c r="G85" s="92"/>
      <c r="H85" s="92"/>
      <c r="I85" s="93"/>
      <c r="J85" s="94"/>
      <c r="K85" s="304">
        <v>0.05</v>
      </c>
      <c r="L85" s="867">
        <f>N78*K85</f>
        <v>374.75081017670652</v>
      </c>
      <c r="M85" s="868"/>
      <c r="N85" s="51"/>
    </row>
    <row r="86" spans="1:14" ht="15.75" thickBot="1">
      <c r="B86" s="831" t="s">
        <v>953</v>
      </c>
      <c r="C86" s="832"/>
      <c r="D86" s="832"/>
      <c r="E86" s="832"/>
      <c r="F86" s="832"/>
      <c r="G86" s="832"/>
      <c r="H86" s="832"/>
      <c r="I86" s="832"/>
      <c r="J86" s="832"/>
      <c r="K86" s="832"/>
      <c r="L86" s="832"/>
      <c r="M86" s="833"/>
      <c r="N86" s="52">
        <f>L83+L84+L85</f>
        <v>2248.5048610602394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9743.5210645943698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1.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0.01</v>
      </c>
      <c r="M42" s="856"/>
      <c r="N42" s="105">
        <f>N76*L42</f>
        <v>2.1494824361440799</v>
      </c>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10064.096131216307</v>
      </c>
      <c r="N48" s="271">
        <f>K48*M48</f>
        <v>12076.915357459568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12076.915357459568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47"/>
      <c r="D59" s="47"/>
      <c r="E59" s="47"/>
      <c r="F59" s="47"/>
      <c r="G59" s="47"/>
      <c r="H59" s="287"/>
      <c r="I59" s="278"/>
      <c r="J59" s="278"/>
      <c r="K59" s="278"/>
      <c r="L59" s="835"/>
      <c r="M59" s="836"/>
      <c r="N59" s="290"/>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12294.013083510119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2458.8026167020239</v>
      </c>
      <c r="M83" s="866"/>
      <c r="N83" s="51"/>
    </row>
    <row r="84" spans="1:14">
      <c r="B84" s="89" t="s">
        <v>973</v>
      </c>
      <c r="C84" s="90"/>
      <c r="D84" s="90"/>
      <c r="E84" s="90"/>
      <c r="F84" s="90"/>
      <c r="G84" s="90"/>
      <c r="H84" s="90"/>
      <c r="I84" s="87"/>
      <c r="J84" s="88"/>
      <c r="K84" s="303">
        <v>0.05</v>
      </c>
      <c r="L84" s="865">
        <f>N78*K84</f>
        <v>614.70065417550597</v>
      </c>
      <c r="M84" s="866"/>
      <c r="N84" s="51"/>
    </row>
    <row r="85" spans="1:14" ht="15.75" thickBot="1">
      <c r="B85" s="91" t="s">
        <v>974</v>
      </c>
      <c r="C85" s="92"/>
      <c r="D85" s="92"/>
      <c r="E85" s="92"/>
      <c r="F85" s="92"/>
      <c r="G85" s="92"/>
      <c r="H85" s="92"/>
      <c r="I85" s="93"/>
      <c r="J85" s="94"/>
      <c r="K85" s="304">
        <v>0.05</v>
      </c>
      <c r="L85" s="867">
        <f>N78*K85</f>
        <v>614.70065417550597</v>
      </c>
      <c r="M85" s="868"/>
      <c r="N85" s="51"/>
    </row>
    <row r="86" spans="1:14" ht="15.75" thickBot="1">
      <c r="B86" s="831" t="s">
        <v>953</v>
      </c>
      <c r="C86" s="832"/>
      <c r="D86" s="832"/>
      <c r="E86" s="832"/>
      <c r="F86" s="832"/>
      <c r="G86" s="832"/>
      <c r="H86" s="832"/>
      <c r="I86" s="832"/>
      <c r="J86" s="832"/>
      <c r="K86" s="832"/>
      <c r="L86" s="832"/>
      <c r="M86" s="833"/>
      <c r="N86" s="52">
        <f>L83+L84+L85</f>
        <v>3688.2039250530356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15982.217008563155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46"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206497.11944649727</v>
      </c>
      <c r="L36" s="269"/>
      <c r="M36" s="270">
        <v>45</v>
      </c>
      <c r="N36" s="271">
        <f>K36/M36</f>
        <v>4588.8248765888284</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104189.041653401</v>
      </c>
      <c r="L37" s="269"/>
      <c r="M37" s="270">
        <v>45</v>
      </c>
      <c r="N37" s="271">
        <f>K37/M37</f>
        <v>2315.3120367422443</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233566.64282740443</v>
      </c>
      <c r="L38" s="269"/>
      <c r="M38" s="270">
        <v>45</v>
      </c>
      <c r="N38" s="271">
        <f>K38/M38</f>
        <v>5190.369840608987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142094.5524904115</v>
      </c>
      <c r="L39" s="848">
        <v>45</v>
      </c>
      <c r="M39" s="849"/>
      <c r="N39" s="271">
        <f>K39/L39</f>
        <v>3157.6567220091447</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15264.105045038894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21678.508933408637</v>
      </c>
      <c r="N48" s="271">
        <f>K48*M48</f>
        <v>27098.136166760796</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27098.136166760796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35">
        <f>VLOOKUP(A59,TRANSPORTE!A5:D123,4,FALSE)</f>
        <v>1412.9987772297159</v>
      </c>
      <c r="M59" s="836"/>
      <c r="N59" s="290">
        <f>K59*L59</f>
        <v>1766.2484715371447</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44725.568137821298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8945.1136275642602</v>
      </c>
      <c r="M83" s="866"/>
      <c r="N83" s="51"/>
    </row>
    <row r="84" spans="1:14">
      <c r="B84" s="89" t="s">
        <v>973</v>
      </c>
      <c r="C84" s="90"/>
      <c r="D84" s="90"/>
      <c r="E84" s="90"/>
      <c r="F84" s="90"/>
      <c r="G84" s="90"/>
      <c r="H84" s="90"/>
      <c r="I84" s="87"/>
      <c r="J84" s="88"/>
      <c r="K84" s="303">
        <v>0.05</v>
      </c>
      <c r="L84" s="865">
        <f>N78*K84</f>
        <v>2236.2784068910651</v>
      </c>
      <c r="M84" s="866"/>
      <c r="N84" s="51"/>
    </row>
    <row r="85" spans="1:14" ht="15.75" thickBot="1">
      <c r="B85" s="91" t="s">
        <v>974</v>
      </c>
      <c r="C85" s="92"/>
      <c r="D85" s="92"/>
      <c r="E85" s="92"/>
      <c r="F85" s="92"/>
      <c r="G85" s="92"/>
      <c r="H85" s="92"/>
      <c r="I85" s="93"/>
      <c r="J85" s="94"/>
      <c r="K85" s="304">
        <v>0.05</v>
      </c>
      <c r="L85" s="867">
        <f>N78*K85</f>
        <v>2236.2784068910651</v>
      </c>
      <c r="M85" s="868"/>
      <c r="N85" s="51"/>
    </row>
    <row r="86" spans="1:14" ht="15.75" thickBot="1">
      <c r="B86" s="831" t="s">
        <v>953</v>
      </c>
      <c r="C86" s="832"/>
      <c r="D86" s="832"/>
      <c r="E86" s="832"/>
      <c r="F86" s="832"/>
      <c r="G86" s="832"/>
      <c r="H86" s="832"/>
      <c r="I86" s="832"/>
      <c r="J86" s="832"/>
      <c r="K86" s="832"/>
      <c r="L86" s="832"/>
      <c r="M86" s="833"/>
      <c r="N86" s="52">
        <f>L83+L84+L85</f>
        <v>13417.670441346392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ROUND((N78+N86),0)</f>
        <v>58143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206497.11944649727</v>
      </c>
      <c r="L36" s="269"/>
      <c r="M36" s="270">
        <v>45</v>
      </c>
      <c r="N36" s="271">
        <f>K36/M36</f>
        <v>4588.8248765888284</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104189.041653401</v>
      </c>
      <c r="L37" s="269"/>
      <c r="M37" s="270">
        <v>45</v>
      </c>
      <c r="N37" s="271">
        <f>K37/M37</f>
        <v>2315.3120367422443</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233566.64282740443</v>
      </c>
      <c r="L38" s="269"/>
      <c r="M38" s="270">
        <v>45</v>
      </c>
      <c r="N38" s="271">
        <f>K38/M38</f>
        <v>5190.369840608987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142094.5524904115</v>
      </c>
      <c r="L39" s="848">
        <v>45</v>
      </c>
      <c r="M39" s="849"/>
      <c r="N39" s="271">
        <f>K39/L39</f>
        <v>3157.6567220091447</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15264.105045038894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50619.318359509169</v>
      </c>
      <c r="N48" s="271">
        <f>K48*M48</f>
        <v>63274.147949386461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63274.147949386461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5">
        <f>VLOOKUP(A59,TRANSPORTE!A5:D123,4,FALSE)</f>
        <v>1412.9987772297159</v>
      </c>
      <c r="M59" s="836"/>
      <c r="N59" s="290">
        <f>K59*L59</f>
        <v>1766.2484715371447</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80901.579920446966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16180.315984089393</v>
      </c>
      <c r="M83" s="866"/>
      <c r="N83" s="51"/>
    </row>
    <row r="84" spans="1:14">
      <c r="B84" s="89" t="s">
        <v>973</v>
      </c>
      <c r="C84" s="90"/>
      <c r="D84" s="90"/>
      <c r="E84" s="90"/>
      <c r="F84" s="90"/>
      <c r="G84" s="90"/>
      <c r="H84" s="90"/>
      <c r="I84" s="87"/>
      <c r="J84" s="88"/>
      <c r="K84" s="303">
        <v>0.05</v>
      </c>
      <c r="L84" s="865">
        <f>N78*K84</f>
        <v>4045.0789960223483</v>
      </c>
      <c r="M84" s="866"/>
      <c r="N84" s="51"/>
    </row>
    <row r="85" spans="1:14" ht="15.75" thickBot="1">
      <c r="B85" s="91" t="s">
        <v>974</v>
      </c>
      <c r="C85" s="92"/>
      <c r="D85" s="92"/>
      <c r="E85" s="92"/>
      <c r="F85" s="92"/>
      <c r="G85" s="92"/>
      <c r="H85" s="92"/>
      <c r="I85" s="93"/>
      <c r="J85" s="94"/>
      <c r="K85" s="304">
        <v>0.05</v>
      </c>
      <c r="L85" s="867">
        <f>N78*K85</f>
        <v>4045.0789960223483</v>
      </c>
      <c r="M85" s="868"/>
      <c r="N85" s="51"/>
    </row>
    <row r="86" spans="1:14" ht="15.75" thickBot="1">
      <c r="B86" s="831" t="s">
        <v>953</v>
      </c>
      <c r="C86" s="832"/>
      <c r="D86" s="832"/>
      <c r="E86" s="832"/>
      <c r="F86" s="832"/>
      <c r="G86" s="832"/>
      <c r="H86" s="832"/>
      <c r="I86" s="832"/>
      <c r="J86" s="832"/>
      <c r="K86" s="832"/>
      <c r="L86" s="832"/>
      <c r="M86" s="833"/>
      <c r="N86" s="52">
        <f>L83+L84+L85</f>
        <v>24270.47397613409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105172.05389658106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VLOOKUP(A36,EQUIPOS!A6:D186,3,FALSE)</f>
        <v xml:space="preserve">Buldozer, Potencia al volante de 140 HP, motor de 2200 RPM, longitud de hoja 4,80m. </v>
      </c>
      <c r="C36" s="845"/>
      <c r="D36" s="845"/>
      <c r="E36" s="845"/>
      <c r="F36" s="845"/>
      <c r="G36" s="845"/>
      <c r="H36" s="846"/>
      <c r="I36" s="266"/>
      <c r="J36" s="267"/>
      <c r="K36" s="268">
        <f>VLOOKUP(A36,EQUIPOS!A6:D186,4,FALSE)</f>
        <v>206497.11944649727</v>
      </c>
      <c r="L36" s="269"/>
      <c r="M36" s="270">
        <v>45</v>
      </c>
      <c r="N36" s="271">
        <f>K36/M36</f>
        <v>4588.8248765888284</v>
      </c>
    </row>
    <row r="37" spans="1:14">
      <c r="A37" s="113" t="s">
        <v>152</v>
      </c>
      <c r="B37" s="844" t="str">
        <f>VLOOKUP(A37,EQUIPOS!A7:D187,3,FALSE)</f>
        <v xml:space="preserve">Carrotanque de agua(1000 Galones) </v>
      </c>
      <c r="C37" s="845"/>
      <c r="D37" s="845"/>
      <c r="E37" s="845"/>
      <c r="F37" s="845"/>
      <c r="G37" s="845"/>
      <c r="H37" s="846"/>
      <c r="I37" s="266"/>
      <c r="J37" s="267"/>
      <c r="K37" s="268">
        <f>VLOOKUP(A37,EQUIPOS!A7:D187,4,FALSE)</f>
        <v>104189.041653401</v>
      </c>
      <c r="L37" s="269"/>
      <c r="M37" s="270">
        <v>45</v>
      </c>
      <c r="N37" s="271">
        <f>K37/M37</f>
        <v>2315.3120367422443</v>
      </c>
    </row>
    <row r="38" spans="1:14">
      <c r="A38" t="s">
        <v>269</v>
      </c>
      <c r="B38" s="844" t="str">
        <f>VLOOKUP(A38,EQUIPOS!A8:D188,3,FALSE)</f>
        <v>Motoniveladora  potencia 215 HP, ancho de cuchilla 4,27 m, peso 18 ton.</v>
      </c>
      <c r="C38" s="845"/>
      <c r="D38" s="845"/>
      <c r="E38" s="845"/>
      <c r="F38" s="845"/>
      <c r="G38" s="845"/>
      <c r="H38" s="846"/>
      <c r="I38" s="266"/>
      <c r="J38" s="267"/>
      <c r="K38" s="268">
        <f>VLOOKUP(A38,EQUIPOS!A8:D188,4,FALSE)</f>
        <v>233566.64282740443</v>
      </c>
      <c r="L38" s="269"/>
      <c r="M38" s="270">
        <v>45</v>
      </c>
      <c r="N38" s="271">
        <f>K38/M38</f>
        <v>5190.369840608987</v>
      </c>
    </row>
    <row r="39" spans="1:14">
      <c r="A39" t="s">
        <v>365</v>
      </c>
      <c r="B39" s="844" t="str">
        <f>VLOOKUP(A39,EQUIPOS!A9:D189,3,FALSE)</f>
        <v xml:space="preserve">Vibrocompatador, potencia 153 HP, peso 10 Ton. </v>
      </c>
      <c r="C39" s="845"/>
      <c r="D39" s="845"/>
      <c r="E39" s="845"/>
      <c r="F39" s="845"/>
      <c r="G39" s="845"/>
      <c r="H39" s="846"/>
      <c r="I39" s="847"/>
      <c r="J39" s="828"/>
      <c r="K39" s="268">
        <f>VLOOKUP(A39,EQUIPOS!A9:D189,4,FALSE)</f>
        <v>142094.5524904115</v>
      </c>
      <c r="L39" s="848">
        <v>45</v>
      </c>
      <c r="M39" s="849"/>
      <c r="N39" s="271">
        <f>K39/L39</f>
        <v>3157.6567220091447</v>
      </c>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t="s">
        <v>952</v>
      </c>
      <c r="C42" s="845"/>
      <c r="D42" s="845"/>
      <c r="E42" s="845"/>
      <c r="F42" s="845"/>
      <c r="G42" s="845"/>
      <c r="H42" s="846"/>
      <c r="I42" s="853"/>
      <c r="J42" s="854"/>
      <c r="K42" s="41"/>
      <c r="L42" s="855">
        <v>0.02</v>
      </c>
      <c r="M42" s="856"/>
      <c r="N42" s="105">
        <f>N76*L42</f>
        <v>11.941569089689333</v>
      </c>
    </row>
    <row r="43" spans="1:14" ht="15.75" thickBot="1">
      <c r="B43" s="831" t="s">
        <v>953</v>
      </c>
      <c r="C43" s="832"/>
      <c r="D43" s="832"/>
      <c r="E43" s="832"/>
      <c r="F43" s="832"/>
      <c r="G43" s="832"/>
      <c r="H43" s="832"/>
      <c r="I43" s="832"/>
      <c r="J43" s="832"/>
      <c r="K43" s="832"/>
      <c r="L43" s="832"/>
      <c r="M43" s="833"/>
      <c r="N43" s="393">
        <f>SUM(N36:N42)</f>
        <v>15264.105045038894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53215.666311354005</v>
      </c>
      <c r="N48" s="271">
        <f>K48*M48</f>
        <v>66519.582889192505</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66519.582889192505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35">
        <f>VLOOKUP(A59,TRANSPORTE!A5:D123,4,FALSE)</f>
        <v>1412.9987772297159</v>
      </c>
      <c r="M59" s="836"/>
      <c r="N59" s="290">
        <f>K59*L59</f>
        <v>1766.2484715371447</v>
      </c>
    </row>
    <row r="60" spans="1:14" ht="24.75" customHeight="1">
      <c r="B60" s="46"/>
      <c r="C60" s="316"/>
      <c r="D60" s="316"/>
      <c r="E60" s="316"/>
      <c r="F60" s="316"/>
      <c r="G60" s="316"/>
      <c r="H60" s="310"/>
      <c r="I60" s="398"/>
      <c r="J60" s="285"/>
      <c r="K60" s="278"/>
      <c r="L60" s="835"/>
      <c r="M60" s="836"/>
      <c r="N60" s="286"/>
    </row>
    <row r="61" spans="1:14">
      <c r="B61" s="46"/>
      <c r="C61" s="47"/>
      <c r="D61" s="47"/>
      <c r="E61" s="47"/>
      <c r="F61" s="47"/>
      <c r="G61" s="316"/>
      <c r="H61" s="310"/>
      <c r="I61" s="398"/>
      <c r="J61" s="285"/>
      <c r="K61" s="278"/>
      <c r="L61" s="835"/>
      <c r="M61" s="836"/>
      <c r="N61" s="290"/>
    </row>
    <row r="62" spans="1:14">
      <c r="B62" s="46"/>
      <c r="C62" s="47"/>
      <c r="D62" s="47"/>
      <c r="E62" s="47"/>
      <c r="F62" s="47"/>
      <c r="G62" s="47"/>
      <c r="H62" s="287"/>
      <c r="I62" s="278"/>
      <c r="J62" s="278"/>
      <c r="K62" s="278"/>
      <c r="L62" s="835"/>
      <c r="M62" s="836"/>
      <c r="N62" s="290"/>
    </row>
    <row r="63" spans="1:14">
      <c r="B63" s="46"/>
      <c r="C63" s="47"/>
      <c r="D63" s="47"/>
      <c r="E63" s="47"/>
      <c r="F63" s="47"/>
      <c r="G63" s="47"/>
      <c r="H63" s="287"/>
      <c r="I63" s="278"/>
      <c r="J63" s="278"/>
      <c r="K63" s="278"/>
      <c r="L63" s="835"/>
      <c r="M63" s="836"/>
      <c r="N63" s="290"/>
    </row>
    <row r="64" spans="1:14" ht="15.75" thickBot="1">
      <c r="B64" s="464"/>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SUM(N59:N64)</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84147.014860252995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16829.402972050601</v>
      </c>
      <c r="M83" s="866"/>
      <c r="N83" s="51"/>
    </row>
    <row r="84" spans="1:14">
      <c r="B84" s="89" t="s">
        <v>973</v>
      </c>
      <c r="C84" s="90"/>
      <c r="D84" s="90"/>
      <c r="E84" s="90"/>
      <c r="F84" s="90"/>
      <c r="G84" s="90"/>
      <c r="H84" s="90"/>
      <c r="I84" s="87"/>
      <c r="J84" s="88"/>
      <c r="K84" s="303">
        <v>0.05</v>
      </c>
      <c r="L84" s="865">
        <f>N78*K84</f>
        <v>4207.3507430126501</v>
      </c>
      <c r="M84" s="866"/>
      <c r="N84" s="51"/>
    </row>
    <row r="85" spans="1:14" ht="15.75" thickBot="1">
      <c r="B85" s="91" t="s">
        <v>974</v>
      </c>
      <c r="C85" s="92"/>
      <c r="D85" s="92"/>
      <c r="E85" s="92"/>
      <c r="F85" s="92"/>
      <c r="G85" s="92"/>
      <c r="H85" s="92"/>
      <c r="I85" s="93"/>
      <c r="J85" s="94"/>
      <c r="K85" s="304">
        <v>0.05</v>
      </c>
      <c r="L85" s="867">
        <f>N78*K85</f>
        <v>4207.3507430126501</v>
      </c>
      <c r="M85" s="868"/>
      <c r="N85" s="51"/>
    </row>
    <row r="86" spans="1:14" ht="15.75" thickBot="1">
      <c r="B86" s="831" t="s">
        <v>953</v>
      </c>
      <c r="C86" s="832"/>
      <c r="D86" s="832"/>
      <c r="E86" s="832"/>
      <c r="F86" s="832"/>
      <c r="G86" s="832"/>
      <c r="H86" s="832"/>
      <c r="I86" s="832"/>
      <c r="J86" s="832"/>
      <c r="K86" s="832"/>
      <c r="L86" s="832"/>
      <c r="M86" s="833"/>
      <c r="N86" s="52">
        <f>L83+L84+L85</f>
        <v>25244.104458075897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109391.11931832889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206497.11944649727</v>
      </c>
      <c r="L36" s="269"/>
      <c r="M36" s="270">
        <v>400</v>
      </c>
      <c r="N36" s="271">
        <f>K36/M36</f>
        <v>516.24279861624314</v>
      </c>
    </row>
    <row r="37" spans="1:14">
      <c r="A37" s="113" t="s">
        <v>152</v>
      </c>
      <c r="B37" s="844" t="str">
        <f>VLOOKUP(A37,EQUIPOS!A7:D154,3,FALSE)</f>
        <v xml:space="preserve">Carrotanque de agua(1000 Galones) </v>
      </c>
      <c r="C37" s="845"/>
      <c r="D37" s="845"/>
      <c r="E37" s="845"/>
      <c r="F37" s="845"/>
      <c r="G37" s="845"/>
      <c r="H37" s="846"/>
      <c r="I37" s="266"/>
      <c r="J37" s="267"/>
      <c r="K37" s="268">
        <f>VLOOKUP(A37,EQUIPOS!A7:D164,4,FALSE)</f>
        <v>104189.041653401</v>
      </c>
      <c r="L37" s="269"/>
      <c r="M37" s="270">
        <v>200</v>
      </c>
      <c r="N37" s="271">
        <f>K37/M37</f>
        <v>520.945208267005</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200</v>
      </c>
      <c r="N38" s="271">
        <f>K38/M38</f>
        <v>1167.8332141370222</v>
      </c>
    </row>
    <row r="39" spans="1:14">
      <c r="A39" t="s">
        <v>365</v>
      </c>
      <c r="B39" s="844" t="str">
        <f>VLOOKUP(A39,EQUIPOS!A9:D155,3,FALSE)</f>
        <v xml:space="preserve">Vibrocompatador, potencia 153 HP, peso 10 Ton. </v>
      </c>
      <c r="C39" s="845"/>
      <c r="D39" s="845"/>
      <c r="E39" s="845"/>
      <c r="F39" s="845"/>
      <c r="G39" s="845"/>
      <c r="H39" s="846"/>
      <c r="I39" s="847"/>
      <c r="J39" s="828"/>
      <c r="K39" s="268">
        <f>VLOOKUP(A39,EQUIPOS!A9:D166,4,FALSE)</f>
        <v>142094.5524904115</v>
      </c>
      <c r="L39" s="848">
        <v>200</v>
      </c>
      <c r="M39" s="849"/>
      <c r="N39" s="271">
        <f>K39/L39</f>
        <v>710.47276245205751</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2.6868530451800998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2918.1808365175079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134.34265225900498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3052.5234887765127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610.50469775530257</v>
      </c>
      <c r="M83" s="866"/>
      <c r="N83" s="51"/>
    </row>
    <row r="84" spans="1:14">
      <c r="B84" s="89" t="s">
        <v>973</v>
      </c>
      <c r="C84" s="90"/>
      <c r="D84" s="90"/>
      <c r="E84" s="90"/>
      <c r="F84" s="90"/>
      <c r="G84" s="90"/>
      <c r="H84" s="90"/>
      <c r="I84" s="87"/>
      <c r="J84" s="88"/>
      <c r="K84" s="303">
        <v>0.05</v>
      </c>
      <c r="L84" s="865">
        <f>N78*K84</f>
        <v>152.62617443882564</v>
      </c>
      <c r="M84" s="866"/>
      <c r="N84" s="51"/>
    </row>
    <row r="85" spans="1:14" ht="15.75" thickBot="1">
      <c r="B85" s="91" t="s">
        <v>974</v>
      </c>
      <c r="C85" s="92"/>
      <c r="D85" s="92"/>
      <c r="E85" s="92"/>
      <c r="F85" s="92"/>
      <c r="G85" s="92"/>
      <c r="H85" s="92"/>
      <c r="I85" s="93"/>
      <c r="J85" s="94"/>
      <c r="K85" s="304">
        <v>0.05</v>
      </c>
      <c r="L85" s="867">
        <f>N78*K85</f>
        <v>152.62617443882564</v>
      </c>
      <c r="M85" s="868"/>
      <c r="N85" s="51"/>
    </row>
    <row r="86" spans="1:14" ht="15.75" thickBot="1">
      <c r="B86" s="831" t="s">
        <v>953</v>
      </c>
      <c r="C86" s="832"/>
      <c r="D86" s="832"/>
      <c r="E86" s="832"/>
      <c r="F86" s="832"/>
      <c r="G86" s="832"/>
      <c r="H86" s="832"/>
      <c r="I86" s="832"/>
      <c r="J86" s="832"/>
      <c r="K86" s="832"/>
      <c r="L86" s="832"/>
      <c r="M86" s="833"/>
      <c r="N86" s="52">
        <f>L83+L84+L85</f>
        <v>915.7570466329538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3968.2805354094667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5254.4135284091681</v>
      </c>
      <c r="N48" s="271">
        <f>K48*M48</f>
        <v>6305.2962340910017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6305.2962340910017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6522.3939601415541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1304.4787920283109</v>
      </c>
      <c r="M83" s="866"/>
      <c r="N83" s="51"/>
    </row>
    <row r="84" spans="1:14">
      <c r="B84" s="89" t="s">
        <v>973</v>
      </c>
      <c r="C84" s="90"/>
      <c r="D84" s="90"/>
      <c r="E84" s="90"/>
      <c r="F84" s="90"/>
      <c r="G84" s="90"/>
      <c r="H84" s="90"/>
      <c r="I84" s="87"/>
      <c r="J84" s="88"/>
      <c r="K84" s="303">
        <v>0.05</v>
      </c>
      <c r="L84" s="865">
        <f>N78*K84</f>
        <v>326.11969800707772</v>
      </c>
      <c r="M84" s="866"/>
      <c r="N84" s="51"/>
    </row>
    <row r="85" spans="1:14" ht="15.75" thickBot="1">
      <c r="B85" s="91" t="s">
        <v>974</v>
      </c>
      <c r="C85" s="92"/>
      <c r="D85" s="92"/>
      <c r="E85" s="92"/>
      <c r="F85" s="92"/>
      <c r="G85" s="92"/>
      <c r="H85" s="92"/>
      <c r="I85" s="93"/>
      <c r="J85" s="94"/>
      <c r="K85" s="304">
        <v>0.05</v>
      </c>
      <c r="L85" s="867">
        <f>N78*K85</f>
        <v>326.11969800707772</v>
      </c>
      <c r="M85" s="868"/>
      <c r="N85" s="51"/>
    </row>
    <row r="86" spans="1:14" ht="15.75" thickBot="1">
      <c r="B86" s="831" t="s">
        <v>953</v>
      </c>
      <c r="C86" s="832"/>
      <c r="D86" s="832"/>
      <c r="E86" s="832"/>
      <c r="F86" s="832"/>
      <c r="G86" s="832"/>
      <c r="H86" s="832"/>
      <c r="I86" s="832"/>
      <c r="J86" s="832"/>
      <c r="K86" s="832"/>
      <c r="L86" s="832"/>
      <c r="M86" s="833"/>
      <c r="N86" s="52">
        <f>L83+L84+L85</f>
        <v>1956.7181880424662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8479.11214818402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1160.4915452101106</v>
      </c>
      <c r="M83" s="866"/>
      <c r="N83" s="51"/>
    </row>
    <row r="84" spans="1:14">
      <c r="B84" s="89" t="s">
        <v>973</v>
      </c>
      <c r="C84" s="90"/>
      <c r="D84" s="90"/>
      <c r="E84" s="90"/>
      <c r="F84" s="90"/>
      <c r="G84" s="90"/>
      <c r="H84" s="90"/>
      <c r="I84" s="87"/>
      <c r="J84" s="88"/>
      <c r="K84" s="303">
        <v>0.05</v>
      </c>
      <c r="L84" s="865">
        <f>N78*K84</f>
        <v>290.12288630252766</v>
      </c>
      <c r="M84" s="866"/>
      <c r="N84" s="51"/>
    </row>
    <row r="85" spans="1:14" ht="15.75" thickBot="1">
      <c r="B85" s="91" t="s">
        <v>974</v>
      </c>
      <c r="C85" s="92"/>
      <c r="D85" s="92"/>
      <c r="E85" s="92"/>
      <c r="F85" s="92"/>
      <c r="G85" s="92"/>
      <c r="H85" s="92"/>
      <c r="I85" s="93"/>
      <c r="J85" s="94"/>
      <c r="K85" s="304">
        <v>0.05</v>
      </c>
      <c r="L85" s="867">
        <f>N78*K85</f>
        <v>290.12288630252766</v>
      </c>
      <c r="M85" s="868"/>
      <c r="N85" s="51"/>
    </row>
    <row r="86" spans="1:14" ht="15.75" thickBot="1">
      <c r="B86" s="831" t="s">
        <v>953</v>
      </c>
      <c r="C86" s="832"/>
      <c r="D86" s="832"/>
      <c r="E86" s="832"/>
      <c r="F86" s="832"/>
      <c r="G86" s="832"/>
      <c r="H86" s="832"/>
      <c r="I86" s="832"/>
      <c r="J86" s="832"/>
      <c r="K86" s="832"/>
      <c r="L86" s="832"/>
      <c r="M86" s="833"/>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6852.1505574238681</v>
      </c>
      <c r="N48" s="271">
        <f>K48*M48</f>
        <v>8222.5806689086421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8222.5806689086421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8439.6783949591936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1687.9356789918388</v>
      </c>
      <c r="M83" s="866"/>
      <c r="N83" s="51"/>
    </row>
    <row r="84" spans="1:14">
      <c r="B84" s="89" t="s">
        <v>973</v>
      </c>
      <c r="C84" s="90"/>
      <c r="D84" s="90"/>
      <c r="E84" s="90"/>
      <c r="F84" s="90"/>
      <c r="G84" s="90"/>
      <c r="H84" s="90"/>
      <c r="I84" s="87"/>
      <c r="J84" s="88"/>
      <c r="K84" s="303">
        <v>0.05</v>
      </c>
      <c r="L84" s="865">
        <f>N78*K84</f>
        <v>421.9839197479597</v>
      </c>
      <c r="M84" s="866"/>
      <c r="N84" s="51"/>
    </row>
    <row r="85" spans="1:14" ht="15.75" thickBot="1">
      <c r="B85" s="91" t="s">
        <v>974</v>
      </c>
      <c r="C85" s="92"/>
      <c r="D85" s="92"/>
      <c r="E85" s="92"/>
      <c r="F85" s="92"/>
      <c r="G85" s="92"/>
      <c r="H85" s="92"/>
      <c r="I85" s="93"/>
      <c r="J85" s="94"/>
      <c r="K85" s="304">
        <v>0.05</v>
      </c>
      <c r="L85" s="867">
        <f>N78*K85</f>
        <v>421.9839197479597</v>
      </c>
      <c r="M85" s="868"/>
      <c r="N85" s="51"/>
    </row>
    <row r="86" spans="1:14" ht="15.75" thickBot="1">
      <c r="B86" s="831" t="s">
        <v>953</v>
      </c>
      <c r="C86" s="832"/>
      <c r="D86" s="832"/>
      <c r="E86" s="832"/>
      <c r="F86" s="832"/>
      <c r="G86" s="832"/>
      <c r="H86" s="832"/>
      <c r="I86" s="832"/>
      <c r="J86" s="832"/>
      <c r="K86" s="832"/>
      <c r="L86" s="832"/>
      <c r="M86" s="833"/>
      <c r="N86" s="52">
        <f>L83+L84+L85</f>
        <v>2531.903518487758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10971.581913446951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2.1494824361440799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15186.737533521169</v>
      </c>
      <c r="N48" s="271">
        <f>K48*M48</f>
        <v>19742.758793577519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19742.758793577519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214.948243614408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19959.856519628069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3991.9713039256139</v>
      </c>
      <c r="M83" s="866"/>
      <c r="N83" s="51"/>
    </row>
    <row r="84" spans="1:14">
      <c r="B84" s="89" t="s">
        <v>973</v>
      </c>
      <c r="C84" s="90"/>
      <c r="D84" s="90"/>
      <c r="E84" s="90"/>
      <c r="F84" s="90"/>
      <c r="G84" s="90"/>
      <c r="H84" s="90"/>
      <c r="I84" s="87"/>
      <c r="J84" s="88"/>
      <c r="K84" s="303">
        <v>0.05</v>
      </c>
      <c r="L84" s="865">
        <f>N78*K84</f>
        <v>997.99282598140348</v>
      </c>
      <c r="M84" s="866"/>
      <c r="N84" s="51"/>
    </row>
    <row r="85" spans="1:14" ht="15.75" thickBot="1">
      <c r="B85" s="91" t="s">
        <v>974</v>
      </c>
      <c r="C85" s="92"/>
      <c r="D85" s="92"/>
      <c r="E85" s="92"/>
      <c r="F85" s="92"/>
      <c r="G85" s="92"/>
      <c r="H85" s="92"/>
      <c r="I85" s="93"/>
      <c r="J85" s="94"/>
      <c r="K85" s="304">
        <v>0.05</v>
      </c>
      <c r="L85" s="867">
        <f>N78*K85</f>
        <v>997.99282598140348</v>
      </c>
      <c r="M85" s="868"/>
      <c r="N85" s="51"/>
    </row>
    <row r="86" spans="1:14" ht="15.75" thickBot="1">
      <c r="B86" s="831" t="s">
        <v>953</v>
      </c>
      <c r="C86" s="832"/>
      <c r="D86" s="832"/>
      <c r="E86" s="832"/>
      <c r="F86" s="832"/>
      <c r="G86" s="832"/>
      <c r="H86" s="832"/>
      <c r="I86" s="832"/>
      <c r="J86" s="832"/>
      <c r="K86" s="832"/>
      <c r="L86" s="832"/>
      <c r="M86" s="833"/>
      <c r="N86" s="52">
        <f>L83+L84+L85</f>
        <v>5987.9569558884205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25947.81347551649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303</v>
      </c>
      <c r="B36" s="844" t="str">
        <f>VLOOKUP(A36,EQUIPOS!A6:D154,3,FALSE)</f>
        <v>Retrocargador, pala de 1,1 m3 de capacidad, profundidad de excavación de 4.400 mm y una altura de 5.680 mm</v>
      </c>
      <c r="C36" s="845"/>
      <c r="D36" s="845"/>
      <c r="E36" s="845"/>
      <c r="F36" s="845"/>
      <c r="G36" s="845"/>
      <c r="H36" s="846"/>
      <c r="I36" s="266"/>
      <c r="J36" s="267"/>
      <c r="K36" s="268">
        <f>VLOOKUP(A36,EQUIPOS!A6:D163,4,FALSE)</f>
        <v>122475.4852863094</v>
      </c>
      <c r="L36" s="269"/>
      <c r="M36" s="270">
        <v>250</v>
      </c>
      <c r="N36" s="271">
        <f>K36/M36</f>
        <v>489.90194114523757</v>
      </c>
    </row>
    <row r="37" spans="1:14">
      <c r="A37" s="113" t="s">
        <v>373</v>
      </c>
      <c r="B37" s="844" t="str">
        <f>VLOOKUP(A37,EQUIPOS!A7:D154,3,FALSE)</f>
        <v>Volqueta 6 m3</v>
      </c>
      <c r="C37" s="845"/>
      <c r="D37" s="845"/>
      <c r="E37" s="845"/>
      <c r="F37" s="845"/>
      <c r="G37" s="845"/>
      <c r="H37" s="846"/>
      <c r="I37" s="266"/>
      <c r="J37" s="267"/>
      <c r="K37" s="268">
        <f>VLOOKUP(A37,EQUIPOS!A7:D164,4,FALSE)</f>
        <v>57246.726183187362</v>
      </c>
      <c r="L37" s="269"/>
      <c r="M37" s="270">
        <v>250</v>
      </c>
      <c r="N37" s="271">
        <f>K37/M37</f>
        <v>228.98690473274945</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5.3737060903602005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724.26255196834722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107.474121807204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831.73667377555125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166.34733475511027</v>
      </c>
      <c r="M83" s="866"/>
      <c r="N83" s="51"/>
    </row>
    <row r="84" spans="1:14">
      <c r="B84" s="89" t="s">
        <v>973</v>
      </c>
      <c r="C84" s="90"/>
      <c r="D84" s="90"/>
      <c r="E84" s="90"/>
      <c r="F84" s="90"/>
      <c r="G84" s="90"/>
      <c r="H84" s="90"/>
      <c r="I84" s="87"/>
      <c r="J84" s="88"/>
      <c r="K84" s="303">
        <v>0.05</v>
      </c>
      <c r="L84" s="865">
        <f>N78*K84</f>
        <v>41.586833688777567</v>
      </c>
      <c r="M84" s="866"/>
      <c r="N84" s="51"/>
    </row>
    <row r="85" spans="1:14" ht="15.75" thickBot="1">
      <c r="B85" s="91" t="s">
        <v>974</v>
      </c>
      <c r="C85" s="92"/>
      <c r="D85" s="92"/>
      <c r="E85" s="92"/>
      <c r="F85" s="92"/>
      <c r="G85" s="92"/>
      <c r="H85" s="92"/>
      <c r="I85" s="93"/>
      <c r="J85" s="94"/>
      <c r="K85" s="304">
        <v>0.05</v>
      </c>
      <c r="L85" s="867">
        <f>N78*K85</f>
        <v>41.586833688777567</v>
      </c>
      <c r="M85" s="868"/>
      <c r="N85" s="51"/>
    </row>
    <row r="86" spans="1:14" ht="15.75" thickBot="1">
      <c r="B86" s="831" t="s">
        <v>953</v>
      </c>
      <c r="C86" s="832"/>
      <c r="D86" s="832"/>
      <c r="E86" s="832"/>
      <c r="F86" s="832"/>
      <c r="G86" s="832"/>
      <c r="H86" s="832"/>
      <c r="I86" s="832"/>
      <c r="J86" s="832"/>
      <c r="K86" s="832"/>
      <c r="L86" s="832"/>
      <c r="M86" s="833"/>
      <c r="N86" s="52">
        <f>L83+L84+L85</f>
        <v>249.52100213266542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1081.2576759082167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35</v>
      </c>
      <c r="N36" s="271">
        <f>K36/M36</f>
        <v>2976.8297615257429</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35</v>
      </c>
      <c r="N37" s="271">
        <f>K37/M37</f>
        <v>6673.3326522115549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35</v>
      </c>
      <c r="N38" s="271">
        <f>K38/M38</f>
        <v>4059.8443568688999</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13725.360216578656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72.623004926918924</v>
      </c>
      <c r="N48" s="271">
        <f>K48*M48</f>
        <v>1815.575123172973</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421.63673187867522</v>
      </c>
      <c r="N49" s="271">
        <f>K49*M49</f>
        <v>33730.93855029402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35546.513673466994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50039.546188668537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10007.909237733707</v>
      </c>
      <c r="M83" s="866"/>
      <c r="N83" s="51"/>
    </row>
    <row r="84" spans="1:14">
      <c r="B84" s="89" t="s">
        <v>973</v>
      </c>
      <c r="C84" s="90"/>
      <c r="D84" s="90"/>
      <c r="E84" s="90"/>
      <c r="F84" s="90"/>
      <c r="G84" s="90"/>
      <c r="H84" s="90"/>
      <c r="I84" s="87"/>
      <c r="J84" s="88"/>
      <c r="K84" s="303">
        <v>0.05</v>
      </c>
      <c r="L84" s="865">
        <f>N78*K84</f>
        <v>2501.9773094334269</v>
      </c>
      <c r="M84" s="866"/>
      <c r="N84" s="51"/>
    </row>
    <row r="85" spans="1:14" ht="15.75" thickBot="1">
      <c r="B85" s="91" t="s">
        <v>974</v>
      </c>
      <c r="C85" s="92"/>
      <c r="D85" s="92"/>
      <c r="E85" s="92"/>
      <c r="F85" s="92"/>
      <c r="G85" s="92"/>
      <c r="H85" s="92"/>
      <c r="I85" s="93"/>
      <c r="J85" s="94"/>
      <c r="K85" s="304">
        <v>0.05</v>
      </c>
      <c r="L85" s="867">
        <f>N78*K85</f>
        <v>2501.9773094334269</v>
      </c>
      <c r="M85" s="868"/>
      <c r="N85" s="51"/>
    </row>
    <row r="86" spans="1:14" ht="15.75" thickBot="1">
      <c r="B86" s="831" t="s">
        <v>953</v>
      </c>
      <c r="C86" s="832"/>
      <c r="D86" s="832"/>
      <c r="E86" s="832"/>
      <c r="F86" s="832"/>
      <c r="G86" s="832"/>
      <c r="H86" s="832"/>
      <c r="I86" s="832"/>
      <c r="J86" s="832"/>
      <c r="K86" s="832"/>
      <c r="L86" s="832"/>
      <c r="M86" s="833"/>
      <c r="N86" s="52">
        <f>L83+L84+L85</f>
        <v>15011.863856600561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65051.410045269098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35</v>
      </c>
      <c r="N36" s="271">
        <f>K36/M36</f>
        <v>2976.8297615257429</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35</v>
      </c>
      <c r="N37" s="271">
        <f>K37/M37</f>
        <v>6673.3326522115549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35</v>
      </c>
      <c r="N38" s="271">
        <f>K38/M38</f>
        <v>4059.8443568688999</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13725.360216578656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72.623004926918924</v>
      </c>
      <c r="N48" s="271">
        <f>K48*M48</f>
        <v>1815.575123172973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1815.575123172973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16308.607638374515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3261.721527674903</v>
      </c>
      <c r="M83" s="866"/>
      <c r="N83" s="51"/>
    </row>
    <row r="84" spans="1:14">
      <c r="B84" s="89" t="s">
        <v>973</v>
      </c>
      <c r="C84" s="90"/>
      <c r="D84" s="90"/>
      <c r="E84" s="90"/>
      <c r="F84" s="90"/>
      <c r="G84" s="90"/>
      <c r="H84" s="90"/>
      <c r="I84" s="87"/>
      <c r="J84" s="88"/>
      <c r="K84" s="303">
        <v>0.05</v>
      </c>
      <c r="L84" s="865">
        <f>N78*K84</f>
        <v>815.43038191872574</v>
      </c>
      <c r="M84" s="866"/>
      <c r="N84" s="51"/>
    </row>
    <row r="85" spans="1:14" ht="15.75" thickBot="1">
      <c r="B85" s="91" t="s">
        <v>974</v>
      </c>
      <c r="C85" s="92"/>
      <c r="D85" s="92"/>
      <c r="E85" s="92"/>
      <c r="F85" s="92"/>
      <c r="G85" s="92"/>
      <c r="H85" s="92"/>
      <c r="I85" s="93"/>
      <c r="J85" s="94"/>
      <c r="K85" s="304">
        <v>0.05</v>
      </c>
      <c r="L85" s="867">
        <f>N78*K85</f>
        <v>815.43038191872574</v>
      </c>
      <c r="M85" s="868"/>
      <c r="N85" s="51"/>
    </row>
    <row r="86" spans="1:14" ht="15.75" thickBot="1">
      <c r="B86" s="831" t="s">
        <v>953</v>
      </c>
      <c r="C86" s="832"/>
      <c r="D86" s="832"/>
      <c r="E86" s="832"/>
      <c r="F86" s="832"/>
      <c r="G86" s="832"/>
      <c r="H86" s="832"/>
      <c r="I86" s="832"/>
      <c r="J86" s="832"/>
      <c r="K86" s="832"/>
      <c r="L86" s="832"/>
      <c r="M86" s="833"/>
      <c r="N86" s="52">
        <f>L83+L84+L85</f>
        <v>4892.5822915123545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21201.18992988687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421.63673187867522</v>
      </c>
      <c r="N48" s="271">
        <f>K48*M48</f>
        <v>421.63673187867522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421.63673187867522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f>SUM(N70:N75)</f>
        <v>0</v>
      </c>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421.63673187867522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84.327346375735047</v>
      </c>
      <c r="M83" s="866"/>
      <c r="N83" s="51"/>
    </row>
    <row r="84" spans="1:14">
      <c r="B84" s="89" t="s">
        <v>973</v>
      </c>
      <c r="C84" s="90"/>
      <c r="D84" s="90"/>
      <c r="E84" s="90"/>
      <c r="F84" s="90"/>
      <c r="G84" s="90"/>
      <c r="H84" s="90"/>
      <c r="I84" s="87"/>
      <c r="J84" s="88"/>
      <c r="K84" s="303">
        <v>0.05</v>
      </c>
      <c r="L84" s="865">
        <f>N78*K84</f>
        <v>21.081836593933762</v>
      </c>
      <c r="M84" s="866"/>
      <c r="N84" s="51"/>
    </row>
    <row r="85" spans="1:14" ht="15.75" thickBot="1">
      <c r="B85" s="91" t="s">
        <v>974</v>
      </c>
      <c r="C85" s="92"/>
      <c r="D85" s="92"/>
      <c r="E85" s="92"/>
      <c r="F85" s="92"/>
      <c r="G85" s="92"/>
      <c r="H85" s="92"/>
      <c r="I85" s="93"/>
      <c r="J85" s="94"/>
      <c r="K85" s="304">
        <v>0.05</v>
      </c>
      <c r="L85" s="867">
        <f>N78*K85</f>
        <v>21.081836593933762</v>
      </c>
      <c r="M85" s="868"/>
      <c r="N85" s="51"/>
    </row>
    <row r="86" spans="1:14" ht="15.75" thickBot="1">
      <c r="B86" s="831" t="s">
        <v>953</v>
      </c>
      <c r="C86" s="832"/>
      <c r="D86" s="832"/>
      <c r="E86" s="832"/>
      <c r="F86" s="832"/>
      <c r="G86" s="832"/>
      <c r="H86" s="832"/>
      <c r="I86" s="832"/>
      <c r="J86" s="832"/>
      <c r="K86" s="832"/>
      <c r="L86" s="832"/>
      <c r="M86" s="833"/>
      <c r="N86" s="52">
        <f>L83+L84+L85</f>
        <v>126.49101956360256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548.12775144227783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8"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35</v>
      </c>
      <c r="N36" s="271">
        <f>K36/M36</f>
        <v>2976.8297615257429</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35</v>
      </c>
      <c r="N37" s="271">
        <f>K37/M37</f>
        <v>6673.3326522115549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35</v>
      </c>
      <c r="N38" s="271">
        <f>K38/M38</f>
        <v>4059.8443568688999</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N76*M41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13725.360216578656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745.31745534109257</v>
      </c>
      <c r="N48" s="271">
        <f>K48*M48</f>
        <v>59625.396427287407</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72.623004926918924</v>
      </c>
      <c r="N49" s="271">
        <f>K49*M49</f>
        <v>1815.575123172973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61440.971550460381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767.67229862288559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75934.004065661924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15186.800813132386</v>
      </c>
      <c r="M83" s="866"/>
      <c r="N83" s="51"/>
    </row>
    <row r="84" spans="1:14">
      <c r="B84" s="89" t="s">
        <v>973</v>
      </c>
      <c r="C84" s="90"/>
      <c r="D84" s="90"/>
      <c r="E84" s="90"/>
      <c r="F84" s="90"/>
      <c r="G84" s="90"/>
      <c r="H84" s="90"/>
      <c r="I84" s="87"/>
      <c r="J84" s="88"/>
      <c r="K84" s="303">
        <v>0.05</v>
      </c>
      <c r="L84" s="865">
        <f>N78*K84</f>
        <v>3796.7002032830965</v>
      </c>
      <c r="M84" s="866"/>
      <c r="N84" s="51"/>
    </row>
    <row r="85" spans="1:14" ht="15.75" thickBot="1">
      <c r="B85" s="91" t="s">
        <v>974</v>
      </c>
      <c r="C85" s="92"/>
      <c r="D85" s="92"/>
      <c r="E85" s="92"/>
      <c r="F85" s="92"/>
      <c r="G85" s="92"/>
      <c r="H85" s="92"/>
      <c r="I85" s="93"/>
      <c r="J85" s="94"/>
      <c r="K85" s="304">
        <v>0.05</v>
      </c>
      <c r="L85" s="867">
        <f>N78*K85</f>
        <v>3796.7002032830965</v>
      </c>
      <c r="M85" s="868"/>
      <c r="N85" s="51"/>
    </row>
    <row r="86" spans="1:14" ht="15.75" thickBot="1">
      <c r="B86" s="831" t="s">
        <v>953</v>
      </c>
      <c r="C86" s="832"/>
      <c r="D86" s="832"/>
      <c r="E86" s="832"/>
      <c r="F86" s="832"/>
      <c r="G86" s="832"/>
      <c r="H86" s="832"/>
      <c r="I86" s="832"/>
      <c r="J86" s="832"/>
      <c r="K86" s="832"/>
      <c r="L86" s="832"/>
      <c r="M86" s="833"/>
      <c r="N86" s="52">
        <f>L83+L84+L85</f>
        <v>22780.201219698578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98714.205285360498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7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35</v>
      </c>
      <c r="N36" s="271">
        <f>K36/M36</f>
        <v>2976.8297615257429</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35</v>
      </c>
      <c r="N37" s="271">
        <f>K37/M37</f>
        <v>6673.3326522115549</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35</v>
      </c>
      <c r="N38" s="271">
        <f>K38/M38</f>
        <v>4059.8443568688999</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N75*M41</f>
        <v>15.353445972457711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13725.360216578656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72.623004926918924</v>
      </c>
      <c r="N48" s="271">
        <f>K48*M48</f>
        <v>1815.575123172973</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1815.575123172973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767.67229862288559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16308.607638374515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3261.721527674903</v>
      </c>
      <c r="M82" s="866"/>
      <c r="N82" s="51"/>
    </row>
    <row r="83" spans="1:14">
      <c r="B83" s="89" t="s">
        <v>973</v>
      </c>
      <c r="C83" s="90"/>
      <c r="D83" s="90"/>
      <c r="E83" s="90"/>
      <c r="F83" s="90"/>
      <c r="G83" s="90"/>
      <c r="H83" s="90"/>
      <c r="I83" s="87"/>
      <c r="J83" s="88"/>
      <c r="K83" s="303">
        <v>0.05</v>
      </c>
      <c r="L83" s="865">
        <f>N77*K83</f>
        <v>815.43038191872574</v>
      </c>
      <c r="M83" s="866"/>
      <c r="N83" s="51"/>
    </row>
    <row r="84" spans="1:14" ht="15.75" thickBot="1">
      <c r="B84" s="91" t="s">
        <v>974</v>
      </c>
      <c r="C84" s="92"/>
      <c r="D84" s="92"/>
      <c r="E84" s="92"/>
      <c r="F84" s="92"/>
      <c r="G84" s="92"/>
      <c r="H84" s="92"/>
      <c r="I84" s="93"/>
      <c r="J84" s="94"/>
      <c r="K84" s="304">
        <v>0.05</v>
      </c>
      <c r="L84" s="867">
        <f>N77*K84</f>
        <v>815.43038191872574</v>
      </c>
      <c r="M84" s="868"/>
      <c r="N84" s="51"/>
    </row>
    <row r="85" spans="1:14" ht="15.75" thickBot="1">
      <c r="B85" s="831" t="s">
        <v>953</v>
      </c>
      <c r="C85" s="832"/>
      <c r="D85" s="832"/>
      <c r="E85" s="832"/>
      <c r="F85" s="832"/>
      <c r="G85" s="832"/>
      <c r="H85" s="832"/>
      <c r="I85" s="832"/>
      <c r="J85" s="832"/>
      <c r="K85" s="832"/>
      <c r="L85" s="832"/>
      <c r="M85" s="833"/>
      <c r="N85" s="52">
        <f>L82+L83+L84</f>
        <v>4892.5822915123545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21201.18992988687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745.31745534109257</v>
      </c>
      <c r="N48" s="271">
        <f>K48*M48</f>
        <v>745.31745534109257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745.31745534109257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745.31745534109257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149.06349106821853</v>
      </c>
      <c r="M83" s="866"/>
      <c r="N83" s="51"/>
    </row>
    <row r="84" spans="1:14">
      <c r="B84" s="89" t="s">
        <v>973</v>
      </c>
      <c r="C84" s="90"/>
      <c r="D84" s="90"/>
      <c r="E84" s="90"/>
      <c r="F84" s="90"/>
      <c r="G84" s="90"/>
      <c r="H84" s="90"/>
      <c r="I84" s="87"/>
      <c r="J84" s="88"/>
      <c r="K84" s="303">
        <v>0.05</v>
      </c>
      <c r="L84" s="865">
        <f>N78*K84</f>
        <v>37.265872767054631</v>
      </c>
      <c r="M84" s="866"/>
      <c r="N84" s="51"/>
    </row>
    <row r="85" spans="1:14" ht="15.75" thickBot="1">
      <c r="B85" s="91" t="s">
        <v>974</v>
      </c>
      <c r="C85" s="92"/>
      <c r="D85" s="92"/>
      <c r="E85" s="92"/>
      <c r="F85" s="92"/>
      <c r="G85" s="92"/>
      <c r="H85" s="92"/>
      <c r="I85" s="93"/>
      <c r="J85" s="94"/>
      <c r="K85" s="304">
        <v>0.05</v>
      </c>
      <c r="L85" s="867">
        <f>N78*K85</f>
        <v>37.265872767054631</v>
      </c>
      <c r="M85" s="868"/>
      <c r="N85" s="51"/>
    </row>
    <row r="86" spans="1:14" ht="15.75" thickBot="1">
      <c r="B86" s="831" t="s">
        <v>953</v>
      </c>
      <c r="C86" s="832"/>
      <c r="D86" s="832"/>
      <c r="E86" s="832"/>
      <c r="F86" s="832"/>
      <c r="G86" s="832"/>
      <c r="H86" s="832"/>
      <c r="I86" s="832"/>
      <c r="J86" s="832"/>
      <c r="K86" s="832"/>
      <c r="L86" s="832"/>
      <c r="M86" s="833"/>
      <c r="N86" s="52">
        <f>L83+L84+L85</f>
        <v>223.59523660232782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968.91269194342044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7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600</v>
      </c>
      <c r="N36" s="271">
        <f>K36/M36</f>
        <v>173.64840275566834</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600</v>
      </c>
      <c r="N37" s="271">
        <f>K37/M37</f>
        <v>389.27773804567403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600</v>
      </c>
      <c r="N38" s="271">
        <f>K38/M38</f>
        <v>236.82425415068585</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0.44780884086334993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800.1982037928916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72.623004926918924</v>
      </c>
      <c r="N48" s="271">
        <f>K48*M48</f>
        <v>217.86901478075677</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217.86901478075677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44.780884086334993</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1062.8481026599834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212.56962053199669</v>
      </c>
      <c r="M82" s="866"/>
      <c r="N82" s="51"/>
    </row>
    <row r="83" spans="1:14">
      <c r="B83" s="89" t="s">
        <v>973</v>
      </c>
      <c r="C83" s="90"/>
      <c r="D83" s="90"/>
      <c r="E83" s="90"/>
      <c r="F83" s="90"/>
      <c r="G83" s="90"/>
      <c r="H83" s="90"/>
      <c r="I83" s="87"/>
      <c r="J83" s="88"/>
      <c r="K83" s="303">
        <v>0.05</v>
      </c>
      <c r="L83" s="865">
        <f>N77*K83</f>
        <v>53.142405132999173</v>
      </c>
      <c r="M83" s="866"/>
      <c r="N83" s="51"/>
    </row>
    <row r="84" spans="1:14" ht="15.75" thickBot="1">
      <c r="B84" s="91" t="s">
        <v>974</v>
      </c>
      <c r="C84" s="92"/>
      <c r="D84" s="92"/>
      <c r="E84" s="92"/>
      <c r="F84" s="92"/>
      <c r="G84" s="92"/>
      <c r="H84" s="92"/>
      <c r="I84" s="93"/>
      <c r="J84" s="94"/>
      <c r="K84" s="304">
        <v>0.05</v>
      </c>
      <c r="L84" s="867">
        <f>N77*K84</f>
        <v>53.142405132999173</v>
      </c>
      <c r="M84" s="868"/>
      <c r="N84" s="51"/>
    </row>
    <row r="85" spans="1:14" ht="15.75" thickBot="1">
      <c r="B85" s="831" t="s">
        <v>953</v>
      </c>
      <c r="C85" s="832"/>
      <c r="D85" s="832"/>
      <c r="E85" s="832"/>
      <c r="F85" s="832"/>
      <c r="G85" s="832"/>
      <c r="H85" s="832"/>
      <c r="I85" s="832"/>
      <c r="J85" s="832"/>
      <c r="K85" s="832"/>
      <c r="L85" s="832"/>
      <c r="M85" s="833"/>
      <c r="N85" s="52">
        <f>L82+L83+L84</f>
        <v>318.85443079799501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1381.7025334579785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0.02</v>
      </c>
      <c r="N41" s="343">
        <f>N75*M41</f>
        <v>11.941569089689333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10675.280168450066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72.623004926918924</v>
      </c>
      <c r="N48" s="271">
        <f>K48*M48</f>
        <v>1815.575123172973</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21294.784438316929</v>
      </c>
      <c r="N49" s="271">
        <f>K49*M49</f>
        <v>26618.480547896161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28434.055671069134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35">
        <f>VLOOKUP(A58,TRANSPORTE!A5:D117,4,FALSE)</f>
        <v>1412.9987772297159</v>
      </c>
      <c r="M58" s="836"/>
      <c r="N58" s="286">
        <f>K58*L58</f>
        <v>1766.2484715371447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1766.2484715371447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1" t="s">
        <v>953</v>
      </c>
      <c r="C75" s="832"/>
      <c r="D75" s="832"/>
      <c r="E75" s="832"/>
      <c r="F75" s="832"/>
      <c r="G75" s="832"/>
      <c r="H75" s="832"/>
      <c r="I75" s="838"/>
      <c r="J75" s="838"/>
      <c r="K75" s="838"/>
      <c r="L75" s="838"/>
      <c r="M75" s="839"/>
      <c r="N75" s="300">
        <f>SUM(N69:N74)</f>
        <v>597.07845448446665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41472.662765540816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8294.5325531081635</v>
      </c>
      <c r="M82" s="866"/>
      <c r="N82" s="51"/>
    </row>
    <row r="83" spans="1:14">
      <c r="B83" s="89" t="s">
        <v>973</v>
      </c>
      <c r="C83" s="90"/>
      <c r="D83" s="90"/>
      <c r="E83" s="90"/>
      <c r="F83" s="90"/>
      <c r="G83" s="90"/>
      <c r="H83" s="90"/>
      <c r="I83" s="87"/>
      <c r="J83" s="88"/>
      <c r="K83" s="303">
        <v>0.05</v>
      </c>
      <c r="L83" s="865">
        <f>N77*K83</f>
        <v>2073.6331382770409</v>
      </c>
      <c r="M83" s="866"/>
      <c r="N83" s="51"/>
    </row>
    <row r="84" spans="1:14" ht="15.75" thickBot="1">
      <c r="B84" s="91" t="s">
        <v>974</v>
      </c>
      <c r="C84" s="92"/>
      <c r="D84" s="92"/>
      <c r="E84" s="92"/>
      <c r="F84" s="92"/>
      <c r="G84" s="92"/>
      <c r="H84" s="92"/>
      <c r="I84" s="93"/>
      <c r="J84" s="94"/>
      <c r="K84" s="304">
        <v>0.05</v>
      </c>
      <c r="L84" s="867">
        <f>N77*K84</f>
        <v>2073.6331382770409</v>
      </c>
      <c r="M84" s="868"/>
      <c r="N84" s="51"/>
    </row>
    <row r="85" spans="1:14" ht="15.75" thickBot="1">
      <c r="B85" s="831" t="s">
        <v>953</v>
      </c>
      <c r="C85" s="832"/>
      <c r="D85" s="832"/>
      <c r="E85" s="832"/>
      <c r="F85" s="832"/>
      <c r="G85" s="832"/>
      <c r="H85" s="832"/>
      <c r="I85" s="832"/>
      <c r="J85" s="832"/>
      <c r="K85" s="832"/>
      <c r="L85" s="832"/>
      <c r="M85" s="833"/>
      <c r="N85" s="52">
        <f>L82+L83+L84</f>
        <v>12441.798829662244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53914.461595203058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29.25"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4931.8607823504653</v>
      </c>
      <c r="N48" s="271">
        <f>K48*M48</f>
        <v>4931.8607823504653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4931.8607823504653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4931.8607823504653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986.37215647009316</v>
      </c>
      <c r="M83" s="866"/>
      <c r="N83" s="51"/>
    </row>
    <row r="84" spans="1:14">
      <c r="B84" s="89" t="s">
        <v>973</v>
      </c>
      <c r="C84" s="90"/>
      <c r="D84" s="90"/>
      <c r="E84" s="90"/>
      <c r="F84" s="90"/>
      <c r="G84" s="90"/>
      <c r="H84" s="90"/>
      <c r="I84" s="87"/>
      <c r="J84" s="88"/>
      <c r="K84" s="303">
        <v>0.05</v>
      </c>
      <c r="L84" s="865">
        <f>N78*K84</f>
        <v>246.59303911752329</v>
      </c>
      <c r="M84" s="866"/>
      <c r="N84" s="51"/>
    </row>
    <row r="85" spans="1:14" ht="15.75" thickBot="1">
      <c r="B85" s="91" t="s">
        <v>974</v>
      </c>
      <c r="C85" s="92"/>
      <c r="D85" s="92"/>
      <c r="E85" s="92"/>
      <c r="F85" s="92"/>
      <c r="G85" s="92"/>
      <c r="H85" s="92"/>
      <c r="I85" s="93"/>
      <c r="J85" s="94"/>
      <c r="K85" s="304">
        <v>0.05</v>
      </c>
      <c r="L85" s="867">
        <f>N78*K85</f>
        <v>246.59303911752329</v>
      </c>
      <c r="M85" s="868"/>
      <c r="N85" s="51"/>
    </row>
    <row r="86" spans="1:14" ht="15.75" thickBot="1">
      <c r="B86" s="831" t="s">
        <v>953</v>
      </c>
      <c r="C86" s="832"/>
      <c r="D86" s="832"/>
      <c r="E86" s="832"/>
      <c r="F86" s="832"/>
      <c r="G86" s="832"/>
      <c r="H86" s="832"/>
      <c r="I86" s="832"/>
      <c r="J86" s="832"/>
      <c r="K86" s="832"/>
      <c r="L86" s="832"/>
      <c r="M86" s="833"/>
      <c r="N86" s="52">
        <f>L83+L84+L85</f>
        <v>1479.55823470514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6411.4190170556049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4855.9860010835346</v>
      </c>
      <c r="N48" s="271">
        <f>K48*M48</f>
        <v>4855.9860010835346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4855.9860010835346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4855.9860010835346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971.19720021670696</v>
      </c>
      <c r="M83" s="866"/>
      <c r="N83" s="51"/>
    </row>
    <row r="84" spans="1:14">
      <c r="B84" s="89" t="s">
        <v>973</v>
      </c>
      <c r="C84" s="90"/>
      <c r="D84" s="90"/>
      <c r="E84" s="90"/>
      <c r="F84" s="90"/>
      <c r="G84" s="90"/>
      <c r="H84" s="90"/>
      <c r="I84" s="87"/>
      <c r="J84" s="88"/>
      <c r="K84" s="303">
        <v>0.05</v>
      </c>
      <c r="L84" s="865">
        <f>N78*K84</f>
        <v>242.79930005417674</v>
      </c>
      <c r="M84" s="866"/>
      <c r="N84" s="51"/>
    </row>
    <row r="85" spans="1:14" ht="15.75" thickBot="1">
      <c r="B85" s="91" t="s">
        <v>974</v>
      </c>
      <c r="C85" s="92"/>
      <c r="D85" s="92"/>
      <c r="E85" s="92"/>
      <c r="F85" s="92"/>
      <c r="G85" s="92"/>
      <c r="H85" s="92"/>
      <c r="I85" s="93"/>
      <c r="J85" s="94"/>
      <c r="K85" s="304">
        <v>0.05</v>
      </c>
      <c r="L85" s="867">
        <f>N78*K85</f>
        <v>242.79930005417674</v>
      </c>
      <c r="M85" s="868"/>
      <c r="N85" s="51"/>
    </row>
    <row r="86" spans="1:14" ht="15.75" thickBot="1">
      <c r="B86" s="831" t="s">
        <v>953</v>
      </c>
      <c r="C86" s="832"/>
      <c r="D86" s="832"/>
      <c r="E86" s="832"/>
      <c r="F86" s="832"/>
      <c r="G86" s="832"/>
      <c r="H86" s="832"/>
      <c r="I86" s="832"/>
      <c r="J86" s="832"/>
      <c r="K86" s="832"/>
      <c r="L86" s="832"/>
      <c r="M86" s="833"/>
      <c r="N86" s="52">
        <f>L83+L84+L85</f>
        <v>1456.7958003250603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6312.7818014085951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72.623004926918924</v>
      </c>
      <c r="N48" s="271">
        <f>K48*M48</f>
        <v>72.623004926918924</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4855.9860010835346</v>
      </c>
      <c r="N49" s="271">
        <f>K49*M49</f>
        <v>1748.1549603900723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1820.7779653169912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7" t="s">
        <v>963</v>
      </c>
      <c r="C68" s="858"/>
      <c r="D68" s="858"/>
      <c r="E68" s="858"/>
      <c r="F68" s="858"/>
      <c r="G68" s="858"/>
      <c r="H68" s="858"/>
      <c r="I68" s="73" t="s">
        <v>964</v>
      </c>
      <c r="J68" s="75" t="s">
        <v>1410</v>
      </c>
      <c r="K68" s="74" t="s">
        <v>966</v>
      </c>
      <c r="L68" s="859" t="s">
        <v>950</v>
      </c>
      <c r="M68" s="860"/>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8"/>
      <c r="C74" s="819"/>
      <c r="D74" s="819"/>
      <c r="E74" s="819"/>
      <c r="F74" s="819"/>
      <c r="G74" s="819"/>
      <c r="H74" s="819"/>
      <c r="I74" s="126"/>
      <c r="J74" s="126"/>
      <c r="K74" s="126"/>
      <c r="L74" s="919"/>
      <c r="M74" s="919"/>
      <c r="N74" s="45"/>
    </row>
    <row r="75" spans="2:15" ht="15.75" thickBot="1">
      <c r="B75" s="831" t="s">
        <v>953</v>
      </c>
      <c r="C75" s="832"/>
      <c r="D75" s="832"/>
      <c r="E75" s="832"/>
      <c r="F75" s="832"/>
      <c r="G75" s="832"/>
      <c r="H75" s="832"/>
      <c r="I75" s="838"/>
      <c r="J75" s="838"/>
      <c r="K75" s="838"/>
      <c r="L75" s="838"/>
      <c r="M75" s="839"/>
      <c r="N75" s="300"/>
    </row>
    <row r="76" spans="2:15" ht="15.75" thickBot="1">
      <c r="B76" s="33"/>
      <c r="C76" s="34"/>
      <c r="D76" s="34"/>
      <c r="E76" s="34"/>
      <c r="F76" s="34"/>
      <c r="G76" s="34"/>
      <c r="H76" s="34"/>
      <c r="I76" s="34"/>
      <c r="J76" s="34"/>
      <c r="K76" s="34"/>
      <c r="L76" s="34"/>
      <c r="M76" s="34"/>
      <c r="N76" s="35"/>
    </row>
    <row r="77" spans="2:15" ht="15.75" thickBot="1">
      <c r="B77" s="831" t="s">
        <v>967</v>
      </c>
      <c r="C77" s="832"/>
      <c r="D77" s="832"/>
      <c r="E77" s="832"/>
      <c r="F77" s="832"/>
      <c r="G77" s="832"/>
      <c r="H77" s="832"/>
      <c r="I77" s="832"/>
      <c r="J77" s="832"/>
      <c r="K77" s="832"/>
      <c r="L77" s="832"/>
      <c r="M77" s="833"/>
      <c r="N77" s="99">
        <f>N43+N53+N64+N75</f>
        <v>1820.7779653169912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364.15559306339827</v>
      </c>
      <c r="M82" s="866"/>
      <c r="N82" s="51"/>
    </row>
    <row r="83" spans="1:14">
      <c r="B83" s="89" t="s">
        <v>973</v>
      </c>
      <c r="C83" s="90"/>
      <c r="D83" s="90"/>
      <c r="E83" s="90"/>
      <c r="F83" s="90"/>
      <c r="G83" s="90"/>
      <c r="H83" s="90"/>
      <c r="I83" s="87"/>
      <c r="J83" s="88"/>
      <c r="K83" s="303">
        <v>0.05</v>
      </c>
      <c r="L83" s="865">
        <f>N77*K83</f>
        <v>91.038898265849568</v>
      </c>
      <c r="M83" s="866"/>
      <c r="N83" s="51"/>
    </row>
    <row r="84" spans="1:14" ht="15.75" thickBot="1">
      <c r="B84" s="91" t="s">
        <v>974</v>
      </c>
      <c r="C84" s="92"/>
      <c r="D84" s="92"/>
      <c r="E84" s="92"/>
      <c r="F84" s="92"/>
      <c r="G84" s="92"/>
      <c r="H84" s="92"/>
      <c r="I84" s="93"/>
      <c r="J84" s="94"/>
      <c r="K84" s="304">
        <v>0.05</v>
      </c>
      <c r="L84" s="867">
        <f>N77*K84</f>
        <v>91.038898265849568</v>
      </c>
      <c r="M84" s="868"/>
      <c r="N84" s="51"/>
    </row>
    <row r="85" spans="1:14" ht="15.75" thickBot="1">
      <c r="B85" s="831" t="s">
        <v>953</v>
      </c>
      <c r="C85" s="832"/>
      <c r="D85" s="832"/>
      <c r="E85" s="832"/>
      <c r="F85" s="832"/>
      <c r="G85" s="832"/>
      <c r="H85" s="832"/>
      <c r="I85" s="832"/>
      <c r="J85" s="832"/>
      <c r="K85" s="832"/>
      <c r="L85" s="832"/>
      <c r="M85" s="833"/>
      <c r="N85" s="52">
        <f>L82+L83+L84</f>
        <v>546.23338959509738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2367.0113549120888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25" zoomScale="78" zoomScaleNormal="78" workbookViewId="0">
      <selection activeCell="K49" sqref="K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21294.784438316929</v>
      </c>
      <c r="N48" s="271">
        <f>K48*M48</f>
        <v>26618.480547896161</v>
      </c>
    </row>
    <row r="49" spans="1:14">
      <c r="A49" t="s">
        <v>774</v>
      </c>
      <c r="B49" s="43" t="str">
        <f>VLOOKUP(A49,MATERIALES!A5:D373,3,FALSE)</f>
        <v>Agua</v>
      </c>
      <c r="C49" s="280"/>
      <c r="D49" s="280"/>
      <c r="E49" s="280"/>
      <c r="F49" s="280"/>
      <c r="G49" s="280"/>
      <c r="H49" s="280"/>
      <c r="I49" s="267"/>
      <c r="J49" s="223" t="str">
        <f>VLOOKUP(A49,MATERIALES!A5:D373,2,FALSE)</f>
        <v>lt</v>
      </c>
      <c r="K49" s="646">
        <v>25</v>
      </c>
      <c r="L49" s="266"/>
      <c r="M49" s="401">
        <f>VLOOKUP(A49,MATERIALES!A5:D396,4,FALSE)</f>
        <v>72.623004926918924</v>
      </c>
      <c r="N49" s="271">
        <f>K49*M49</f>
        <v>1815.575123172973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28434.055671069134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35">
        <f>VLOOKUP(A59,TRANSPORTE!A5:D123,4,FALSE)</f>
        <v>1412.9987772297159</v>
      </c>
      <c r="M59" s="836"/>
      <c r="N59" s="286">
        <f>K59*L59</f>
        <v>1766.2484715371447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41466.691980995965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8293.3383961991931</v>
      </c>
      <c r="M83" s="866"/>
      <c r="N83" s="51"/>
    </row>
    <row r="84" spans="1:14">
      <c r="B84" s="89" t="s">
        <v>973</v>
      </c>
      <c r="C84" s="90"/>
      <c r="D84" s="90"/>
      <c r="E84" s="90"/>
      <c r="F84" s="90"/>
      <c r="G84" s="90"/>
      <c r="H84" s="90"/>
      <c r="I84" s="87"/>
      <c r="J84" s="88"/>
      <c r="K84" s="303">
        <v>0.05</v>
      </c>
      <c r="L84" s="865">
        <f>N78*K84</f>
        <v>2073.3345990497983</v>
      </c>
      <c r="M84" s="866"/>
      <c r="N84" s="51"/>
    </row>
    <row r="85" spans="1:14" ht="15.75" thickBot="1">
      <c r="B85" s="91" t="s">
        <v>974</v>
      </c>
      <c r="C85" s="92"/>
      <c r="D85" s="92"/>
      <c r="E85" s="92"/>
      <c r="F85" s="92"/>
      <c r="G85" s="92"/>
      <c r="H85" s="92"/>
      <c r="I85" s="93"/>
      <c r="J85" s="94"/>
      <c r="K85" s="304">
        <v>0.05</v>
      </c>
      <c r="L85" s="867">
        <f>N78*K85</f>
        <v>2073.3345990497983</v>
      </c>
      <c r="M85" s="868"/>
      <c r="N85" s="51"/>
    </row>
    <row r="86" spans="1:14" ht="15.75" thickBot="1">
      <c r="B86" s="831" t="s">
        <v>953</v>
      </c>
      <c r="C86" s="832"/>
      <c r="D86" s="832"/>
      <c r="E86" s="832"/>
      <c r="F86" s="832"/>
      <c r="G86" s="832"/>
      <c r="H86" s="832"/>
      <c r="I86" s="832"/>
      <c r="J86" s="832"/>
      <c r="K86" s="832"/>
      <c r="L86" s="832"/>
      <c r="M86" s="833"/>
      <c r="N86" s="52">
        <f>L83+L84+L85</f>
        <v>12440.00759429879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53906.699575294755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43" zoomScale="78" zoomScaleNormal="78" workbookViewId="0">
      <selection activeCell="P45" sqref="P4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28182.061613431229</v>
      </c>
      <c r="N48" s="271">
        <f>K48*M48</f>
        <v>36636.680097460601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38379.632215706653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51482.918464494971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10296.583692898996</v>
      </c>
      <c r="M83" s="866"/>
      <c r="N83" s="51"/>
    </row>
    <row r="84" spans="1:14">
      <c r="B84" s="89" t="s">
        <v>973</v>
      </c>
      <c r="C84" s="90"/>
      <c r="D84" s="90"/>
      <c r="E84" s="90"/>
      <c r="F84" s="90"/>
      <c r="G84" s="90"/>
      <c r="H84" s="90"/>
      <c r="I84" s="87"/>
      <c r="J84" s="88"/>
      <c r="K84" s="303">
        <v>0.05</v>
      </c>
      <c r="L84" s="865">
        <f>N78*K84</f>
        <v>2574.1459232247489</v>
      </c>
      <c r="M84" s="866"/>
      <c r="N84" s="51"/>
    </row>
    <row r="85" spans="1:14" ht="15.75" thickBot="1">
      <c r="B85" s="91" t="s">
        <v>974</v>
      </c>
      <c r="C85" s="92"/>
      <c r="D85" s="92"/>
      <c r="E85" s="92"/>
      <c r="F85" s="92"/>
      <c r="G85" s="92"/>
      <c r="H85" s="92"/>
      <c r="I85" s="93"/>
      <c r="J85" s="94"/>
      <c r="K85" s="304">
        <v>0.05</v>
      </c>
      <c r="L85" s="867">
        <f>N78*K85</f>
        <v>2574.1459232247489</v>
      </c>
      <c r="M85" s="868"/>
      <c r="N85" s="51"/>
    </row>
    <row r="86" spans="1:14" ht="15.75" thickBot="1">
      <c r="B86" s="831" t="s">
        <v>953</v>
      </c>
      <c r="C86" s="832"/>
      <c r="D86" s="832"/>
      <c r="E86" s="832"/>
      <c r="F86" s="832"/>
      <c r="G86" s="832"/>
      <c r="H86" s="832"/>
      <c r="I86" s="832"/>
      <c r="J86" s="832"/>
      <c r="K86" s="832"/>
      <c r="L86" s="832"/>
      <c r="M86" s="833"/>
      <c r="N86" s="52">
        <f>L83+L84+L85</f>
        <v>15444.875539348493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66927.794003843461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45524.868760158141</v>
      </c>
      <c r="N48" s="271">
        <f>K48*M48</f>
        <v>59182.329388205588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60925.28150645164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74028.567755239957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14805.713551047993</v>
      </c>
      <c r="M83" s="866"/>
      <c r="N83" s="51"/>
    </row>
    <row r="84" spans="1:14">
      <c r="B84" s="89" t="s">
        <v>973</v>
      </c>
      <c r="C84" s="90"/>
      <c r="D84" s="90"/>
      <c r="E84" s="90"/>
      <c r="F84" s="90"/>
      <c r="G84" s="90"/>
      <c r="H84" s="90"/>
      <c r="I84" s="87"/>
      <c r="J84" s="88"/>
      <c r="K84" s="303">
        <v>0.05</v>
      </c>
      <c r="L84" s="865">
        <f>N78*K84</f>
        <v>3701.4283877619982</v>
      </c>
      <c r="M84" s="866"/>
      <c r="N84" s="51"/>
    </row>
    <row r="85" spans="1:14" ht="15.75" thickBot="1">
      <c r="B85" s="91" t="s">
        <v>974</v>
      </c>
      <c r="C85" s="92"/>
      <c r="D85" s="92"/>
      <c r="E85" s="92"/>
      <c r="F85" s="92"/>
      <c r="G85" s="92"/>
      <c r="H85" s="92"/>
      <c r="I85" s="93"/>
      <c r="J85" s="94"/>
      <c r="K85" s="304">
        <v>0.05</v>
      </c>
      <c r="L85" s="867">
        <f>N78*K85</f>
        <v>3701.4283877619982</v>
      </c>
      <c r="M85" s="868"/>
      <c r="N85" s="51"/>
    </row>
    <row r="86" spans="1:14" ht="15.75" thickBot="1">
      <c r="B86" s="831" t="s">
        <v>953</v>
      </c>
      <c r="C86" s="832"/>
      <c r="D86" s="832"/>
      <c r="E86" s="832"/>
      <c r="F86" s="832"/>
      <c r="G86" s="832"/>
      <c r="H86" s="832"/>
      <c r="I86" s="832"/>
      <c r="J86" s="832"/>
      <c r="K86" s="832"/>
      <c r="L86" s="832"/>
      <c r="M86" s="833"/>
      <c r="N86" s="52">
        <f>L83+L84+L85</f>
        <v>22208.570326571986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96237.138081811951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50619.318359509169</v>
      </c>
      <c r="N48" s="271">
        <f>K48*M48</f>
        <v>65805.113867361928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67548.065985607987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80651.352234396298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16130.27044687926</v>
      </c>
      <c r="M83" s="866"/>
      <c r="N83" s="51"/>
    </row>
    <row r="84" spans="1:14">
      <c r="B84" s="89" t="s">
        <v>973</v>
      </c>
      <c r="C84" s="90"/>
      <c r="D84" s="90"/>
      <c r="E84" s="90"/>
      <c r="F84" s="90"/>
      <c r="G84" s="90"/>
      <c r="H84" s="90"/>
      <c r="I84" s="87"/>
      <c r="J84" s="88"/>
      <c r="K84" s="303">
        <v>0.05</v>
      </c>
      <c r="L84" s="865">
        <f>N78*K84</f>
        <v>4032.567611719815</v>
      </c>
      <c r="M84" s="866"/>
      <c r="N84" s="51"/>
    </row>
    <row r="85" spans="1:14" ht="15.75" thickBot="1">
      <c r="B85" s="91" t="s">
        <v>974</v>
      </c>
      <c r="C85" s="92"/>
      <c r="D85" s="92"/>
      <c r="E85" s="92"/>
      <c r="F85" s="92"/>
      <c r="G85" s="92"/>
      <c r="H85" s="92"/>
      <c r="I85" s="93"/>
      <c r="J85" s="94"/>
      <c r="K85" s="304">
        <v>0.05</v>
      </c>
      <c r="L85" s="867">
        <f>N78*K85</f>
        <v>4032.567611719815</v>
      </c>
      <c r="M85" s="868"/>
      <c r="N85" s="51"/>
    </row>
    <row r="86" spans="1:14" ht="15.75" thickBot="1">
      <c r="B86" s="831" t="s">
        <v>953</v>
      </c>
      <c r="C86" s="832"/>
      <c r="D86" s="832"/>
      <c r="E86" s="832"/>
      <c r="F86" s="832"/>
      <c r="G86" s="832"/>
      <c r="H86" s="832"/>
      <c r="I86" s="832"/>
      <c r="J86" s="832"/>
      <c r="K86" s="832"/>
      <c r="L86" s="832"/>
      <c r="M86" s="833"/>
      <c r="N86" s="52">
        <f>L83+L84+L85</f>
        <v>24195.405670318891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104846.7579047152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402"/>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28182.061613431229</v>
      </c>
      <c r="N48" s="271">
        <f>K48*M48</f>
        <v>36636.680097460601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38379.632215706653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62909.741034180435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12581.948206836089</v>
      </c>
      <c r="M83" s="866"/>
      <c r="N83" s="51"/>
    </row>
    <row r="84" spans="1:14">
      <c r="B84" s="89" t="s">
        <v>973</v>
      </c>
      <c r="C84" s="90"/>
      <c r="D84" s="90"/>
      <c r="E84" s="90"/>
      <c r="F84" s="90"/>
      <c r="G84" s="90"/>
      <c r="H84" s="90"/>
      <c r="I84" s="87"/>
      <c r="J84" s="88"/>
      <c r="K84" s="303">
        <v>0.05</v>
      </c>
      <c r="L84" s="865">
        <f>N78*K84</f>
        <v>3145.4870517090221</v>
      </c>
      <c r="M84" s="866"/>
      <c r="N84" s="51"/>
    </row>
    <row r="85" spans="1:14" ht="15.75" thickBot="1">
      <c r="B85" s="91" t="s">
        <v>974</v>
      </c>
      <c r="C85" s="92"/>
      <c r="D85" s="92"/>
      <c r="E85" s="92"/>
      <c r="F85" s="92"/>
      <c r="G85" s="92"/>
      <c r="H85" s="92"/>
      <c r="I85" s="93"/>
      <c r="J85" s="94"/>
      <c r="K85" s="304">
        <v>0.05</v>
      </c>
      <c r="L85" s="867">
        <f>N78*K85</f>
        <v>3145.4870517090221</v>
      </c>
      <c r="M85" s="868"/>
      <c r="N85" s="51"/>
    </row>
    <row r="86" spans="1:14" ht="15.75" thickBot="1">
      <c r="B86" s="831" t="s">
        <v>953</v>
      </c>
      <c r="C86" s="832"/>
      <c r="D86" s="832"/>
      <c r="E86" s="832"/>
      <c r="F86" s="832"/>
      <c r="G86" s="832"/>
      <c r="H86" s="832"/>
      <c r="I86" s="832"/>
      <c r="J86" s="832"/>
      <c r="K86" s="832"/>
      <c r="L86" s="832"/>
      <c r="M86" s="833"/>
      <c r="N86" s="52">
        <f>L83+L84+L85</f>
        <v>18872.922310254133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81782.663344434564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45524.868760158141</v>
      </c>
      <c r="N48" s="271">
        <f>K48*M48</f>
        <v>59182.329388205588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60925.28150645164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85455.390324925422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17091.078064985086</v>
      </c>
      <c r="M83" s="866"/>
      <c r="N83" s="51"/>
    </row>
    <row r="84" spans="1:14">
      <c r="B84" s="89" t="s">
        <v>973</v>
      </c>
      <c r="C84" s="90"/>
      <c r="D84" s="90"/>
      <c r="E84" s="90"/>
      <c r="F84" s="90"/>
      <c r="G84" s="90"/>
      <c r="H84" s="90"/>
      <c r="I84" s="87"/>
      <c r="J84" s="88"/>
      <c r="K84" s="303">
        <v>0.05</v>
      </c>
      <c r="L84" s="865">
        <f>N78*K84</f>
        <v>4272.7695162462715</v>
      </c>
      <c r="M84" s="866"/>
      <c r="N84" s="51"/>
    </row>
    <row r="85" spans="1:14" ht="15.75" thickBot="1">
      <c r="B85" s="91" t="s">
        <v>974</v>
      </c>
      <c r="C85" s="92"/>
      <c r="D85" s="92"/>
      <c r="E85" s="92"/>
      <c r="F85" s="92"/>
      <c r="G85" s="92"/>
      <c r="H85" s="92"/>
      <c r="I85" s="93"/>
      <c r="J85" s="94"/>
      <c r="K85" s="304">
        <v>0.05</v>
      </c>
      <c r="L85" s="867">
        <f>N78*K85</f>
        <v>4272.7695162462715</v>
      </c>
      <c r="M85" s="868"/>
      <c r="N85" s="51"/>
    </row>
    <row r="86" spans="1:14" ht="15.75" thickBot="1">
      <c r="B86" s="831" t="s">
        <v>953</v>
      </c>
      <c r="C86" s="832"/>
      <c r="D86" s="832"/>
      <c r="E86" s="832"/>
      <c r="F86" s="832"/>
      <c r="G86" s="832"/>
      <c r="H86" s="832"/>
      <c r="I86" s="832"/>
      <c r="J86" s="832"/>
      <c r="K86" s="832"/>
      <c r="L86" s="832"/>
      <c r="M86" s="833"/>
      <c r="N86" s="52">
        <f>L83+L84+L85</f>
        <v>25636.617097477625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111092.00742240305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50619.318359509169</v>
      </c>
      <c r="N48" s="271">
        <f>K48*M48</f>
        <v>65805.113867361928</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67548.065985607987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92078.174804081777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18415.634960816355</v>
      </c>
      <c r="M83" s="866"/>
      <c r="N83" s="51"/>
    </row>
    <row r="84" spans="1:14">
      <c r="B84" s="89" t="s">
        <v>973</v>
      </c>
      <c r="C84" s="90"/>
      <c r="D84" s="90"/>
      <c r="E84" s="90"/>
      <c r="F84" s="90"/>
      <c r="G84" s="90"/>
      <c r="H84" s="90"/>
      <c r="I84" s="87"/>
      <c r="J84" s="88"/>
      <c r="K84" s="303">
        <v>0.05</v>
      </c>
      <c r="L84" s="865">
        <f>N78*K84</f>
        <v>4603.9087402040886</v>
      </c>
      <c r="M84" s="866"/>
      <c r="N84" s="51"/>
    </row>
    <row r="85" spans="1:14" ht="15.75" thickBot="1">
      <c r="B85" s="91" t="s">
        <v>974</v>
      </c>
      <c r="C85" s="92"/>
      <c r="D85" s="92"/>
      <c r="E85" s="92"/>
      <c r="F85" s="92"/>
      <c r="G85" s="92"/>
      <c r="H85" s="92"/>
      <c r="I85" s="93"/>
      <c r="J85" s="94"/>
      <c r="K85" s="304">
        <v>0.05</v>
      </c>
      <c r="L85" s="867">
        <f>N78*K85</f>
        <v>4603.9087402040886</v>
      </c>
      <c r="M85" s="868"/>
      <c r="N85" s="51"/>
    </row>
    <row r="86" spans="1:14" ht="15.75" thickBot="1">
      <c r="B86" s="831" t="s">
        <v>953</v>
      </c>
      <c r="C86" s="832"/>
      <c r="D86" s="832"/>
      <c r="E86" s="832"/>
      <c r="F86" s="832"/>
      <c r="G86" s="832"/>
      <c r="H86" s="832"/>
      <c r="I86" s="832"/>
      <c r="J86" s="832"/>
      <c r="K86" s="832"/>
      <c r="L86" s="832"/>
      <c r="M86" s="833"/>
      <c r="N86" s="52">
        <f>L83+L84+L85</f>
        <v>27623.452441224534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119701.62724530631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101817.45290754036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114920.73915632867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22984.147831265735</v>
      </c>
      <c r="M83" s="866"/>
      <c r="N83" s="51"/>
    </row>
    <row r="84" spans="1:14">
      <c r="B84" s="89" t="s">
        <v>973</v>
      </c>
      <c r="C84" s="90"/>
      <c r="D84" s="90"/>
      <c r="E84" s="90"/>
      <c r="F84" s="90"/>
      <c r="G84" s="90"/>
      <c r="H84" s="90"/>
      <c r="I84" s="87"/>
      <c r="J84" s="88"/>
      <c r="K84" s="303">
        <v>0.05</v>
      </c>
      <c r="L84" s="865">
        <f>N78*K84</f>
        <v>5746.0369578164336</v>
      </c>
      <c r="M84" s="866"/>
      <c r="N84" s="51"/>
    </row>
    <row r="85" spans="1:14" ht="15.75" thickBot="1">
      <c r="B85" s="91" t="s">
        <v>974</v>
      </c>
      <c r="C85" s="92"/>
      <c r="D85" s="92"/>
      <c r="E85" s="92"/>
      <c r="F85" s="92"/>
      <c r="G85" s="92"/>
      <c r="H85" s="92"/>
      <c r="I85" s="93"/>
      <c r="J85" s="94"/>
      <c r="K85" s="304">
        <v>0.05</v>
      </c>
      <c r="L85" s="867">
        <f>N78*K85</f>
        <v>5746.0369578164336</v>
      </c>
      <c r="M85" s="868"/>
      <c r="N85" s="51"/>
    </row>
    <row r="86" spans="1:14" ht="15.75" thickBot="1">
      <c r="B86" s="831" t="s">
        <v>953</v>
      </c>
      <c r="C86" s="832"/>
      <c r="D86" s="832"/>
      <c r="E86" s="832"/>
      <c r="F86" s="832"/>
      <c r="G86" s="832"/>
      <c r="H86" s="832"/>
      <c r="I86" s="832"/>
      <c r="J86" s="832"/>
      <c r="K86" s="832"/>
      <c r="L86" s="832"/>
      <c r="M86" s="833"/>
      <c r="N86" s="52">
        <f>L83+L84+L85</f>
        <v>34476.221746898598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149396.96090322727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95842.855845492915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108946.14209428123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21789.228418856248</v>
      </c>
      <c r="M83" s="866"/>
      <c r="N83" s="51"/>
    </row>
    <row r="84" spans="1:14">
      <c r="B84" s="89" t="s">
        <v>973</v>
      </c>
      <c r="C84" s="90"/>
      <c r="D84" s="90"/>
      <c r="E84" s="90"/>
      <c r="F84" s="90"/>
      <c r="G84" s="90"/>
      <c r="H84" s="90"/>
      <c r="I84" s="87"/>
      <c r="J84" s="88"/>
      <c r="K84" s="303">
        <v>0.05</v>
      </c>
      <c r="L84" s="865">
        <f>N78*K84</f>
        <v>5447.307104714062</v>
      </c>
      <c r="M84" s="866"/>
      <c r="N84" s="51"/>
    </row>
    <row r="85" spans="1:14" ht="15.75" thickBot="1">
      <c r="B85" s="91" t="s">
        <v>974</v>
      </c>
      <c r="C85" s="92"/>
      <c r="D85" s="92"/>
      <c r="E85" s="92"/>
      <c r="F85" s="92"/>
      <c r="G85" s="92"/>
      <c r="H85" s="92"/>
      <c r="I85" s="93"/>
      <c r="J85" s="94"/>
      <c r="K85" s="304">
        <v>0.05</v>
      </c>
      <c r="L85" s="867">
        <f>N78*K85</f>
        <v>5447.307104714062</v>
      </c>
      <c r="M85" s="868"/>
      <c r="N85" s="51"/>
    </row>
    <row r="86" spans="1:14" ht="15.75" thickBot="1">
      <c r="B86" s="831" t="s">
        <v>953</v>
      </c>
      <c r="C86" s="832"/>
      <c r="D86" s="832"/>
      <c r="E86" s="832"/>
      <c r="F86" s="832"/>
      <c r="G86" s="832"/>
      <c r="H86" s="832"/>
      <c r="I86" s="832"/>
      <c r="J86" s="832"/>
      <c r="K86" s="832"/>
      <c r="L86" s="832"/>
      <c r="M86" s="833"/>
      <c r="N86" s="52">
        <f>L83+L84+L85</f>
        <v>32683.842628284372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141629.9847225656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269</v>
      </c>
      <c r="B37" s="844" t="str">
        <f>VLOOKUP(A37,EQUIPOS!A7:D154,3,FALSE)</f>
        <v>Motoniveladora  potencia 215 HP, ancho de cuchilla 4,27 m, peso 18 ton.</v>
      </c>
      <c r="C37" s="845"/>
      <c r="D37" s="845"/>
      <c r="E37" s="845"/>
      <c r="F37" s="845"/>
      <c r="G37" s="845"/>
      <c r="H37" s="846"/>
      <c r="I37" s="266"/>
      <c r="J37" s="267"/>
      <c r="K37" s="268">
        <f>VLOOKUP(A37,EQUIPOS!A7:D164,4,FALSE)</f>
        <v>233566.64282740443</v>
      </c>
      <c r="L37" s="269"/>
      <c r="M37" s="270">
        <v>45</v>
      </c>
      <c r="N37" s="271">
        <f>K37/M37</f>
        <v>5190.369840608987</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10669.309383905222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69512.138894974792</v>
      </c>
      <c r="N48" s="271">
        <f>K48*M48</f>
        <v>90365.78056346724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92108.7326817133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105212.01893050161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21042.403786100323</v>
      </c>
      <c r="M83" s="866"/>
      <c r="N83" s="51"/>
    </row>
    <row r="84" spans="1:14">
      <c r="B84" s="89" t="s">
        <v>973</v>
      </c>
      <c r="C84" s="90"/>
      <c r="D84" s="90"/>
      <c r="E84" s="90"/>
      <c r="F84" s="90"/>
      <c r="G84" s="90"/>
      <c r="H84" s="90"/>
      <c r="I84" s="87"/>
      <c r="J84" s="88"/>
      <c r="K84" s="303">
        <v>0.05</v>
      </c>
      <c r="L84" s="865">
        <f>N78*K84</f>
        <v>5260.6009465250809</v>
      </c>
      <c r="M84" s="866"/>
      <c r="N84" s="51"/>
    </row>
    <row r="85" spans="1:14" ht="15.75" thickBot="1">
      <c r="B85" s="91" t="s">
        <v>974</v>
      </c>
      <c r="C85" s="92"/>
      <c r="D85" s="92"/>
      <c r="E85" s="92"/>
      <c r="F85" s="92"/>
      <c r="G85" s="92"/>
      <c r="H85" s="92"/>
      <c r="I85" s="93"/>
      <c r="J85" s="94"/>
      <c r="K85" s="304">
        <v>0.05</v>
      </c>
      <c r="L85" s="867">
        <f>N78*K85</f>
        <v>5260.6009465250809</v>
      </c>
      <c r="M85" s="868"/>
      <c r="N85" s="51"/>
    </row>
    <row r="86" spans="1:14" ht="15.75" thickBot="1">
      <c r="B86" s="831" t="s">
        <v>953</v>
      </c>
      <c r="C86" s="832"/>
      <c r="D86" s="832"/>
      <c r="E86" s="832"/>
      <c r="F86" s="832"/>
      <c r="G86" s="832"/>
      <c r="H86" s="832"/>
      <c r="I86" s="832"/>
      <c r="J86" s="832"/>
      <c r="K86" s="832"/>
      <c r="L86" s="832"/>
      <c r="M86" s="833"/>
      <c r="N86" s="52">
        <f>L83+L84+L85</f>
        <v>31563.605679150489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136775.62460965209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19" zoomScale="78" zoomScaleNormal="78" workbookViewId="0">
      <selection activeCell="L21" sqref="L2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101817.45290754036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126347.56172601414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25269.512345202831</v>
      </c>
      <c r="M83" s="866"/>
      <c r="N83" s="51"/>
    </row>
    <row r="84" spans="1:14">
      <c r="B84" s="89" t="s">
        <v>973</v>
      </c>
      <c r="C84" s="90"/>
      <c r="D84" s="90"/>
      <c r="E84" s="90"/>
      <c r="F84" s="90"/>
      <c r="G84" s="90"/>
      <c r="H84" s="90"/>
      <c r="I84" s="87"/>
      <c r="J84" s="88"/>
      <c r="K84" s="303">
        <v>0.05</v>
      </c>
      <c r="L84" s="865">
        <f>N78*K84</f>
        <v>6317.3780863007078</v>
      </c>
      <c r="M84" s="866"/>
      <c r="N84" s="51"/>
    </row>
    <row r="85" spans="1:14" ht="15.75" thickBot="1">
      <c r="B85" s="91" t="s">
        <v>974</v>
      </c>
      <c r="C85" s="92"/>
      <c r="D85" s="92"/>
      <c r="E85" s="92"/>
      <c r="F85" s="92"/>
      <c r="G85" s="92"/>
      <c r="H85" s="92"/>
      <c r="I85" s="93"/>
      <c r="J85" s="94"/>
      <c r="K85" s="304">
        <v>0.05</v>
      </c>
      <c r="L85" s="867">
        <f>N78*K85</f>
        <v>6317.3780863007078</v>
      </c>
      <c r="M85" s="868"/>
      <c r="N85" s="51"/>
    </row>
    <row r="86" spans="1:14" ht="15.75" thickBot="1">
      <c r="B86" s="831" t="s">
        <v>953</v>
      </c>
      <c r="C86" s="832"/>
      <c r="D86" s="832"/>
      <c r="E86" s="832"/>
      <c r="F86" s="832"/>
      <c r="G86" s="832"/>
      <c r="H86" s="832"/>
      <c r="I86" s="832"/>
      <c r="J86" s="832"/>
      <c r="K86" s="832"/>
      <c r="L86" s="832"/>
      <c r="M86" s="833"/>
      <c r="N86" s="52">
        <f>L83+L84+L85</f>
        <v>37904.268517804245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164251.8302438184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95842.855845492915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120372.9646639667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24074.592932793341</v>
      </c>
      <c r="M83" s="866"/>
      <c r="N83" s="51"/>
    </row>
    <row r="84" spans="1:14">
      <c r="B84" s="89" t="s">
        <v>973</v>
      </c>
      <c r="C84" s="90"/>
      <c r="D84" s="90"/>
      <c r="E84" s="90"/>
      <c r="F84" s="90"/>
      <c r="G84" s="90"/>
      <c r="H84" s="90"/>
      <c r="I84" s="87"/>
      <c r="J84" s="88"/>
      <c r="K84" s="303">
        <v>0.05</v>
      </c>
      <c r="L84" s="865">
        <f>N78*K84</f>
        <v>6018.6482331983352</v>
      </c>
      <c r="M84" s="866"/>
      <c r="N84" s="51"/>
    </row>
    <row r="85" spans="1:14" ht="15.75" thickBot="1">
      <c r="B85" s="91" t="s">
        <v>974</v>
      </c>
      <c r="C85" s="92"/>
      <c r="D85" s="92"/>
      <c r="E85" s="92"/>
      <c r="F85" s="92"/>
      <c r="G85" s="92"/>
      <c r="H85" s="92"/>
      <c r="I85" s="93"/>
      <c r="J85" s="94"/>
      <c r="K85" s="304">
        <v>0.05</v>
      </c>
      <c r="L85" s="867">
        <f>N78*K85</f>
        <v>6018.6482331983352</v>
      </c>
      <c r="M85" s="868"/>
      <c r="N85" s="51"/>
    </row>
    <row r="86" spans="1:14" ht="15.75" thickBot="1">
      <c r="B86" s="831" t="s">
        <v>953</v>
      </c>
      <c r="C86" s="832"/>
      <c r="D86" s="832"/>
      <c r="E86" s="832"/>
      <c r="F86" s="832"/>
      <c r="G86" s="832"/>
      <c r="H86" s="832"/>
      <c r="I86" s="832"/>
      <c r="J86" s="832"/>
      <c r="K86" s="832"/>
      <c r="L86" s="832"/>
      <c r="M86" s="833"/>
      <c r="N86" s="52">
        <f>L83+L84+L85</f>
        <v>36111.889399190011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156484.8540631567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270">
        <v>2.5</v>
      </c>
      <c r="N36" s="271">
        <f>K36/M36</f>
        <v>5724.6726183187366</v>
      </c>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0.05</v>
      </c>
      <c r="N41" s="343">
        <f>N76*M41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6532.6982273547565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69512.138894974792</v>
      </c>
      <c r="N48" s="271">
        <f>K48*M48</f>
        <v>90365.78056346724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72.623004926918924</v>
      </c>
      <c r="N49" s="271">
        <f>K49*M49</f>
        <v>1742.9521182460542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92108.7326817133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16160.5121807204</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116638.84150018709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23327.76830003742</v>
      </c>
      <c r="M83" s="866"/>
      <c r="N83" s="51"/>
    </row>
    <row r="84" spans="1:14">
      <c r="B84" s="89" t="s">
        <v>973</v>
      </c>
      <c r="C84" s="90"/>
      <c r="D84" s="90"/>
      <c r="E84" s="90"/>
      <c r="F84" s="90"/>
      <c r="G84" s="90"/>
      <c r="H84" s="90"/>
      <c r="I84" s="87"/>
      <c r="J84" s="88"/>
      <c r="K84" s="303">
        <v>0.05</v>
      </c>
      <c r="L84" s="865">
        <f>N78*K84</f>
        <v>5831.942075009355</v>
      </c>
      <c r="M84" s="866"/>
      <c r="N84" s="51"/>
    </row>
    <row r="85" spans="1:14" ht="15.75" thickBot="1">
      <c r="B85" s="91" t="s">
        <v>974</v>
      </c>
      <c r="C85" s="92"/>
      <c r="D85" s="92"/>
      <c r="E85" s="92"/>
      <c r="F85" s="92"/>
      <c r="G85" s="92"/>
      <c r="H85" s="92"/>
      <c r="I85" s="93"/>
      <c r="J85" s="94"/>
      <c r="K85" s="304">
        <v>0.05</v>
      </c>
      <c r="L85" s="867">
        <f>N78*K85</f>
        <v>5831.942075009355</v>
      </c>
      <c r="M85" s="868"/>
      <c r="N85" s="51"/>
    </row>
    <row r="86" spans="1:14" ht="15.75" thickBot="1">
      <c r="B86" s="831" t="s">
        <v>953</v>
      </c>
      <c r="C86" s="832"/>
      <c r="D86" s="832"/>
      <c r="E86" s="832"/>
      <c r="F86" s="832"/>
      <c r="G86" s="832"/>
      <c r="H86" s="832"/>
      <c r="I86" s="832"/>
      <c r="J86" s="832"/>
      <c r="K86" s="832"/>
      <c r="L86" s="832"/>
      <c r="M86" s="833"/>
      <c r="N86" s="52">
        <f>L83+L84+L85</f>
        <v>34991.652450056128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151630.49395024322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30</v>
      </c>
      <c r="N36" s="271">
        <f>K36/M36</f>
        <v>3819.4426693308878</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30</v>
      </c>
      <c r="N37" s="271">
        <f>K37/M37</f>
        <v>5963.200644082016</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30</v>
      </c>
      <c r="N38" s="271">
        <f>K38/M38</f>
        <v>4736.4850830137166</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14528.084573243887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76980.385222534067</v>
      </c>
      <c r="N48" s="271">
        <f>K48*M48</f>
        <v>96225.481528167584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96225.481528167584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1412.9987772297159</v>
      </c>
      <c r="M59" s="836"/>
      <c r="N59" s="286">
        <f>K59*L59</f>
        <v>1766.2484715371447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113415.43225467531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22683.086450935065</v>
      </c>
      <c r="M83" s="866"/>
      <c r="N83" s="51"/>
    </row>
    <row r="84" spans="1:14">
      <c r="B84" s="89" t="s">
        <v>973</v>
      </c>
      <c r="C84" s="90"/>
      <c r="D84" s="90"/>
      <c r="E84" s="90"/>
      <c r="F84" s="90"/>
      <c r="G84" s="90"/>
      <c r="H84" s="90"/>
      <c r="I84" s="87"/>
      <c r="J84" s="88"/>
      <c r="K84" s="303">
        <v>0.05</v>
      </c>
      <c r="L84" s="865">
        <f>N78*K84</f>
        <v>5670.7716127337662</v>
      </c>
      <c r="M84" s="866"/>
      <c r="N84" s="51"/>
    </row>
    <row r="85" spans="1:14" ht="15.75" thickBot="1">
      <c r="B85" s="91" t="s">
        <v>974</v>
      </c>
      <c r="C85" s="92"/>
      <c r="D85" s="92"/>
      <c r="E85" s="92"/>
      <c r="F85" s="92"/>
      <c r="G85" s="92"/>
      <c r="H85" s="92"/>
      <c r="I85" s="93"/>
      <c r="J85" s="94"/>
      <c r="K85" s="304">
        <v>0.05</v>
      </c>
      <c r="L85" s="867">
        <f>N78*K85</f>
        <v>5670.7716127337662</v>
      </c>
      <c r="M85" s="868"/>
      <c r="N85" s="51"/>
    </row>
    <row r="86" spans="1:14" ht="15.75" thickBot="1">
      <c r="B86" s="831" t="s">
        <v>953</v>
      </c>
      <c r="C86" s="832"/>
      <c r="D86" s="832"/>
      <c r="E86" s="832"/>
      <c r="F86" s="832"/>
      <c r="G86" s="832"/>
      <c r="H86" s="832"/>
      <c r="I86" s="832"/>
      <c r="J86" s="832"/>
      <c r="K86" s="832"/>
      <c r="L86" s="832"/>
      <c r="M86" s="833"/>
      <c r="N86" s="52">
        <f>L83+L84+L85</f>
        <v>34024.629676402597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147440.06193107791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30</v>
      </c>
      <c r="N36" s="271">
        <f>K36/M36</f>
        <v>3819.4426693308878</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30</v>
      </c>
      <c r="N37" s="271">
        <f>K37/M37</f>
        <v>5963.200644082016</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30</v>
      </c>
      <c r="N38" s="271">
        <f>K38/M38</f>
        <v>4736.4850830137166</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14528.084573243887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69512.138894974792</v>
      </c>
      <c r="N48" s="271">
        <f>K48*M48</f>
        <v>86890.173618718487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86890.173618718487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1412.9987772297159</v>
      </c>
      <c r="M59" s="836"/>
      <c r="N59" s="286">
        <f>K59*L59</f>
        <v>1766.2484715371447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104080.12434522621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20816.024869045243</v>
      </c>
      <c r="M83" s="866"/>
      <c r="N83" s="51"/>
    </row>
    <row r="84" spans="1:14">
      <c r="B84" s="89" t="s">
        <v>973</v>
      </c>
      <c r="C84" s="90"/>
      <c r="D84" s="90"/>
      <c r="E84" s="90"/>
      <c r="F84" s="90"/>
      <c r="G84" s="90"/>
      <c r="H84" s="90"/>
      <c r="I84" s="87"/>
      <c r="J84" s="88"/>
      <c r="K84" s="303">
        <v>0.05</v>
      </c>
      <c r="L84" s="865">
        <f>N78*K84</f>
        <v>5204.0062172613107</v>
      </c>
      <c r="M84" s="866"/>
      <c r="N84" s="51"/>
    </row>
    <row r="85" spans="1:14" ht="15.75" thickBot="1">
      <c r="B85" s="91" t="s">
        <v>974</v>
      </c>
      <c r="C85" s="92"/>
      <c r="D85" s="92"/>
      <c r="E85" s="92"/>
      <c r="F85" s="92"/>
      <c r="G85" s="92"/>
      <c r="H85" s="92"/>
      <c r="I85" s="93"/>
      <c r="J85" s="94"/>
      <c r="K85" s="304">
        <v>0.05</v>
      </c>
      <c r="L85" s="867">
        <f>N78*K85</f>
        <v>5204.0062172613107</v>
      </c>
      <c r="M85" s="868"/>
      <c r="N85" s="51"/>
    </row>
    <row r="86" spans="1:14" ht="15.75" thickBot="1">
      <c r="B86" s="831" t="s">
        <v>953</v>
      </c>
      <c r="C86" s="832"/>
      <c r="D86" s="832"/>
      <c r="E86" s="832"/>
      <c r="F86" s="832"/>
      <c r="G86" s="832"/>
      <c r="H86" s="832"/>
      <c r="I86" s="832"/>
      <c r="J86" s="832"/>
      <c r="K86" s="832"/>
      <c r="L86" s="832"/>
      <c r="M86" s="833"/>
      <c r="N86" s="52">
        <f>L83+L84+L85</f>
        <v>31224.037303567864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135304.16164879408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30</v>
      </c>
      <c r="N36" s="271">
        <f>K36/M36</f>
        <v>3819.4426693308878</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30</v>
      </c>
      <c r="N37" s="271">
        <f>K37/M37</f>
        <v>5963.200644082016</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30</v>
      </c>
      <c r="N38" s="271">
        <f>K38/M38</f>
        <v>4736.4850830137166</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8.9561768172669982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14528.084573243887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69512.138894974792</v>
      </c>
      <c r="N48" s="271">
        <f>K48*M48</f>
        <v>86890.173618718487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86890.173618718487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35">
        <f>VLOOKUP(A59,TRANSPORTE!A5:D123,4,FALSE)</f>
        <v>1412.9987772297159</v>
      </c>
      <c r="M59" s="836"/>
      <c r="N59" s="286">
        <f>K59*L59</f>
        <v>1766.2484715371447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1766.2484715371447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895.61768172669986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104080.12434522621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20816.024869045243</v>
      </c>
      <c r="M83" s="866"/>
      <c r="N83" s="51"/>
    </row>
    <row r="84" spans="1:14">
      <c r="B84" s="89" t="s">
        <v>973</v>
      </c>
      <c r="C84" s="90"/>
      <c r="D84" s="90"/>
      <c r="E84" s="90"/>
      <c r="F84" s="90"/>
      <c r="G84" s="90"/>
      <c r="H84" s="90"/>
      <c r="I84" s="87"/>
      <c r="J84" s="88"/>
      <c r="K84" s="303">
        <v>0.05</v>
      </c>
      <c r="L84" s="865">
        <f>N78*K84</f>
        <v>5204.0062172613107</v>
      </c>
      <c r="M84" s="866"/>
      <c r="N84" s="51"/>
    </row>
    <row r="85" spans="1:14" ht="15.75" thickBot="1">
      <c r="B85" s="91" t="s">
        <v>974</v>
      </c>
      <c r="C85" s="92"/>
      <c r="D85" s="92"/>
      <c r="E85" s="92"/>
      <c r="F85" s="92"/>
      <c r="G85" s="92"/>
      <c r="H85" s="92"/>
      <c r="I85" s="93"/>
      <c r="J85" s="94"/>
      <c r="K85" s="304">
        <v>0.05</v>
      </c>
      <c r="L85" s="867">
        <f>N78*K85</f>
        <v>5204.0062172613107</v>
      </c>
      <c r="M85" s="868"/>
      <c r="N85" s="51"/>
    </row>
    <row r="86" spans="1:14" ht="15.75" thickBot="1">
      <c r="B86" s="831" t="s">
        <v>953</v>
      </c>
      <c r="C86" s="832"/>
      <c r="D86" s="832"/>
      <c r="E86" s="832"/>
      <c r="F86" s="832"/>
      <c r="G86" s="832"/>
      <c r="H86" s="832"/>
      <c r="I86" s="832"/>
      <c r="J86" s="832"/>
      <c r="K86" s="832"/>
      <c r="L86" s="832"/>
      <c r="M86" s="833"/>
      <c r="N86" s="52">
        <f>L83+L84+L85</f>
        <v>31224.037303567864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135304.16164879408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138021.80665837508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149910.19016260907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29982.038032521814</v>
      </c>
      <c r="M83" s="866"/>
      <c r="N83" s="51"/>
    </row>
    <row r="84" spans="1:14">
      <c r="B84" s="89" t="s">
        <v>973</v>
      </c>
      <c r="C84" s="90"/>
      <c r="D84" s="90"/>
      <c r="E84" s="90"/>
      <c r="F84" s="90"/>
      <c r="G84" s="90"/>
      <c r="H84" s="90"/>
      <c r="I84" s="87"/>
      <c r="J84" s="88"/>
      <c r="K84" s="303">
        <v>0.05</v>
      </c>
      <c r="L84" s="865">
        <f>N78*K84</f>
        <v>7495.5095081304535</v>
      </c>
      <c r="M84" s="866"/>
      <c r="N84" s="51"/>
    </row>
    <row r="85" spans="1:14" ht="15.75" thickBot="1">
      <c r="B85" s="91" t="s">
        <v>974</v>
      </c>
      <c r="C85" s="92"/>
      <c r="D85" s="92"/>
      <c r="E85" s="92"/>
      <c r="F85" s="92"/>
      <c r="G85" s="92"/>
      <c r="H85" s="92"/>
      <c r="I85" s="93"/>
      <c r="J85" s="94"/>
      <c r="K85" s="304">
        <v>0.05</v>
      </c>
      <c r="L85" s="867">
        <f>N78*K85</f>
        <v>7495.5095081304535</v>
      </c>
      <c r="M85" s="868"/>
      <c r="N85" s="51"/>
    </row>
    <row r="86" spans="1:14" ht="15.75" thickBot="1">
      <c r="B86" s="831" t="s">
        <v>953</v>
      </c>
      <c r="C86" s="832"/>
      <c r="D86" s="832"/>
      <c r="E86" s="832"/>
      <c r="F86" s="832"/>
      <c r="G86" s="832"/>
      <c r="H86" s="832"/>
      <c r="I86" s="832"/>
      <c r="J86" s="832"/>
      <c r="K86" s="832"/>
      <c r="L86" s="832"/>
      <c r="M86" s="833"/>
      <c r="N86" s="52">
        <f>L83+L84+L85</f>
        <v>44973.057048782721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194883.2472113918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132047.20959632762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143935.59310056161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28787.118620112324</v>
      </c>
      <c r="M83" s="866"/>
      <c r="N83" s="51"/>
    </row>
    <row r="84" spans="1:14">
      <c r="B84" s="89" t="s">
        <v>973</v>
      </c>
      <c r="C84" s="90"/>
      <c r="D84" s="90"/>
      <c r="E84" s="90"/>
      <c r="F84" s="90"/>
      <c r="G84" s="90"/>
      <c r="H84" s="90"/>
      <c r="I84" s="87"/>
      <c r="J84" s="88"/>
      <c r="K84" s="303">
        <v>0.05</v>
      </c>
      <c r="L84" s="865">
        <f>N78*K84</f>
        <v>7196.7796550280809</v>
      </c>
      <c r="M84" s="866"/>
      <c r="N84" s="51"/>
    </row>
    <row r="85" spans="1:14" ht="15.75" thickBot="1">
      <c r="B85" s="91" t="s">
        <v>974</v>
      </c>
      <c r="C85" s="92"/>
      <c r="D85" s="92"/>
      <c r="E85" s="92"/>
      <c r="F85" s="92"/>
      <c r="G85" s="92"/>
      <c r="H85" s="92"/>
      <c r="I85" s="93"/>
      <c r="J85" s="94"/>
      <c r="K85" s="304">
        <v>0.05</v>
      </c>
      <c r="L85" s="867">
        <f>N78*K85</f>
        <v>7196.7796550280809</v>
      </c>
      <c r="M85" s="868"/>
      <c r="N85" s="51"/>
    </row>
    <row r="86" spans="1:14" ht="15.75" thickBot="1">
      <c r="B86" s="831" t="s">
        <v>953</v>
      </c>
      <c r="C86" s="832"/>
      <c r="D86" s="832"/>
      <c r="E86" s="832"/>
      <c r="F86" s="832"/>
      <c r="G86" s="832"/>
      <c r="H86" s="832"/>
      <c r="I86" s="832"/>
      <c r="J86" s="832"/>
      <c r="K86" s="832"/>
      <c r="L86" s="832"/>
      <c r="M86" s="833"/>
      <c r="N86" s="52">
        <f>L83+L84+L85</f>
        <v>43180.677930168487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187116.2710307301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138021.80665837508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149910.19016260907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29982.038032521814</v>
      </c>
      <c r="M83" s="866"/>
      <c r="N83" s="51"/>
    </row>
    <row r="84" spans="1:14">
      <c r="B84" s="89" t="s">
        <v>973</v>
      </c>
      <c r="C84" s="90"/>
      <c r="D84" s="90"/>
      <c r="E84" s="90"/>
      <c r="F84" s="90"/>
      <c r="G84" s="90"/>
      <c r="H84" s="90"/>
      <c r="I84" s="87"/>
      <c r="J84" s="88"/>
      <c r="K84" s="303">
        <v>0.05</v>
      </c>
      <c r="L84" s="865">
        <f>N78*K84</f>
        <v>7495.5095081304535</v>
      </c>
      <c r="M84" s="866"/>
      <c r="N84" s="51"/>
    </row>
    <row r="85" spans="1:14" ht="15.75" thickBot="1">
      <c r="B85" s="91" t="s">
        <v>974</v>
      </c>
      <c r="C85" s="92"/>
      <c r="D85" s="92"/>
      <c r="E85" s="92"/>
      <c r="F85" s="92"/>
      <c r="G85" s="92"/>
      <c r="H85" s="92"/>
      <c r="I85" s="93"/>
      <c r="J85" s="94"/>
      <c r="K85" s="304">
        <v>0.05</v>
      </c>
      <c r="L85" s="867">
        <f>N78*K85</f>
        <v>7495.5095081304535</v>
      </c>
      <c r="M85" s="868"/>
      <c r="N85" s="51"/>
    </row>
    <row r="86" spans="1:14" ht="15.75" thickBot="1">
      <c r="B86" s="831" t="s">
        <v>953</v>
      </c>
      <c r="C86" s="832"/>
      <c r="D86" s="832"/>
      <c r="E86" s="832"/>
      <c r="F86" s="832"/>
      <c r="G86" s="832"/>
      <c r="H86" s="832"/>
      <c r="I86" s="832"/>
      <c r="J86" s="832"/>
      <c r="K86" s="832"/>
      <c r="L86" s="832"/>
      <c r="M86" s="833"/>
      <c r="N86" s="52">
        <f>L83+L84+L85</f>
        <v>44973.057048782721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194883.2472113918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132047.20959632762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143935.59310056161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28787.118620112324</v>
      </c>
      <c r="M83" s="866"/>
      <c r="N83" s="51"/>
    </row>
    <row r="84" spans="1:14">
      <c r="B84" s="89" t="s">
        <v>973</v>
      </c>
      <c r="C84" s="90"/>
      <c r="D84" s="90"/>
      <c r="E84" s="90"/>
      <c r="F84" s="90"/>
      <c r="G84" s="90"/>
      <c r="H84" s="90"/>
      <c r="I84" s="87"/>
      <c r="J84" s="88"/>
      <c r="K84" s="303">
        <v>0.05</v>
      </c>
      <c r="L84" s="865">
        <f>N78*K84</f>
        <v>7196.7796550280809</v>
      </c>
      <c r="M84" s="866"/>
      <c r="N84" s="51"/>
    </row>
    <row r="85" spans="1:14" ht="15.75" thickBot="1">
      <c r="B85" s="91" t="s">
        <v>974</v>
      </c>
      <c r="C85" s="92"/>
      <c r="D85" s="92"/>
      <c r="E85" s="92"/>
      <c r="F85" s="92"/>
      <c r="G85" s="92"/>
      <c r="H85" s="92"/>
      <c r="I85" s="93"/>
      <c r="J85" s="94"/>
      <c r="K85" s="304">
        <v>0.05</v>
      </c>
      <c r="L85" s="867">
        <f>N78*K85</f>
        <v>7196.7796550280809</v>
      </c>
      <c r="M85" s="868"/>
      <c r="N85" s="51"/>
    </row>
    <row r="86" spans="1:14" ht="15.75" thickBot="1">
      <c r="B86" s="831" t="s">
        <v>953</v>
      </c>
      <c r="C86" s="832"/>
      <c r="D86" s="832"/>
      <c r="E86" s="832"/>
      <c r="F86" s="832"/>
      <c r="G86" s="832"/>
      <c r="H86" s="832"/>
      <c r="I86" s="832"/>
      <c r="J86" s="832"/>
      <c r="K86" s="832"/>
      <c r="L86" s="832"/>
      <c r="M86" s="833"/>
      <c r="N86" s="52">
        <f>L83+L84+L85</f>
        <v>43180.677930168487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187116.2710307301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100074.5007892943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111962.8842935283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22392.576858705663</v>
      </c>
      <c r="M83" s="866"/>
      <c r="N83" s="51"/>
    </row>
    <row r="84" spans="1:14">
      <c r="B84" s="89" t="s">
        <v>973</v>
      </c>
      <c r="C84" s="90"/>
      <c r="D84" s="90"/>
      <c r="E84" s="90"/>
      <c r="F84" s="90"/>
      <c r="G84" s="90"/>
      <c r="H84" s="90"/>
      <c r="I84" s="87"/>
      <c r="J84" s="88"/>
      <c r="K84" s="303">
        <v>0.05</v>
      </c>
      <c r="L84" s="865">
        <f>N78*K84</f>
        <v>5598.1442146764157</v>
      </c>
      <c r="M84" s="866"/>
      <c r="N84" s="51"/>
    </row>
    <row r="85" spans="1:14" ht="15.75" thickBot="1">
      <c r="B85" s="91" t="s">
        <v>974</v>
      </c>
      <c r="C85" s="92"/>
      <c r="D85" s="92"/>
      <c r="E85" s="92"/>
      <c r="F85" s="92"/>
      <c r="G85" s="92"/>
      <c r="H85" s="92"/>
      <c r="I85" s="93"/>
      <c r="J85" s="94"/>
      <c r="K85" s="304">
        <v>0.05</v>
      </c>
      <c r="L85" s="867">
        <f>N78*K85</f>
        <v>5598.1442146764157</v>
      </c>
      <c r="M85" s="868"/>
      <c r="N85" s="51"/>
    </row>
    <row r="86" spans="1:14" ht="15.75" thickBot="1">
      <c r="B86" s="831" t="s">
        <v>953</v>
      </c>
      <c r="C86" s="832"/>
      <c r="D86" s="832"/>
      <c r="E86" s="832"/>
      <c r="F86" s="832"/>
      <c r="G86" s="832"/>
      <c r="H86" s="832"/>
      <c r="I86" s="832"/>
      <c r="J86" s="832"/>
      <c r="K86" s="832"/>
      <c r="L86" s="832"/>
      <c r="M86" s="833"/>
      <c r="N86" s="52">
        <f>L83+L84+L85</f>
        <v>33588.865288058492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145551.7495815868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94099.903727246856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105988.28723148086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21197.657446296173</v>
      </c>
      <c r="M83" s="866"/>
      <c r="N83" s="51"/>
    </row>
    <row r="84" spans="1:14">
      <c r="B84" s="89" t="s">
        <v>973</v>
      </c>
      <c r="C84" s="90"/>
      <c r="D84" s="90"/>
      <c r="E84" s="90"/>
      <c r="F84" s="90"/>
      <c r="G84" s="90"/>
      <c r="H84" s="90"/>
      <c r="I84" s="87"/>
      <c r="J84" s="88"/>
      <c r="K84" s="303">
        <v>0.05</v>
      </c>
      <c r="L84" s="865">
        <f>N78*K84</f>
        <v>5299.4143615740431</v>
      </c>
      <c r="M84" s="866"/>
      <c r="N84" s="51"/>
    </row>
    <row r="85" spans="1:14" ht="15.75" thickBot="1">
      <c r="B85" s="91" t="s">
        <v>974</v>
      </c>
      <c r="C85" s="92"/>
      <c r="D85" s="92"/>
      <c r="E85" s="92"/>
      <c r="F85" s="92"/>
      <c r="G85" s="92"/>
      <c r="H85" s="92"/>
      <c r="I85" s="93"/>
      <c r="J85" s="94"/>
      <c r="K85" s="304">
        <v>0.05</v>
      </c>
      <c r="L85" s="867">
        <f>N78*K85</f>
        <v>5299.4143615740431</v>
      </c>
      <c r="M85" s="868"/>
      <c r="N85" s="51"/>
    </row>
    <row r="86" spans="1:14" ht="15.75" thickBot="1">
      <c r="B86" s="831" t="s">
        <v>953</v>
      </c>
      <c r="C86" s="832"/>
      <c r="D86" s="832"/>
      <c r="E86" s="832"/>
      <c r="F86" s="832"/>
      <c r="G86" s="832"/>
      <c r="H86" s="832"/>
      <c r="I86" s="832"/>
      <c r="J86" s="832"/>
      <c r="K86" s="832"/>
      <c r="L86" s="832"/>
      <c r="M86" s="833"/>
      <c r="N86" s="52">
        <f>L83+L84+L85</f>
        <v>31796.486169444259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137784.77340092513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76980.385222534067</v>
      </c>
      <c r="N48" s="271">
        <f>K48*M48</f>
        <v>100074.5007892943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100074.5007892943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111962.8842935283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22392.576858705663</v>
      </c>
      <c r="M83" s="866"/>
      <c r="N83" s="51"/>
    </row>
    <row r="84" spans="1:14">
      <c r="B84" s="89" t="s">
        <v>973</v>
      </c>
      <c r="C84" s="90"/>
      <c r="D84" s="90"/>
      <c r="E84" s="90"/>
      <c r="F84" s="90"/>
      <c r="G84" s="90"/>
      <c r="H84" s="90"/>
      <c r="I84" s="87"/>
      <c r="J84" s="88"/>
      <c r="K84" s="303">
        <v>0.05</v>
      </c>
      <c r="L84" s="865">
        <f>N78*K84</f>
        <v>5598.1442146764157</v>
      </c>
      <c r="M84" s="866"/>
      <c r="N84" s="51"/>
    </row>
    <row r="85" spans="1:14" ht="15.75" thickBot="1">
      <c r="B85" s="91" t="s">
        <v>974</v>
      </c>
      <c r="C85" s="92"/>
      <c r="D85" s="92"/>
      <c r="E85" s="92"/>
      <c r="F85" s="92"/>
      <c r="G85" s="92"/>
      <c r="H85" s="92"/>
      <c r="I85" s="93"/>
      <c r="J85" s="94"/>
      <c r="K85" s="304">
        <v>0.05</v>
      </c>
      <c r="L85" s="867">
        <f>N78*K85</f>
        <v>5598.1442146764157</v>
      </c>
      <c r="M85" s="868"/>
      <c r="N85" s="51"/>
    </row>
    <row r="86" spans="1:14" ht="15.75" thickBot="1">
      <c r="B86" s="831" t="s">
        <v>953</v>
      </c>
      <c r="C86" s="832"/>
      <c r="D86" s="832"/>
      <c r="E86" s="832"/>
      <c r="F86" s="832"/>
      <c r="G86" s="832"/>
      <c r="H86" s="832"/>
      <c r="I86" s="832"/>
      <c r="J86" s="832"/>
      <c r="K86" s="832"/>
      <c r="L86" s="832"/>
      <c r="M86" s="833"/>
      <c r="N86" s="52">
        <f>L83+L84+L85</f>
        <v>33588.865288058492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145551.7495815868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94099.903727246856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105988.28723148086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21197.657446296173</v>
      </c>
      <c r="M83" s="866"/>
      <c r="N83" s="51"/>
    </row>
    <row r="84" spans="1:14">
      <c r="B84" s="89" t="s">
        <v>973</v>
      </c>
      <c r="C84" s="90"/>
      <c r="D84" s="90"/>
      <c r="E84" s="90"/>
      <c r="F84" s="90"/>
      <c r="G84" s="90"/>
      <c r="H84" s="90"/>
      <c r="I84" s="87"/>
      <c r="J84" s="88"/>
      <c r="K84" s="303">
        <v>0.05</v>
      </c>
      <c r="L84" s="865">
        <f>N78*K84</f>
        <v>5299.4143615740431</v>
      </c>
      <c r="M84" s="866"/>
      <c r="N84" s="51"/>
    </row>
    <row r="85" spans="1:14" ht="15.75" thickBot="1">
      <c r="B85" s="91" t="s">
        <v>974</v>
      </c>
      <c r="C85" s="92"/>
      <c r="D85" s="92"/>
      <c r="E85" s="92"/>
      <c r="F85" s="92"/>
      <c r="G85" s="92"/>
      <c r="H85" s="92"/>
      <c r="I85" s="93"/>
      <c r="J85" s="94"/>
      <c r="K85" s="304">
        <v>0.05</v>
      </c>
      <c r="L85" s="867">
        <f>N78*K85</f>
        <v>5299.4143615740431</v>
      </c>
      <c r="M85" s="868"/>
      <c r="N85" s="51"/>
    </row>
    <row r="86" spans="1:14" ht="15.75" thickBot="1">
      <c r="B86" s="831" t="s">
        <v>953</v>
      </c>
      <c r="C86" s="832"/>
      <c r="D86" s="832"/>
      <c r="E86" s="832"/>
      <c r="F86" s="832"/>
      <c r="G86" s="832"/>
      <c r="H86" s="832"/>
      <c r="I86" s="832"/>
      <c r="J86" s="832"/>
      <c r="K86" s="832"/>
      <c r="L86" s="832"/>
      <c r="M86" s="833"/>
      <c r="N86" s="52">
        <f>L83+L84+L85</f>
        <v>31796.486169444259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137784.77340092513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421.63673187867522</v>
      </c>
      <c r="N48" s="271">
        <f>K48*M48</f>
        <v>421.63673187867522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421.63673187867522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421.63673187867522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84.327346375735047</v>
      </c>
      <c r="M83" s="866"/>
      <c r="N83" s="51"/>
    </row>
    <row r="84" spans="1:14">
      <c r="B84" s="89" t="s">
        <v>973</v>
      </c>
      <c r="C84" s="90"/>
      <c r="D84" s="90"/>
      <c r="E84" s="90"/>
      <c r="F84" s="90"/>
      <c r="G84" s="90"/>
      <c r="H84" s="90"/>
      <c r="I84" s="87"/>
      <c r="J84" s="88"/>
      <c r="K84" s="303">
        <v>0.05</v>
      </c>
      <c r="L84" s="865">
        <f>N78*K84</f>
        <v>21.081836593933762</v>
      </c>
      <c r="M84" s="866"/>
      <c r="N84" s="51"/>
    </row>
    <row r="85" spans="1:14" ht="15.75" thickBot="1">
      <c r="B85" s="91" t="s">
        <v>974</v>
      </c>
      <c r="C85" s="92"/>
      <c r="D85" s="92"/>
      <c r="E85" s="92"/>
      <c r="F85" s="92"/>
      <c r="G85" s="92"/>
      <c r="H85" s="92"/>
      <c r="I85" s="93"/>
      <c r="J85" s="94"/>
      <c r="K85" s="304">
        <v>0.05</v>
      </c>
      <c r="L85" s="867">
        <f>N78*K85</f>
        <v>21.081836593933762</v>
      </c>
      <c r="M85" s="868"/>
      <c r="N85" s="51"/>
    </row>
    <row r="86" spans="1:14" ht="15.75" thickBot="1">
      <c r="B86" s="831" t="s">
        <v>953</v>
      </c>
      <c r="C86" s="832"/>
      <c r="D86" s="832"/>
      <c r="E86" s="832"/>
      <c r="F86" s="832"/>
      <c r="G86" s="832"/>
      <c r="H86" s="832"/>
      <c r="I86" s="832"/>
      <c r="J86" s="832"/>
      <c r="K86" s="832"/>
      <c r="L86" s="832"/>
      <c r="M86" s="833"/>
      <c r="N86" s="52">
        <f>L83+L84+L85</f>
        <v>126.49101956360256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548.12775144227783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132047.20959632762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143935.59310056161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28787.118620112324</v>
      </c>
      <c r="M83" s="866"/>
      <c r="N83" s="51"/>
    </row>
    <row r="84" spans="1:14">
      <c r="B84" s="89" t="s">
        <v>973</v>
      </c>
      <c r="C84" s="90"/>
      <c r="D84" s="90"/>
      <c r="E84" s="90"/>
      <c r="F84" s="90"/>
      <c r="G84" s="90"/>
      <c r="H84" s="90"/>
      <c r="I84" s="87"/>
      <c r="J84" s="88"/>
      <c r="K84" s="303">
        <v>0.05</v>
      </c>
      <c r="L84" s="865">
        <f>N78*K84</f>
        <v>7196.7796550280809</v>
      </c>
      <c r="M84" s="866"/>
      <c r="N84" s="51"/>
    </row>
    <row r="85" spans="1:14" ht="15.75" thickBot="1">
      <c r="B85" s="91" t="s">
        <v>974</v>
      </c>
      <c r="C85" s="92"/>
      <c r="D85" s="92"/>
      <c r="E85" s="92"/>
      <c r="F85" s="92"/>
      <c r="G85" s="92"/>
      <c r="H85" s="92"/>
      <c r="I85" s="93"/>
      <c r="J85" s="94"/>
      <c r="K85" s="304">
        <v>0.05</v>
      </c>
      <c r="L85" s="867">
        <f>N78*K85</f>
        <v>7196.7796550280809</v>
      </c>
      <c r="M85" s="868"/>
      <c r="N85" s="51"/>
    </row>
    <row r="86" spans="1:14" ht="15.75" thickBot="1">
      <c r="B86" s="831" t="s">
        <v>953</v>
      </c>
      <c r="C86" s="832"/>
      <c r="D86" s="832"/>
      <c r="E86" s="832"/>
      <c r="F86" s="832"/>
      <c r="G86" s="832"/>
      <c r="H86" s="832"/>
      <c r="I86" s="832"/>
      <c r="J86" s="832"/>
      <c r="K86" s="832"/>
      <c r="L86" s="832"/>
      <c r="M86" s="833"/>
      <c r="N86" s="52">
        <f>L83+L84+L85</f>
        <v>43180.677930168487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187116.2710307301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421.63673187867522</v>
      </c>
      <c r="N49" s="271">
        <f>K49*M49</f>
        <v>37947.305869080767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132047.20959632762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143935.59310056161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28787.118620112324</v>
      </c>
      <c r="M83" s="866"/>
      <c r="N83" s="51"/>
    </row>
    <row r="84" spans="1:14">
      <c r="B84" s="89" t="s">
        <v>973</v>
      </c>
      <c r="C84" s="90"/>
      <c r="D84" s="90"/>
      <c r="E84" s="90"/>
      <c r="F84" s="90"/>
      <c r="G84" s="90"/>
      <c r="H84" s="90"/>
      <c r="I84" s="87"/>
      <c r="J84" s="88"/>
      <c r="K84" s="303">
        <v>0.05</v>
      </c>
      <c r="L84" s="865">
        <f>N78*K84</f>
        <v>7196.7796550280809</v>
      </c>
      <c r="M84" s="866"/>
      <c r="N84" s="51"/>
    </row>
    <row r="85" spans="1:14" ht="15.75" thickBot="1">
      <c r="B85" s="91" t="s">
        <v>974</v>
      </c>
      <c r="C85" s="92"/>
      <c r="D85" s="92"/>
      <c r="E85" s="92"/>
      <c r="F85" s="92"/>
      <c r="G85" s="92"/>
      <c r="H85" s="92"/>
      <c r="I85" s="93"/>
      <c r="J85" s="94"/>
      <c r="K85" s="304">
        <v>0.05</v>
      </c>
      <c r="L85" s="867">
        <f>N78*K85</f>
        <v>7196.7796550280809</v>
      </c>
      <c r="M85" s="868"/>
      <c r="N85" s="51"/>
    </row>
    <row r="86" spans="1:14" ht="15.75" thickBot="1">
      <c r="B86" s="831" t="s">
        <v>953</v>
      </c>
      <c r="C86" s="832"/>
      <c r="D86" s="832"/>
      <c r="E86" s="832"/>
      <c r="F86" s="832"/>
      <c r="G86" s="832"/>
      <c r="H86" s="832"/>
      <c r="I86" s="832"/>
      <c r="J86" s="832"/>
      <c r="K86" s="832"/>
      <c r="L86" s="832"/>
      <c r="M86" s="833"/>
      <c r="N86" s="52">
        <f>L83+L84+L85</f>
        <v>43180.677930168487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187116.2710307301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94099.903727246856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105988.28723148086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21197.657446296173</v>
      </c>
      <c r="M83" s="866"/>
      <c r="N83" s="51"/>
    </row>
    <row r="84" spans="1:14">
      <c r="B84" s="89" t="s">
        <v>973</v>
      </c>
      <c r="C84" s="90"/>
      <c r="D84" s="90"/>
      <c r="E84" s="90"/>
      <c r="F84" s="90"/>
      <c r="G84" s="90"/>
      <c r="H84" s="90"/>
      <c r="I84" s="87"/>
      <c r="J84" s="88"/>
      <c r="K84" s="303">
        <v>0.05</v>
      </c>
      <c r="L84" s="865">
        <f>N78*K84</f>
        <v>5299.4143615740431</v>
      </c>
      <c r="M84" s="866"/>
      <c r="N84" s="51"/>
    </row>
    <row r="85" spans="1:14" ht="15.75" thickBot="1">
      <c r="B85" s="91" t="s">
        <v>974</v>
      </c>
      <c r="C85" s="92"/>
      <c r="D85" s="92"/>
      <c r="E85" s="92"/>
      <c r="F85" s="92"/>
      <c r="G85" s="92"/>
      <c r="H85" s="92"/>
      <c r="I85" s="93"/>
      <c r="J85" s="94"/>
      <c r="K85" s="304">
        <v>0.05</v>
      </c>
      <c r="L85" s="867">
        <f>N78*K85</f>
        <v>5299.4143615740431</v>
      </c>
      <c r="M85" s="868"/>
      <c r="N85" s="51"/>
    </row>
    <row r="86" spans="1:14" ht="15.75" thickBot="1">
      <c r="B86" s="831" t="s">
        <v>953</v>
      </c>
      <c r="C86" s="832"/>
      <c r="D86" s="832"/>
      <c r="E86" s="832"/>
      <c r="F86" s="832"/>
      <c r="G86" s="832"/>
      <c r="H86" s="832"/>
      <c r="I86" s="832"/>
      <c r="J86" s="832"/>
      <c r="K86" s="832"/>
      <c r="L86" s="832"/>
      <c r="M86" s="833"/>
      <c r="N86" s="52">
        <f>L83+L84+L85</f>
        <v>31796.486169444259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137784.77340092513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45</v>
      </c>
      <c r="N36" s="271">
        <f>K36/M36</f>
        <v>2315.3120367422443</v>
      </c>
    </row>
    <row r="37" spans="1:14">
      <c r="A37" s="113" t="s">
        <v>271</v>
      </c>
      <c r="B37" s="844" t="str">
        <f>VLOOKUP(A37,EQUIPOS!A7:D154,3,FALSE)</f>
        <v>Motoniveladora, potencia 140 HP, ancho de cuchilla 3,66 m, peso 11 ton.</v>
      </c>
      <c r="C37" s="845"/>
      <c r="D37" s="845"/>
      <c r="E37" s="845"/>
      <c r="F37" s="845"/>
      <c r="G37" s="845"/>
      <c r="H37" s="846"/>
      <c r="I37" s="266"/>
      <c r="J37" s="267"/>
      <c r="K37" s="268">
        <f>VLOOKUP(A37,EQUIPOS!A7:D164,4,FALSE)</f>
        <v>178896.01932246049</v>
      </c>
      <c r="L37" s="269"/>
      <c r="M37" s="270">
        <v>45</v>
      </c>
      <c r="N37" s="271">
        <f>K37/M37</f>
        <v>3975.4670960546773</v>
      </c>
    </row>
    <row r="38" spans="1:14">
      <c r="A38" t="s">
        <v>365</v>
      </c>
      <c r="B38" s="844" t="str">
        <f>VLOOKUP(A38,EQUIPOS!A8:D154,3,FALSE)</f>
        <v xml:space="preserve">Vibrocompatador, potencia 153 HP, peso 10 Ton. </v>
      </c>
      <c r="C38" s="845"/>
      <c r="D38" s="845"/>
      <c r="E38" s="845"/>
      <c r="F38" s="845"/>
      <c r="G38" s="845"/>
      <c r="H38" s="846"/>
      <c r="I38" s="266"/>
      <c r="J38" s="267"/>
      <c r="K38" s="268">
        <f>VLOOKUP(A38,EQUIPOS!A8:D165,4,FALSE)</f>
        <v>142094.5524904115</v>
      </c>
      <c r="L38" s="269"/>
      <c r="M38" s="270">
        <v>45</v>
      </c>
      <c r="N38" s="271">
        <f>K38/M38</f>
        <v>3157.6567220091447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5.9707845448446664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9454.4066393509111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72384.541328651423</v>
      </c>
      <c r="N48" s="271">
        <f>K48*M48</f>
        <v>94099.903727246856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94099.903727246856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35">
        <f>VLOOKUP(A59,TRANSPORTE!A5:D123,4,FALSE)</f>
        <v>1412.9987772297159</v>
      </c>
      <c r="M59" s="836"/>
      <c r="N59" s="286">
        <f>K59*L59</f>
        <v>1836.8984103986306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1" t="s">
        <v>953</v>
      </c>
      <c r="C76" s="832"/>
      <c r="D76" s="832"/>
      <c r="E76" s="832"/>
      <c r="F76" s="832"/>
      <c r="G76" s="832"/>
      <c r="H76" s="832"/>
      <c r="I76" s="838"/>
      <c r="J76" s="838"/>
      <c r="K76" s="838"/>
      <c r="L76" s="838"/>
      <c r="M76" s="839"/>
      <c r="N76" s="459">
        <f>SUM(N70:N75)</f>
        <v>597.07845448446665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105988.28723148086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21197.657446296173</v>
      </c>
      <c r="M83" s="866"/>
      <c r="N83" s="51"/>
    </row>
    <row r="84" spans="1:14">
      <c r="B84" s="89" t="s">
        <v>973</v>
      </c>
      <c r="C84" s="90"/>
      <c r="D84" s="90"/>
      <c r="E84" s="90"/>
      <c r="F84" s="90"/>
      <c r="G84" s="90"/>
      <c r="H84" s="90"/>
      <c r="I84" s="87"/>
      <c r="J84" s="88"/>
      <c r="K84" s="303">
        <v>0.05</v>
      </c>
      <c r="L84" s="865">
        <f>N78*K84</f>
        <v>5299.4143615740431</v>
      </c>
      <c r="M84" s="866"/>
      <c r="N84" s="51"/>
    </row>
    <row r="85" spans="1:14" ht="15.75" thickBot="1">
      <c r="B85" s="91" t="s">
        <v>974</v>
      </c>
      <c r="C85" s="92"/>
      <c r="D85" s="92"/>
      <c r="E85" s="92"/>
      <c r="F85" s="92"/>
      <c r="G85" s="92"/>
      <c r="H85" s="92"/>
      <c r="I85" s="93"/>
      <c r="J85" s="94"/>
      <c r="K85" s="304">
        <v>0.05</v>
      </c>
      <c r="L85" s="867">
        <f>N78*K85</f>
        <v>5299.4143615740431</v>
      </c>
      <c r="M85" s="868"/>
      <c r="N85" s="51"/>
    </row>
    <row r="86" spans="1:14" ht="15.75" thickBot="1">
      <c r="B86" s="831" t="s">
        <v>953</v>
      </c>
      <c r="C86" s="832"/>
      <c r="D86" s="832"/>
      <c r="E86" s="832"/>
      <c r="F86" s="832"/>
      <c r="G86" s="832"/>
      <c r="H86" s="832"/>
      <c r="I86" s="832"/>
      <c r="J86" s="832"/>
      <c r="K86" s="832"/>
      <c r="L86" s="832"/>
      <c r="M86" s="833"/>
      <c r="N86" s="52">
        <f>L83+L84+L85</f>
        <v>31796.486169444259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137784.77340092513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421.63673187867522</v>
      </c>
      <c r="N48" s="271">
        <f>K48*M48</f>
        <v>421.63673187867522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421.63673187867522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421.63673187867522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84.327346375735047</v>
      </c>
      <c r="M83" s="866"/>
      <c r="N83" s="51"/>
    </row>
    <row r="84" spans="1:14">
      <c r="B84" s="89" t="s">
        <v>973</v>
      </c>
      <c r="C84" s="90"/>
      <c r="D84" s="90"/>
      <c r="E84" s="90"/>
      <c r="F84" s="90"/>
      <c r="G84" s="90"/>
      <c r="H84" s="90"/>
      <c r="I84" s="87"/>
      <c r="J84" s="88"/>
      <c r="K84" s="303">
        <v>0.05</v>
      </c>
      <c r="L84" s="865">
        <f>N78*K84</f>
        <v>21.081836593933762</v>
      </c>
      <c r="M84" s="866"/>
      <c r="N84" s="51"/>
    </row>
    <row r="85" spans="1:14" ht="15.75" thickBot="1">
      <c r="B85" s="91" t="s">
        <v>974</v>
      </c>
      <c r="C85" s="92"/>
      <c r="D85" s="92"/>
      <c r="E85" s="92"/>
      <c r="F85" s="92"/>
      <c r="G85" s="92"/>
      <c r="H85" s="92"/>
      <c r="I85" s="93"/>
      <c r="J85" s="94"/>
      <c r="K85" s="304">
        <v>0.05</v>
      </c>
      <c r="L85" s="867">
        <f>N78*K85</f>
        <v>21.081836593933762</v>
      </c>
      <c r="M85" s="868"/>
      <c r="N85" s="51"/>
    </row>
    <row r="86" spans="1:14" ht="15.75" thickBot="1">
      <c r="B86" s="831" t="s">
        <v>953</v>
      </c>
      <c r="C86" s="832"/>
      <c r="D86" s="832"/>
      <c r="E86" s="832"/>
      <c r="F86" s="832"/>
      <c r="G86" s="832"/>
      <c r="H86" s="832"/>
      <c r="I86" s="832"/>
      <c r="J86" s="832"/>
      <c r="K86" s="832"/>
      <c r="L86" s="832"/>
      <c r="M86" s="833"/>
      <c r="N86" s="52">
        <f>L83+L84+L85</f>
        <v>126.49101956360256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548.12775144227783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451"/>
      <c r="L30" s="842" t="s">
        <v>945</v>
      </c>
      <c r="M30" s="843"/>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1506.6563708719004</v>
      </c>
      <c r="N48" s="271">
        <f>K48*M48</f>
        <v>1506.6563708719004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1506.6563708719004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1506.6563708719004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301.3312741743801</v>
      </c>
      <c r="M83" s="866"/>
      <c r="N83" s="51"/>
    </row>
    <row r="84" spans="1:14">
      <c r="B84" s="89" t="s">
        <v>973</v>
      </c>
      <c r="C84" s="90"/>
      <c r="D84" s="90"/>
      <c r="E84" s="90"/>
      <c r="F84" s="90"/>
      <c r="G84" s="90"/>
      <c r="H84" s="90"/>
      <c r="I84" s="87"/>
      <c r="J84" s="88"/>
      <c r="K84" s="303">
        <v>0.05</v>
      </c>
      <c r="L84" s="865">
        <f>N78*K84</f>
        <v>75.332818543595025</v>
      </c>
      <c r="M84" s="866"/>
      <c r="N84" s="51"/>
    </row>
    <row r="85" spans="1:14" ht="15.75" thickBot="1">
      <c r="B85" s="91" t="s">
        <v>974</v>
      </c>
      <c r="C85" s="92"/>
      <c r="D85" s="92"/>
      <c r="E85" s="92"/>
      <c r="F85" s="92"/>
      <c r="G85" s="92"/>
      <c r="H85" s="92"/>
      <c r="I85" s="93"/>
      <c r="J85" s="94"/>
      <c r="K85" s="304">
        <v>0.05</v>
      </c>
      <c r="L85" s="867">
        <f>N78*K85</f>
        <v>75.332818543595025</v>
      </c>
      <c r="M85" s="868"/>
      <c r="N85" s="51"/>
    </row>
    <row r="86" spans="1:14" ht="15.75" thickBot="1">
      <c r="B86" s="831" t="s">
        <v>953</v>
      </c>
      <c r="C86" s="832"/>
      <c r="D86" s="832"/>
      <c r="E86" s="832"/>
      <c r="F86" s="832"/>
      <c r="G86" s="832"/>
      <c r="H86" s="832"/>
      <c r="I86" s="832"/>
      <c r="J86" s="832"/>
      <c r="K86" s="832"/>
      <c r="L86" s="832"/>
      <c r="M86" s="833"/>
      <c r="N86" s="52">
        <f>L83+L84+L85</f>
        <v>451.99691126157012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1958.6532821334706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1701.762951272578</v>
      </c>
      <c r="N48" s="271">
        <f>K48*M48</f>
        <v>1701.762951272578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1701.762951272578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1701.762951272578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340.35259025451563</v>
      </c>
      <c r="M83" s="866"/>
      <c r="N83" s="51"/>
    </row>
    <row r="84" spans="1:14">
      <c r="B84" s="89" t="s">
        <v>973</v>
      </c>
      <c r="C84" s="90"/>
      <c r="D84" s="90"/>
      <c r="E84" s="90"/>
      <c r="F84" s="90"/>
      <c r="G84" s="90"/>
      <c r="H84" s="90"/>
      <c r="I84" s="87"/>
      <c r="J84" s="88"/>
      <c r="K84" s="303">
        <v>0.05</v>
      </c>
      <c r="L84" s="865">
        <f>N78*K84</f>
        <v>85.088147563628908</v>
      </c>
      <c r="M84" s="866"/>
      <c r="N84" s="51"/>
    </row>
    <row r="85" spans="1:14" ht="15.75" thickBot="1">
      <c r="B85" s="91" t="s">
        <v>974</v>
      </c>
      <c r="C85" s="92"/>
      <c r="D85" s="92"/>
      <c r="E85" s="92"/>
      <c r="F85" s="92"/>
      <c r="G85" s="92"/>
      <c r="H85" s="92"/>
      <c r="I85" s="93"/>
      <c r="J85" s="94"/>
      <c r="K85" s="304">
        <v>0.05</v>
      </c>
      <c r="L85" s="867">
        <f>N78*K85</f>
        <v>85.088147563628908</v>
      </c>
      <c r="M85" s="868"/>
      <c r="N85" s="51"/>
    </row>
    <row r="86" spans="1:14" ht="15.75" thickBot="1">
      <c r="B86" s="831" t="s">
        <v>953</v>
      </c>
      <c r="C86" s="832"/>
      <c r="D86" s="832"/>
      <c r="E86" s="832"/>
      <c r="F86" s="832"/>
      <c r="G86" s="832"/>
      <c r="H86" s="832"/>
      <c r="I86" s="832"/>
      <c r="J86" s="832"/>
      <c r="K86" s="832"/>
      <c r="L86" s="832"/>
      <c r="M86" s="833"/>
      <c r="N86" s="52">
        <f>L83+L84+L85</f>
        <v>510.52888538177348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2212.2918366543513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1723.4414602059869</v>
      </c>
      <c r="N48" s="271">
        <f>K48*M48</f>
        <v>1723.4414602059869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1723.4414602059869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1723.4414602059869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344.68829204119743</v>
      </c>
      <c r="M83" s="866"/>
      <c r="N83" s="51"/>
    </row>
    <row r="84" spans="1:14">
      <c r="B84" s="89" t="s">
        <v>973</v>
      </c>
      <c r="C84" s="90"/>
      <c r="D84" s="90"/>
      <c r="E84" s="90"/>
      <c r="F84" s="90"/>
      <c r="G84" s="90"/>
      <c r="H84" s="90"/>
      <c r="I84" s="87"/>
      <c r="J84" s="88"/>
      <c r="K84" s="303">
        <v>0.05</v>
      </c>
      <c r="L84" s="865">
        <f>N78*K84</f>
        <v>86.172073010299357</v>
      </c>
      <c r="M84" s="866"/>
      <c r="N84" s="51"/>
    </row>
    <row r="85" spans="1:14" ht="15.75" thickBot="1">
      <c r="B85" s="91" t="s">
        <v>974</v>
      </c>
      <c r="C85" s="92"/>
      <c r="D85" s="92"/>
      <c r="E85" s="92"/>
      <c r="F85" s="92"/>
      <c r="G85" s="92"/>
      <c r="H85" s="92"/>
      <c r="I85" s="93"/>
      <c r="J85" s="94"/>
      <c r="K85" s="304">
        <v>0.05</v>
      </c>
      <c r="L85" s="867">
        <f>N78*K85</f>
        <v>86.172073010299357</v>
      </c>
      <c r="M85" s="868"/>
      <c r="N85" s="51"/>
    </row>
    <row r="86" spans="1:14" ht="15.75" thickBot="1">
      <c r="B86" s="831" t="s">
        <v>953</v>
      </c>
      <c r="C86" s="832"/>
      <c r="D86" s="832"/>
      <c r="E86" s="832"/>
      <c r="F86" s="832"/>
      <c r="G86" s="832"/>
      <c r="H86" s="832"/>
      <c r="I86" s="832"/>
      <c r="J86" s="832"/>
      <c r="K86" s="832"/>
      <c r="L86" s="832"/>
      <c r="M86" s="833"/>
      <c r="N86" s="52">
        <f>L83+L84+L85</f>
        <v>517.03243806179614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2240.4738982677832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1820.9947504063255</v>
      </c>
      <c r="N48" s="271">
        <f>K48*M48</f>
        <v>1820.9947504063255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1820.9947504063255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1820.9947504063255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364.19895008126514</v>
      </c>
      <c r="M83" s="866"/>
      <c r="N83" s="51"/>
    </row>
    <row r="84" spans="1:14">
      <c r="B84" s="89" t="s">
        <v>973</v>
      </c>
      <c r="C84" s="90"/>
      <c r="D84" s="90"/>
      <c r="E84" s="90"/>
      <c r="F84" s="90"/>
      <c r="G84" s="90"/>
      <c r="H84" s="90"/>
      <c r="I84" s="87"/>
      <c r="J84" s="88"/>
      <c r="K84" s="303">
        <v>0.05</v>
      </c>
      <c r="L84" s="865">
        <f>N78*K84</f>
        <v>91.049737520316285</v>
      </c>
      <c r="M84" s="866"/>
      <c r="N84" s="51"/>
    </row>
    <row r="85" spans="1:14" ht="15.75" thickBot="1">
      <c r="B85" s="91" t="s">
        <v>974</v>
      </c>
      <c r="C85" s="92"/>
      <c r="D85" s="92"/>
      <c r="E85" s="92"/>
      <c r="F85" s="92"/>
      <c r="G85" s="92"/>
      <c r="H85" s="92"/>
      <c r="I85" s="93"/>
      <c r="J85" s="94"/>
      <c r="K85" s="304">
        <v>0.05</v>
      </c>
      <c r="L85" s="867">
        <f>N78*K85</f>
        <v>91.049737520316285</v>
      </c>
      <c r="M85" s="868"/>
      <c r="N85" s="51"/>
    </row>
    <row r="86" spans="1:14" ht="15.75" thickBot="1">
      <c r="B86" s="831" t="s">
        <v>953</v>
      </c>
      <c r="C86" s="832"/>
      <c r="D86" s="832"/>
      <c r="E86" s="832"/>
      <c r="F86" s="832"/>
      <c r="G86" s="832"/>
      <c r="H86" s="832"/>
      <c r="I86" s="832"/>
      <c r="J86" s="832"/>
      <c r="K86" s="832"/>
      <c r="L86" s="832"/>
      <c r="M86" s="833"/>
      <c r="N86" s="52">
        <f>L83+L84+L85</f>
        <v>546.29842512189771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2367.2931755282234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4312.1938487591779</v>
      </c>
      <c r="N48" s="271">
        <f>K48*M48</f>
        <v>4312.1938487591779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4312.1938487591779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4312.1938487591779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862.43876975183559</v>
      </c>
      <c r="M83" s="866"/>
      <c r="N83" s="51"/>
    </row>
    <row r="84" spans="1:14">
      <c r="B84" s="89" t="s">
        <v>973</v>
      </c>
      <c r="C84" s="90"/>
      <c r="D84" s="90"/>
      <c r="E84" s="90"/>
      <c r="F84" s="90"/>
      <c r="G84" s="90"/>
      <c r="H84" s="90"/>
      <c r="I84" s="87"/>
      <c r="J84" s="88"/>
      <c r="K84" s="303">
        <v>0.05</v>
      </c>
      <c r="L84" s="865">
        <f>N78*K84</f>
        <v>215.6096924379589</v>
      </c>
      <c r="M84" s="866"/>
      <c r="N84" s="51"/>
    </row>
    <row r="85" spans="1:14" ht="15.75" thickBot="1">
      <c r="B85" s="91" t="s">
        <v>974</v>
      </c>
      <c r="C85" s="92"/>
      <c r="D85" s="92"/>
      <c r="E85" s="92"/>
      <c r="F85" s="92"/>
      <c r="G85" s="92"/>
      <c r="H85" s="92"/>
      <c r="I85" s="93"/>
      <c r="J85" s="94"/>
      <c r="K85" s="304">
        <v>0.05</v>
      </c>
      <c r="L85" s="867">
        <f>N78*K85</f>
        <v>215.6096924379589</v>
      </c>
      <c r="M85" s="868"/>
      <c r="N85" s="51"/>
    </row>
    <row r="86" spans="1:14" ht="15.75" thickBot="1">
      <c r="B86" s="831" t="s">
        <v>953</v>
      </c>
      <c r="C86" s="832"/>
      <c r="D86" s="832"/>
      <c r="E86" s="832"/>
      <c r="F86" s="832"/>
      <c r="G86" s="832"/>
      <c r="H86" s="832"/>
      <c r="I86" s="832"/>
      <c r="J86" s="832"/>
      <c r="K86" s="832"/>
      <c r="L86" s="832"/>
      <c r="M86" s="833"/>
      <c r="N86" s="52">
        <f>L83+L84+L85</f>
        <v>1293.6581546277534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5605.8520033869318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3278.8744761780563</v>
      </c>
      <c r="N48" s="271">
        <f>K48*M48</f>
        <v>3278.8744761780563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3278.8744761780563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3278.8744761780563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655.77489523561133</v>
      </c>
      <c r="M83" s="866"/>
      <c r="N83" s="51"/>
    </row>
    <row r="84" spans="1:14">
      <c r="B84" s="89" t="s">
        <v>973</v>
      </c>
      <c r="C84" s="90"/>
      <c r="D84" s="90"/>
      <c r="E84" s="90"/>
      <c r="F84" s="90"/>
      <c r="G84" s="90"/>
      <c r="H84" s="90"/>
      <c r="I84" s="87"/>
      <c r="J84" s="88"/>
      <c r="K84" s="303">
        <v>0.05</v>
      </c>
      <c r="L84" s="865">
        <f>N78*K84</f>
        <v>163.94372380890283</v>
      </c>
      <c r="M84" s="866"/>
      <c r="N84" s="51"/>
    </row>
    <row r="85" spans="1:14" ht="15.75" thickBot="1">
      <c r="B85" s="91" t="s">
        <v>974</v>
      </c>
      <c r="C85" s="92"/>
      <c r="D85" s="92"/>
      <c r="E85" s="92"/>
      <c r="F85" s="92"/>
      <c r="G85" s="92"/>
      <c r="H85" s="92"/>
      <c r="I85" s="93"/>
      <c r="J85" s="94"/>
      <c r="K85" s="304">
        <v>0.05</v>
      </c>
      <c r="L85" s="867">
        <f>N78*K85</f>
        <v>163.94372380890283</v>
      </c>
      <c r="M85" s="868"/>
      <c r="N85" s="51"/>
    </row>
    <row r="86" spans="1:14" ht="15.75" thickBot="1">
      <c r="B86" s="831" t="s">
        <v>953</v>
      </c>
      <c r="C86" s="832"/>
      <c r="D86" s="832"/>
      <c r="E86" s="832"/>
      <c r="F86" s="832"/>
      <c r="G86" s="832"/>
      <c r="H86" s="832"/>
      <c r="I86" s="832"/>
      <c r="J86" s="832"/>
      <c r="K86" s="832"/>
      <c r="L86" s="832"/>
      <c r="M86" s="833"/>
      <c r="N86" s="52">
        <f>L83+L84+L85</f>
        <v>983.66234285341704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4262.536819031473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2438.8322550084717</v>
      </c>
      <c r="N48" s="271">
        <f>K48*M48</f>
        <v>2438.8322550084717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2438.8322550084717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2438.8322550084717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487.76645100169435</v>
      </c>
      <c r="M83" s="866"/>
      <c r="N83" s="51"/>
    </row>
    <row r="84" spans="1:14">
      <c r="B84" s="89" t="s">
        <v>973</v>
      </c>
      <c r="C84" s="90"/>
      <c r="D84" s="90"/>
      <c r="E84" s="90"/>
      <c r="F84" s="90"/>
      <c r="G84" s="90"/>
      <c r="H84" s="90"/>
      <c r="I84" s="87"/>
      <c r="J84" s="88"/>
      <c r="K84" s="303">
        <v>0.05</v>
      </c>
      <c r="L84" s="865">
        <f>N78*K84</f>
        <v>121.94161275042359</v>
      </c>
      <c r="M84" s="866"/>
      <c r="N84" s="51"/>
    </row>
    <row r="85" spans="1:14" ht="15.75" thickBot="1">
      <c r="B85" s="91" t="s">
        <v>974</v>
      </c>
      <c r="C85" s="92"/>
      <c r="D85" s="92"/>
      <c r="E85" s="92"/>
      <c r="F85" s="92"/>
      <c r="G85" s="92"/>
      <c r="H85" s="92"/>
      <c r="I85" s="93"/>
      <c r="J85" s="94"/>
      <c r="K85" s="304">
        <v>0.05</v>
      </c>
      <c r="L85" s="867">
        <f>N78*K85</f>
        <v>121.94161275042359</v>
      </c>
      <c r="M85" s="868"/>
      <c r="N85" s="51"/>
    </row>
    <row r="86" spans="1:14" ht="15.75" thickBot="1">
      <c r="B86" s="831" t="s">
        <v>953</v>
      </c>
      <c r="C86" s="832"/>
      <c r="D86" s="832"/>
      <c r="E86" s="832"/>
      <c r="F86" s="832"/>
      <c r="G86" s="832"/>
      <c r="H86" s="832"/>
      <c r="I86" s="832"/>
      <c r="J86" s="832"/>
      <c r="K86" s="832"/>
      <c r="L86" s="832"/>
      <c r="M86" s="833"/>
      <c r="N86" s="52">
        <f>L83+L84+L85</f>
        <v>731.64967650254152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3170.4819315110135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2547.224799675515</v>
      </c>
      <c r="N48" s="271">
        <f>K48*M48</f>
        <v>2547.224799675515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2547.224799675515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2547.224799675515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509.44495993510304</v>
      </c>
      <c r="M83" s="866"/>
      <c r="N83" s="51"/>
    </row>
    <row r="84" spans="1:14">
      <c r="B84" s="89" t="s">
        <v>973</v>
      </c>
      <c r="C84" s="90"/>
      <c r="D84" s="90"/>
      <c r="E84" s="90"/>
      <c r="F84" s="90"/>
      <c r="G84" s="90"/>
      <c r="H84" s="90"/>
      <c r="I84" s="87"/>
      <c r="J84" s="88"/>
      <c r="K84" s="303">
        <v>0.05</v>
      </c>
      <c r="L84" s="865">
        <f>N78*K84</f>
        <v>127.36123998377576</v>
      </c>
      <c r="M84" s="866"/>
      <c r="N84" s="51"/>
    </row>
    <row r="85" spans="1:14" ht="15.75" thickBot="1">
      <c r="B85" s="91" t="s">
        <v>974</v>
      </c>
      <c r="C85" s="92"/>
      <c r="D85" s="92"/>
      <c r="E85" s="92"/>
      <c r="F85" s="92"/>
      <c r="G85" s="92"/>
      <c r="H85" s="92"/>
      <c r="I85" s="93"/>
      <c r="J85" s="94"/>
      <c r="K85" s="304">
        <v>0.05</v>
      </c>
      <c r="L85" s="867">
        <f>N78*K85</f>
        <v>127.36123998377576</v>
      </c>
      <c r="M85" s="868"/>
      <c r="N85" s="51"/>
    </row>
    <row r="86" spans="1:14" ht="15.75" thickBot="1">
      <c r="B86" s="831" t="s">
        <v>953</v>
      </c>
      <c r="C86" s="832"/>
      <c r="D86" s="832"/>
      <c r="E86" s="832"/>
      <c r="F86" s="832"/>
      <c r="G86" s="832"/>
      <c r="H86" s="832"/>
      <c r="I86" s="832"/>
      <c r="J86" s="832"/>
      <c r="K86" s="832"/>
      <c r="L86" s="832"/>
      <c r="M86" s="833"/>
      <c r="N86" s="52">
        <f>L83+L84+L85</f>
        <v>764.16743990265445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3311.3922395781692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2774.8491434763055</v>
      </c>
      <c r="N48" s="271">
        <f>K48*M48</f>
        <v>2774.8491434763055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2774.8491434763055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1" t="s">
        <v>953</v>
      </c>
      <c r="C76" s="832"/>
      <c r="D76" s="832"/>
      <c r="E76" s="832"/>
      <c r="F76" s="832"/>
      <c r="G76" s="832"/>
      <c r="H76" s="832"/>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2774.8491434763055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554.96982869526107</v>
      </c>
      <c r="M83" s="866"/>
      <c r="N83" s="51"/>
    </row>
    <row r="84" spans="1:14">
      <c r="B84" s="89" t="s">
        <v>973</v>
      </c>
      <c r="C84" s="90"/>
      <c r="D84" s="90"/>
      <c r="E84" s="90"/>
      <c r="F84" s="90"/>
      <c r="G84" s="90"/>
      <c r="H84" s="90"/>
      <c r="I84" s="87"/>
      <c r="J84" s="88"/>
      <c r="K84" s="303">
        <v>0.05</v>
      </c>
      <c r="L84" s="865">
        <f>N78*K84</f>
        <v>138.74245717381527</v>
      </c>
      <c r="M84" s="866"/>
      <c r="N84" s="51"/>
    </row>
    <row r="85" spans="1:14" ht="15.75" thickBot="1">
      <c r="B85" s="91" t="s">
        <v>974</v>
      </c>
      <c r="C85" s="92"/>
      <c r="D85" s="92"/>
      <c r="E85" s="92"/>
      <c r="F85" s="92"/>
      <c r="G85" s="92"/>
      <c r="H85" s="92"/>
      <c r="I85" s="93"/>
      <c r="J85" s="94"/>
      <c r="K85" s="304">
        <v>0.05</v>
      </c>
      <c r="L85" s="867">
        <f>N78*K85</f>
        <v>138.74245717381527</v>
      </c>
      <c r="M85" s="868"/>
      <c r="N85" s="51"/>
    </row>
    <row r="86" spans="1:14" ht="15.75" thickBot="1">
      <c r="B86" s="831" t="s">
        <v>953</v>
      </c>
      <c r="C86" s="832"/>
      <c r="D86" s="832"/>
      <c r="E86" s="832"/>
      <c r="F86" s="832"/>
      <c r="G86" s="832"/>
      <c r="H86" s="832"/>
      <c r="I86" s="832"/>
      <c r="J86" s="832"/>
      <c r="K86" s="832"/>
      <c r="L86" s="832"/>
      <c r="M86" s="833"/>
      <c r="N86" s="52">
        <f>L83+L84+L85</f>
        <v>832.45474304289166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3607.303886519197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2904.9201970767576</v>
      </c>
      <c r="N48" s="271">
        <f>K48*M48</f>
        <v>2904.9201970767576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2904.9201970767576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2904.9201970767576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580.9840394153515</v>
      </c>
      <c r="M83" s="866"/>
      <c r="N83" s="51"/>
    </row>
    <row r="84" spans="1:14">
      <c r="B84" s="89" t="s">
        <v>973</v>
      </c>
      <c r="C84" s="90"/>
      <c r="D84" s="90"/>
      <c r="E84" s="90"/>
      <c r="F84" s="90"/>
      <c r="G84" s="90"/>
      <c r="H84" s="90"/>
      <c r="I84" s="87"/>
      <c r="J84" s="88"/>
      <c r="K84" s="303">
        <v>0.05</v>
      </c>
      <c r="L84" s="865">
        <f>N78*K84</f>
        <v>145.24600985383788</v>
      </c>
      <c r="M84" s="866"/>
      <c r="N84" s="51"/>
    </row>
    <row r="85" spans="1:14" ht="15.75" thickBot="1">
      <c r="B85" s="91" t="s">
        <v>974</v>
      </c>
      <c r="C85" s="92"/>
      <c r="D85" s="92"/>
      <c r="E85" s="92"/>
      <c r="F85" s="92"/>
      <c r="G85" s="92"/>
      <c r="H85" s="92"/>
      <c r="I85" s="93"/>
      <c r="J85" s="94"/>
      <c r="K85" s="304">
        <v>0.05</v>
      </c>
      <c r="L85" s="867">
        <f>N78*K85</f>
        <v>145.24600985383788</v>
      </c>
      <c r="M85" s="868"/>
      <c r="N85" s="51"/>
    </row>
    <row r="86" spans="1:14" ht="15.75" thickBot="1">
      <c r="B86" s="831" t="s">
        <v>953</v>
      </c>
      <c r="C86" s="832"/>
      <c r="D86" s="832"/>
      <c r="E86" s="832"/>
      <c r="F86" s="832"/>
      <c r="G86" s="832"/>
      <c r="H86" s="832"/>
      <c r="I86" s="832"/>
      <c r="J86" s="832"/>
      <c r="K86" s="832"/>
      <c r="L86" s="832"/>
      <c r="M86" s="833"/>
      <c r="N86" s="52">
        <f>L83+L84+L85</f>
        <v>871.47605912302731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3776.3962561997851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2872.4024336766443</v>
      </c>
      <c r="N48" s="271">
        <f>K48*M48</f>
        <v>2872.4024336766443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2872.4024336766443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2872.4024336766443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574.4804867353289</v>
      </c>
      <c r="M83" s="866"/>
      <c r="N83" s="51"/>
    </row>
    <row r="84" spans="1:14">
      <c r="B84" s="89" t="s">
        <v>973</v>
      </c>
      <c r="C84" s="90"/>
      <c r="D84" s="90"/>
      <c r="E84" s="90"/>
      <c r="F84" s="90"/>
      <c r="G84" s="90"/>
      <c r="H84" s="90"/>
      <c r="I84" s="87"/>
      <c r="J84" s="88"/>
      <c r="K84" s="303">
        <v>0.05</v>
      </c>
      <c r="L84" s="865">
        <f>N78*K84</f>
        <v>143.62012168383222</v>
      </c>
      <c r="M84" s="866"/>
      <c r="N84" s="51"/>
    </row>
    <row r="85" spans="1:14" ht="15.75" thickBot="1">
      <c r="B85" s="91" t="s">
        <v>974</v>
      </c>
      <c r="C85" s="92"/>
      <c r="D85" s="92"/>
      <c r="E85" s="92"/>
      <c r="F85" s="92"/>
      <c r="G85" s="92"/>
      <c r="H85" s="92"/>
      <c r="I85" s="93"/>
      <c r="J85" s="94"/>
      <c r="K85" s="304">
        <v>0.05</v>
      </c>
      <c r="L85" s="867">
        <f>N78*K85</f>
        <v>143.62012168383222</v>
      </c>
      <c r="M85" s="868"/>
      <c r="N85" s="51"/>
    </row>
    <row r="86" spans="1:14" ht="15.75" thickBot="1">
      <c r="B86" s="831" t="s">
        <v>953</v>
      </c>
      <c r="C86" s="832"/>
      <c r="D86" s="832"/>
      <c r="E86" s="832"/>
      <c r="F86" s="832"/>
      <c r="G86" s="832"/>
      <c r="H86" s="832"/>
      <c r="I86" s="832"/>
      <c r="J86" s="832"/>
      <c r="K86" s="832"/>
      <c r="L86" s="832"/>
      <c r="M86" s="833"/>
      <c r="N86" s="52">
        <f>L83+L84+L85</f>
        <v>861.72073010299323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3734.1231637796373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2991.6342328103919</v>
      </c>
      <c r="N48" s="271">
        <f>K48*M48</f>
        <v>2991.6342328103919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2991.6342328103919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2991.6342328103919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598.32684656207846</v>
      </c>
      <c r="M83" s="866"/>
      <c r="N83" s="51"/>
    </row>
    <row r="84" spans="1:14">
      <c r="B84" s="89" t="s">
        <v>973</v>
      </c>
      <c r="C84" s="90"/>
      <c r="D84" s="90"/>
      <c r="E84" s="90"/>
      <c r="F84" s="90"/>
      <c r="G84" s="90"/>
      <c r="H84" s="90"/>
      <c r="I84" s="87"/>
      <c r="J84" s="88"/>
      <c r="K84" s="303">
        <v>0.05</v>
      </c>
      <c r="L84" s="865">
        <f>N78*K84</f>
        <v>149.58171164051961</v>
      </c>
      <c r="M84" s="866"/>
      <c r="N84" s="51"/>
    </row>
    <row r="85" spans="1:14" ht="15.75" thickBot="1">
      <c r="B85" s="91" t="s">
        <v>974</v>
      </c>
      <c r="C85" s="92"/>
      <c r="D85" s="92"/>
      <c r="E85" s="92"/>
      <c r="F85" s="92"/>
      <c r="G85" s="92"/>
      <c r="H85" s="92"/>
      <c r="I85" s="93"/>
      <c r="J85" s="94"/>
      <c r="K85" s="304">
        <v>0.05</v>
      </c>
      <c r="L85" s="867">
        <f>N78*K85</f>
        <v>149.58171164051961</v>
      </c>
      <c r="M85" s="868"/>
      <c r="N85" s="51"/>
    </row>
    <row r="86" spans="1:14" ht="15.75" thickBot="1">
      <c r="B86" s="831" t="s">
        <v>953</v>
      </c>
      <c r="C86" s="832"/>
      <c r="D86" s="832"/>
      <c r="E86" s="832"/>
      <c r="F86" s="832"/>
      <c r="G86" s="832"/>
      <c r="H86" s="832"/>
      <c r="I86" s="832"/>
      <c r="J86" s="832"/>
      <c r="K86" s="832"/>
      <c r="L86" s="832"/>
      <c r="M86" s="833"/>
      <c r="N86" s="52">
        <f>L83+L84+L85</f>
        <v>897.49026984311774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3889.1245026535098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2991.6342328103919</v>
      </c>
      <c r="N48" s="271">
        <f>K48*M48</f>
        <v>2991.6342328103919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2991.6342328103919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2991.6342328103919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598.32684656207846</v>
      </c>
      <c r="M83" s="866"/>
      <c r="N83" s="51"/>
    </row>
    <row r="84" spans="1:14">
      <c r="B84" s="89" t="s">
        <v>973</v>
      </c>
      <c r="C84" s="90"/>
      <c r="D84" s="90"/>
      <c r="E84" s="90"/>
      <c r="F84" s="90"/>
      <c r="G84" s="90"/>
      <c r="H84" s="90"/>
      <c r="I84" s="87"/>
      <c r="J84" s="88"/>
      <c r="K84" s="303">
        <v>0.05</v>
      </c>
      <c r="L84" s="865">
        <f>N78*K84</f>
        <v>149.58171164051961</v>
      </c>
      <c r="M84" s="866"/>
      <c r="N84" s="51"/>
    </row>
    <row r="85" spans="1:14" ht="15.75" thickBot="1">
      <c r="B85" s="91" t="s">
        <v>974</v>
      </c>
      <c r="C85" s="92"/>
      <c r="D85" s="92"/>
      <c r="E85" s="92"/>
      <c r="F85" s="92"/>
      <c r="G85" s="92"/>
      <c r="H85" s="92"/>
      <c r="I85" s="93"/>
      <c r="J85" s="94"/>
      <c r="K85" s="304">
        <v>0.05</v>
      </c>
      <c r="L85" s="867">
        <f>N78*K85</f>
        <v>149.58171164051961</v>
      </c>
      <c r="M85" s="868"/>
      <c r="N85" s="51"/>
    </row>
    <row r="86" spans="1:14" ht="15.75" thickBot="1">
      <c r="B86" s="831" t="s">
        <v>953</v>
      </c>
      <c r="C86" s="832"/>
      <c r="D86" s="832"/>
      <c r="E86" s="832"/>
      <c r="F86" s="832"/>
      <c r="G86" s="832"/>
      <c r="H86" s="832"/>
      <c r="I86" s="832"/>
      <c r="J86" s="832"/>
      <c r="K86" s="832"/>
      <c r="L86" s="832"/>
      <c r="M86" s="833"/>
      <c r="N86" s="52">
        <f>L83+L84+L85</f>
        <v>897.49026984311774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3889.1245026535098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3197.580067677774</v>
      </c>
      <c r="N48" s="271">
        <f>K48*M48</f>
        <v>3197.580067677774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3197.580067677774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3197.580067677774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639.51601353555486</v>
      </c>
      <c r="M83" s="866"/>
      <c r="N83" s="51"/>
    </row>
    <row r="84" spans="1:14">
      <c r="B84" s="89" t="s">
        <v>973</v>
      </c>
      <c r="C84" s="90"/>
      <c r="D84" s="90"/>
      <c r="E84" s="90"/>
      <c r="F84" s="90"/>
      <c r="G84" s="90"/>
      <c r="H84" s="90"/>
      <c r="I84" s="87"/>
      <c r="J84" s="88"/>
      <c r="K84" s="303">
        <v>0.05</v>
      </c>
      <c r="L84" s="865">
        <f>N78*K84</f>
        <v>159.87900338388872</v>
      </c>
      <c r="M84" s="866"/>
      <c r="N84" s="51"/>
    </row>
    <row r="85" spans="1:14" ht="15.75" thickBot="1">
      <c r="B85" s="91" t="s">
        <v>974</v>
      </c>
      <c r="C85" s="92"/>
      <c r="D85" s="92"/>
      <c r="E85" s="92"/>
      <c r="F85" s="92"/>
      <c r="G85" s="92"/>
      <c r="H85" s="92"/>
      <c r="I85" s="93"/>
      <c r="J85" s="94"/>
      <c r="K85" s="304">
        <v>0.05</v>
      </c>
      <c r="L85" s="867">
        <f>N78*K85</f>
        <v>159.87900338388872</v>
      </c>
      <c r="M85" s="868"/>
      <c r="N85" s="51"/>
    </row>
    <row r="86" spans="1:14" ht="15.75" thickBot="1">
      <c r="B86" s="831" t="s">
        <v>953</v>
      </c>
      <c r="C86" s="832"/>
      <c r="D86" s="832"/>
      <c r="E86" s="832"/>
      <c r="F86" s="832"/>
      <c r="G86" s="832"/>
      <c r="H86" s="832"/>
      <c r="I86" s="832"/>
      <c r="J86" s="832"/>
      <c r="K86" s="832"/>
      <c r="L86" s="832"/>
      <c r="M86" s="833"/>
      <c r="N86" s="52">
        <f>L83+L84+L85</f>
        <v>959.27402030333235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4156.8540879811062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3360.1688846783391</v>
      </c>
      <c r="N48" s="271">
        <f>K48*M48</f>
        <v>3360.1688846783391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3360.1688846783391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3360.1688846783391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672.0337769356679</v>
      </c>
      <c r="M83" s="866"/>
      <c r="N83" s="51"/>
    </row>
    <row r="84" spans="1:14">
      <c r="B84" s="89" t="s">
        <v>973</v>
      </c>
      <c r="C84" s="90"/>
      <c r="D84" s="90"/>
      <c r="E84" s="90"/>
      <c r="F84" s="90"/>
      <c r="G84" s="90"/>
      <c r="H84" s="90"/>
      <c r="I84" s="87"/>
      <c r="J84" s="88"/>
      <c r="K84" s="303">
        <v>0.05</v>
      </c>
      <c r="L84" s="865">
        <f>N78*K84</f>
        <v>168.00844423391698</v>
      </c>
      <c r="M84" s="866"/>
      <c r="N84" s="51"/>
    </row>
    <row r="85" spans="1:14" ht="15.75" thickBot="1">
      <c r="B85" s="91" t="s">
        <v>974</v>
      </c>
      <c r="C85" s="92"/>
      <c r="D85" s="92"/>
      <c r="E85" s="92"/>
      <c r="F85" s="92"/>
      <c r="G85" s="92"/>
      <c r="H85" s="92"/>
      <c r="I85" s="93"/>
      <c r="J85" s="94"/>
      <c r="K85" s="304">
        <v>0.05</v>
      </c>
      <c r="L85" s="867">
        <f>N78*K85</f>
        <v>168.00844423391698</v>
      </c>
      <c r="M85" s="868"/>
      <c r="N85" s="51"/>
    </row>
    <row r="86" spans="1:14" ht="15.75" thickBot="1">
      <c r="B86" s="831" t="s">
        <v>953</v>
      </c>
      <c r="C86" s="832"/>
      <c r="D86" s="832"/>
      <c r="E86" s="832"/>
      <c r="F86" s="832"/>
      <c r="G86" s="832"/>
      <c r="H86" s="832"/>
      <c r="I86" s="832"/>
      <c r="J86" s="832"/>
      <c r="K86" s="832"/>
      <c r="L86" s="832"/>
      <c r="M86" s="833"/>
      <c r="N86" s="52">
        <f>L83+L84+L85</f>
        <v>1008.0506654035019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4368.2195500818407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3490.2399382787908</v>
      </c>
      <c r="N48" s="271">
        <f>K48*M48</f>
        <v>3490.2399382787908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3490.2399382787908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3490.2399382787908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698.04798765575822</v>
      </c>
      <c r="M83" s="866"/>
      <c r="N83" s="51"/>
    </row>
    <row r="84" spans="1:14">
      <c r="B84" s="89" t="s">
        <v>973</v>
      </c>
      <c r="C84" s="90"/>
      <c r="D84" s="90"/>
      <c r="E84" s="90"/>
      <c r="F84" s="90"/>
      <c r="G84" s="90"/>
      <c r="H84" s="90"/>
      <c r="I84" s="87"/>
      <c r="J84" s="88"/>
      <c r="K84" s="303">
        <v>0.05</v>
      </c>
      <c r="L84" s="865">
        <f>N78*K84</f>
        <v>174.51199691393956</v>
      </c>
      <c r="M84" s="866"/>
      <c r="N84" s="51"/>
    </row>
    <row r="85" spans="1:14" ht="15.75" thickBot="1">
      <c r="B85" s="91" t="s">
        <v>974</v>
      </c>
      <c r="C85" s="92"/>
      <c r="D85" s="92"/>
      <c r="E85" s="92"/>
      <c r="F85" s="92"/>
      <c r="G85" s="92"/>
      <c r="H85" s="92"/>
      <c r="I85" s="93"/>
      <c r="J85" s="94"/>
      <c r="K85" s="304">
        <v>0.05</v>
      </c>
      <c r="L85" s="867">
        <f>N78*K85</f>
        <v>174.51199691393956</v>
      </c>
      <c r="M85" s="868"/>
      <c r="N85" s="51"/>
    </row>
    <row r="86" spans="1:14" ht="15.75" thickBot="1">
      <c r="B86" s="831" t="s">
        <v>953</v>
      </c>
      <c r="C86" s="832"/>
      <c r="D86" s="832"/>
      <c r="E86" s="832"/>
      <c r="F86" s="832"/>
      <c r="G86" s="832"/>
      <c r="H86" s="832"/>
      <c r="I86" s="832"/>
      <c r="J86" s="832"/>
      <c r="K86" s="832"/>
      <c r="L86" s="832"/>
      <c r="M86" s="833"/>
      <c r="N86" s="52">
        <f>L83+L84+L85</f>
        <v>1047.0719814836373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4537.3119197624283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2959.9750369260532</v>
      </c>
      <c r="N48" s="271">
        <f>K48*M48</f>
        <v>2959.9750369260532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2959.9750369260532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2959.9750369260532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591.99500738521067</v>
      </c>
      <c r="M83" s="866"/>
      <c r="N83" s="51"/>
    </row>
    <row r="84" spans="1:14">
      <c r="B84" s="89" t="s">
        <v>973</v>
      </c>
      <c r="C84" s="90"/>
      <c r="D84" s="90"/>
      <c r="E84" s="90"/>
      <c r="F84" s="90"/>
      <c r="G84" s="90"/>
      <c r="H84" s="90"/>
      <c r="I84" s="87"/>
      <c r="J84" s="88"/>
      <c r="K84" s="303">
        <v>0.05</v>
      </c>
      <c r="L84" s="865">
        <f>N78*K84</f>
        <v>147.99875184630267</v>
      </c>
      <c r="M84" s="866"/>
      <c r="N84" s="51"/>
    </row>
    <row r="85" spans="1:14" ht="15.75" thickBot="1">
      <c r="B85" s="91" t="s">
        <v>974</v>
      </c>
      <c r="C85" s="92"/>
      <c r="D85" s="92"/>
      <c r="E85" s="92"/>
      <c r="F85" s="92"/>
      <c r="G85" s="92"/>
      <c r="H85" s="92"/>
      <c r="I85" s="93"/>
      <c r="J85" s="94"/>
      <c r="K85" s="304">
        <v>0.05</v>
      </c>
      <c r="L85" s="867">
        <f>N78*K85</f>
        <v>147.99875184630267</v>
      </c>
      <c r="M85" s="868"/>
      <c r="N85" s="51"/>
    </row>
    <row r="86" spans="1:14" ht="15.75" thickBot="1">
      <c r="B86" s="831" t="s">
        <v>953</v>
      </c>
      <c r="C86" s="832"/>
      <c r="D86" s="832"/>
      <c r="E86" s="832"/>
      <c r="F86" s="832"/>
      <c r="G86" s="832"/>
      <c r="H86" s="832"/>
      <c r="I86" s="832"/>
      <c r="J86" s="832"/>
      <c r="K86" s="832"/>
      <c r="L86" s="832"/>
      <c r="M86" s="833"/>
      <c r="N86" s="52">
        <f>L83+L84+L85</f>
        <v>887.99251107781595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3847.9675480038691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2265.4041835412027</v>
      </c>
      <c r="N48" s="271">
        <f>K48*M48</f>
        <v>2265.4041835412027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2265.4041835412027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20"/>
      <c r="M64" s="821"/>
      <c r="N64" s="127"/>
    </row>
    <row r="65" spans="1:14" ht="15.75" thickBot="1">
      <c r="B65" s="837" t="s">
        <v>953</v>
      </c>
      <c r="C65" s="838"/>
      <c r="D65" s="838"/>
      <c r="E65" s="838"/>
      <c r="F65" s="838"/>
      <c r="G65" s="838"/>
      <c r="H65" s="838"/>
      <c r="I65" s="838"/>
      <c r="J65" s="838"/>
      <c r="K65" s="838"/>
      <c r="L65" s="838"/>
      <c r="M65" s="83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7" t="s">
        <v>963</v>
      </c>
      <c r="C69" s="858"/>
      <c r="D69" s="858"/>
      <c r="E69" s="858"/>
      <c r="F69" s="858"/>
      <c r="G69" s="858"/>
      <c r="H69" s="858"/>
      <c r="I69" s="73" t="s">
        <v>964</v>
      </c>
      <c r="J69" s="75" t="s">
        <v>1410</v>
      </c>
      <c r="K69" s="74" t="s">
        <v>966</v>
      </c>
      <c r="L69" s="859" t="s">
        <v>950</v>
      </c>
      <c r="M69" s="860"/>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8"/>
      <c r="C74" s="819"/>
      <c r="D74" s="819"/>
      <c r="E74" s="819"/>
      <c r="F74" s="819"/>
      <c r="G74" s="819"/>
      <c r="H74" s="819"/>
      <c r="I74" s="126"/>
      <c r="J74" s="126"/>
      <c r="K74" s="126"/>
      <c r="L74" s="919"/>
      <c r="M74" s="919"/>
      <c r="N74" s="45"/>
    </row>
    <row r="75" spans="1:14" ht="15.75" thickBot="1">
      <c r="B75" s="837" t="s">
        <v>953</v>
      </c>
      <c r="C75" s="838"/>
      <c r="D75" s="838"/>
      <c r="E75" s="838"/>
      <c r="F75" s="838"/>
      <c r="G75" s="838"/>
      <c r="H75" s="838"/>
      <c r="I75" s="838"/>
      <c r="J75" s="838"/>
      <c r="K75" s="838"/>
      <c r="L75" s="838"/>
      <c r="M75" s="839"/>
      <c r="N75" s="300">
        <f>SUM(N70:N74)</f>
        <v>54.131</v>
      </c>
    </row>
    <row r="76" spans="1:14" ht="15.75" thickBot="1">
      <c r="B76" s="33"/>
      <c r="C76" s="34"/>
      <c r="D76" s="34"/>
      <c r="E76" s="34"/>
      <c r="F76" s="34"/>
      <c r="G76" s="34"/>
      <c r="H76" s="34"/>
      <c r="I76" s="34"/>
      <c r="J76" s="34"/>
      <c r="K76" s="34"/>
      <c r="L76" s="34"/>
      <c r="M76" s="34"/>
      <c r="N76" s="35"/>
    </row>
    <row r="77" spans="1:14" ht="15.75" thickBot="1">
      <c r="B77" s="831" t="s">
        <v>967</v>
      </c>
      <c r="C77" s="832"/>
      <c r="D77" s="832"/>
      <c r="E77" s="832"/>
      <c r="F77" s="832"/>
      <c r="G77" s="832"/>
      <c r="H77" s="832"/>
      <c r="I77" s="832"/>
      <c r="J77" s="832"/>
      <c r="K77" s="832"/>
      <c r="L77" s="832"/>
      <c r="M77" s="833"/>
      <c r="N77" s="99">
        <f>N43+N54+N65+N75</f>
        <v>2651.4693504567476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530.2938700913495</v>
      </c>
      <c r="M82" s="866"/>
      <c r="N82" s="51"/>
    </row>
    <row r="83" spans="1:14">
      <c r="B83" s="89" t="s">
        <v>973</v>
      </c>
      <c r="C83" s="90"/>
      <c r="D83" s="90"/>
      <c r="E83" s="90"/>
      <c r="F83" s="90"/>
      <c r="G83" s="90"/>
      <c r="H83" s="90"/>
      <c r="I83" s="87"/>
      <c r="J83" s="88"/>
      <c r="K83" s="303">
        <v>0.05</v>
      </c>
      <c r="L83" s="865">
        <f>N77*K83</f>
        <v>132.57346752283738</v>
      </c>
      <c r="M83" s="866"/>
      <c r="N83" s="51"/>
    </row>
    <row r="84" spans="1:14" ht="15.75" thickBot="1">
      <c r="B84" s="91" t="s">
        <v>974</v>
      </c>
      <c r="C84" s="92"/>
      <c r="D84" s="92"/>
      <c r="E84" s="92"/>
      <c r="F84" s="92"/>
      <c r="G84" s="92"/>
      <c r="H84" s="92"/>
      <c r="I84" s="93"/>
      <c r="J84" s="94"/>
      <c r="K84" s="304">
        <v>0.05</v>
      </c>
      <c r="L84" s="867">
        <f>N77*K84</f>
        <v>132.57346752283738</v>
      </c>
      <c r="M84" s="868"/>
      <c r="N84" s="51"/>
    </row>
    <row r="85" spans="1:14" ht="15.75" thickBot="1">
      <c r="B85" s="831" t="s">
        <v>953</v>
      </c>
      <c r="C85" s="832"/>
      <c r="D85" s="832"/>
      <c r="E85" s="832"/>
      <c r="F85" s="832"/>
      <c r="G85" s="832"/>
      <c r="H85" s="832"/>
      <c r="I85" s="832"/>
      <c r="J85" s="832"/>
      <c r="K85" s="832"/>
      <c r="L85" s="832"/>
      <c r="M85" s="833"/>
      <c r="N85" s="52">
        <f>L82+L83+L84</f>
        <v>795.44080513702431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3446.9101555937718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2297.9219469413156</v>
      </c>
      <c r="N48" s="271">
        <f>K48*M48</f>
        <v>2297.9219469413156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2297.9219469413156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2683.9871138568606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536.79742277137211</v>
      </c>
      <c r="M83" s="866"/>
      <c r="N83" s="51"/>
    </row>
    <row r="84" spans="1:14">
      <c r="B84" s="89" t="s">
        <v>973</v>
      </c>
      <c r="C84" s="90"/>
      <c r="D84" s="90"/>
      <c r="E84" s="90"/>
      <c r="F84" s="90"/>
      <c r="G84" s="90"/>
      <c r="H84" s="90"/>
      <c r="I84" s="87"/>
      <c r="J84" s="88"/>
      <c r="K84" s="303">
        <v>0.05</v>
      </c>
      <c r="L84" s="865">
        <f>N78*K84</f>
        <v>134.19935569284303</v>
      </c>
      <c r="M84" s="866"/>
      <c r="N84" s="51"/>
    </row>
    <row r="85" spans="1:14" ht="15.75" thickBot="1">
      <c r="B85" s="91" t="s">
        <v>974</v>
      </c>
      <c r="C85" s="92"/>
      <c r="D85" s="92"/>
      <c r="E85" s="92"/>
      <c r="F85" s="92"/>
      <c r="G85" s="92"/>
      <c r="H85" s="92"/>
      <c r="I85" s="93"/>
      <c r="J85" s="94"/>
      <c r="K85" s="304">
        <v>0.05</v>
      </c>
      <c r="L85" s="867">
        <f>N78*K85</f>
        <v>134.19935569284303</v>
      </c>
      <c r="M85" s="868"/>
      <c r="N85" s="51"/>
    </row>
    <row r="86" spans="1:14" ht="15.75" thickBot="1">
      <c r="B86" s="831" t="s">
        <v>953</v>
      </c>
      <c r="C86" s="832"/>
      <c r="D86" s="832"/>
      <c r="E86" s="832"/>
      <c r="F86" s="832"/>
      <c r="G86" s="832"/>
      <c r="H86" s="832"/>
      <c r="I86" s="832"/>
      <c r="J86" s="832"/>
      <c r="K86" s="832"/>
      <c r="L86" s="832"/>
      <c r="M86" s="833"/>
      <c r="N86" s="52">
        <f>L83+L84+L85</f>
        <v>805.19613415705817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3489.1832480139187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17559.592236060995</v>
      </c>
      <c r="N48" s="271">
        <f>K48*M48</f>
        <v>5267.8776708182986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5267.8776708182986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5653.9428377338436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1130.7885675467687</v>
      </c>
      <c r="M83" s="866"/>
      <c r="N83" s="51"/>
    </row>
    <row r="84" spans="1:14">
      <c r="B84" s="89" t="s">
        <v>973</v>
      </c>
      <c r="C84" s="90"/>
      <c r="D84" s="90"/>
      <c r="E84" s="90"/>
      <c r="F84" s="90"/>
      <c r="G84" s="90"/>
      <c r="H84" s="90"/>
      <c r="I84" s="87"/>
      <c r="J84" s="88"/>
      <c r="K84" s="303">
        <v>0.05</v>
      </c>
      <c r="L84" s="865">
        <f>N78*K84</f>
        <v>282.69714188669218</v>
      </c>
      <c r="M84" s="866"/>
      <c r="N84" s="51"/>
    </row>
    <row r="85" spans="1:14" ht="15.75" thickBot="1">
      <c r="B85" s="91" t="s">
        <v>974</v>
      </c>
      <c r="C85" s="92"/>
      <c r="D85" s="92"/>
      <c r="E85" s="92"/>
      <c r="F85" s="92"/>
      <c r="G85" s="92"/>
      <c r="H85" s="92"/>
      <c r="I85" s="93"/>
      <c r="J85" s="94"/>
      <c r="K85" s="304">
        <v>0.05</v>
      </c>
      <c r="L85" s="867">
        <f>N78*K85</f>
        <v>282.69714188669218</v>
      </c>
      <c r="M85" s="868"/>
      <c r="N85" s="51"/>
    </row>
    <row r="86" spans="1:14" ht="15.75" thickBot="1">
      <c r="B86" s="831" t="s">
        <v>953</v>
      </c>
      <c r="C86" s="832"/>
      <c r="D86" s="832"/>
      <c r="E86" s="832"/>
      <c r="F86" s="832"/>
      <c r="G86" s="832"/>
      <c r="H86" s="832"/>
      <c r="I86" s="832"/>
      <c r="J86" s="832"/>
      <c r="K86" s="832"/>
      <c r="L86" s="832"/>
      <c r="M86" s="833"/>
      <c r="N86" s="52">
        <f>L83+L84+L85</f>
        <v>1696.1828513201531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7350.1256890539971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961" t="str">
        <f>VLOOKUP(A36,EQUIPOS!A6:D154,3,FALSE)</f>
        <v>Carrotanque Irrigador de asfalto, 1000 GALONES DE CAPACIDAD</v>
      </c>
      <c r="C36" s="962"/>
      <c r="D36" s="962"/>
      <c r="E36" s="962"/>
      <c r="F36" s="962"/>
      <c r="G36" s="962"/>
      <c r="H36" s="963"/>
      <c r="I36" s="266"/>
      <c r="J36" s="267"/>
      <c r="K36" s="268">
        <f>VLOOKUP(A36,EQUIPOS!A6:D163,4,FALSE)</f>
        <v>114583.28007992664</v>
      </c>
      <c r="L36" s="269"/>
      <c r="M36" s="270">
        <v>500</v>
      </c>
      <c r="N36" s="271">
        <f>K36/M36</f>
        <v>229.16656015985328</v>
      </c>
    </row>
    <row r="37" spans="1:14">
      <c r="A37" s="113" t="s">
        <v>176</v>
      </c>
      <c r="B37" s="961" t="str">
        <f>VLOOKUP(A37,EQUIPOS!A7:D154,3,FALSE)</f>
        <v xml:space="preserve">Compresor (barrido y soplado)
</v>
      </c>
      <c r="C37" s="962"/>
      <c r="D37" s="962"/>
      <c r="E37" s="962"/>
      <c r="F37" s="962"/>
      <c r="G37" s="962"/>
      <c r="H37" s="963"/>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3213.2126134665177</v>
      </c>
      <c r="N48" s="271">
        <f>K48*M48</f>
        <v>1445.945676059933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1445.945676059933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1832.010842975478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366.40216859509565</v>
      </c>
      <c r="M83" s="866"/>
      <c r="N83" s="51"/>
    </row>
    <row r="84" spans="1:14">
      <c r="B84" s="89" t="s">
        <v>973</v>
      </c>
      <c r="C84" s="90"/>
      <c r="D84" s="90"/>
      <c r="E84" s="90"/>
      <c r="F84" s="90"/>
      <c r="G84" s="90"/>
      <c r="H84" s="90"/>
      <c r="I84" s="87"/>
      <c r="J84" s="88"/>
      <c r="K84" s="303">
        <v>0.05</v>
      </c>
      <c r="L84" s="865">
        <f>N78*K84</f>
        <v>91.600542148773911</v>
      </c>
      <c r="M84" s="866"/>
      <c r="N84" s="51"/>
    </row>
    <row r="85" spans="1:14" ht="15.75" thickBot="1">
      <c r="B85" s="91" t="s">
        <v>974</v>
      </c>
      <c r="C85" s="92"/>
      <c r="D85" s="92"/>
      <c r="E85" s="92"/>
      <c r="F85" s="92"/>
      <c r="G85" s="92"/>
      <c r="H85" s="92"/>
      <c r="I85" s="93"/>
      <c r="J85" s="94"/>
      <c r="K85" s="304">
        <v>0.05</v>
      </c>
      <c r="L85" s="867">
        <f>N78*K85</f>
        <v>91.600542148773911</v>
      </c>
      <c r="M85" s="868"/>
      <c r="N85" s="51"/>
    </row>
    <row r="86" spans="1:14" ht="15.75" thickBot="1">
      <c r="B86" s="831" t="s">
        <v>953</v>
      </c>
      <c r="C86" s="832"/>
      <c r="D86" s="832"/>
      <c r="E86" s="832"/>
      <c r="F86" s="832"/>
      <c r="G86" s="832"/>
      <c r="H86" s="832"/>
      <c r="I86" s="832"/>
      <c r="J86" s="832"/>
      <c r="K86" s="832"/>
      <c r="L86" s="832"/>
      <c r="M86" s="833"/>
      <c r="N86" s="52">
        <f>L83+L84+L85</f>
        <v>549.60325289264347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2381.6140958681217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205"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3506.4988199788472</v>
      </c>
      <c r="N48" s="271">
        <f>K48*M48</f>
        <v>1577.9244689904813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1577.9244689904813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1963.9896359060265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392.7979271812053</v>
      </c>
      <c r="M83" s="866"/>
      <c r="N83" s="51"/>
    </row>
    <row r="84" spans="1:14">
      <c r="B84" s="89" t="s">
        <v>973</v>
      </c>
      <c r="C84" s="90"/>
      <c r="D84" s="90"/>
      <c r="E84" s="90"/>
      <c r="F84" s="90"/>
      <c r="G84" s="90"/>
      <c r="H84" s="90"/>
      <c r="I84" s="87"/>
      <c r="J84" s="88"/>
      <c r="K84" s="303">
        <v>0.05</v>
      </c>
      <c r="L84" s="865">
        <f>N78*K84</f>
        <v>98.199481795301324</v>
      </c>
      <c r="M84" s="866"/>
      <c r="N84" s="51"/>
    </row>
    <row r="85" spans="1:14" ht="15.75" thickBot="1">
      <c r="B85" s="91" t="s">
        <v>974</v>
      </c>
      <c r="C85" s="92"/>
      <c r="D85" s="92"/>
      <c r="E85" s="92"/>
      <c r="F85" s="92"/>
      <c r="G85" s="92"/>
      <c r="H85" s="92"/>
      <c r="I85" s="93"/>
      <c r="J85" s="94"/>
      <c r="K85" s="304">
        <v>0.05</v>
      </c>
      <c r="L85" s="867">
        <f>N78*K85</f>
        <v>98.199481795301324</v>
      </c>
      <c r="M85" s="868"/>
      <c r="N85" s="51"/>
    </row>
    <row r="86" spans="1:14" ht="15.75" thickBot="1">
      <c r="B86" s="831" t="s">
        <v>953</v>
      </c>
      <c r="C86" s="832"/>
      <c r="D86" s="832"/>
      <c r="E86" s="832"/>
      <c r="F86" s="832"/>
      <c r="G86" s="832"/>
      <c r="H86" s="832"/>
      <c r="I86" s="832"/>
      <c r="J86" s="832"/>
      <c r="K86" s="832"/>
      <c r="L86" s="832"/>
      <c r="M86" s="833"/>
      <c r="N86" s="52">
        <f>L83+L84+L85</f>
        <v>589.19689077180794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2553.1865266778345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2623.0995809424448</v>
      </c>
      <c r="N48" s="271">
        <f>K48*M48</f>
        <v>1180.3948114241002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1180.3948114241002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1566.4599783396454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313.29199566792909</v>
      </c>
      <c r="M83" s="866"/>
      <c r="N83" s="51"/>
    </row>
    <row r="84" spans="1:14">
      <c r="B84" s="89" t="s">
        <v>973</v>
      </c>
      <c r="C84" s="90"/>
      <c r="D84" s="90"/>
      <c r="E84" s="90"/>
      <c r="F84" s="90"/>
      <c r="G84" s="90"/>
      <c r="H84" s="90"/>
      <c r="I84" s="87"/>
      <c r="J84" s="88"/>
      <c r="K84" s="303">
        <v>0.05</v>
      </c>
      <c r="L84" s="865">
        <f>N78*K84</f>
        <v>78.322998916982272</v>
      </c>
      <c r="M84" s="866"/>
      <c r="N84" s="51"/>
    </row>
    <row r="85" spans="1:14" ht="15.75" thickBot="1">
      <c r="B85" s="91" t="s">
        <v>974</v>
      </c>
      <c r="C85" s="92"/>
      <c r="D85" s="92"/>
      <c r="E85" s="92"/>
      <c r="F85" s="92"/>
      <c r="G85" s="92"/>
      <c r="H85" s="92"/>
      <c r="I85" s="93"/>
      <c r="J85" s="94"/>
      <c r="K85" s="304">
        <v>0.05</v>
      </c>
      <c r="L85" s="867">
        <f>N78*K85</f>
        <v>78.322998916982272</v>
      </c>
      <c r="M85" s="868"/>
      <c r="N85" s="51"/>
    </row>
    <row r="86" spans="1:14" ht="15.75" thickBot="1">
      <c r="B86" s="831" t="s">
        <v>953</v>
      </c>
      <c r="C86" s="832"/>
      <c r="D86" s="832"/>
      <c r="E86" s="832"/>
      <c r="F86" s="832"/>
      <c r="G86" s="832"/>
      <c r="H86" s="832"/>
      <c r="I86" s="832"/>
      <c r="J86" s="832"/>
      <c r="K86" s="832"/>
      <c r="L86" s="832"/>
      <c r="M86" s="833"/>
      <c r="N86" s="52">
        <f>L83+L84+L85</f>
        <v>469.93799350189363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2036.3979718415389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500</v>
      </c>
      <c r="N36" s="271">
        <f>K36/M36</f>
        <v>229.16656015985328</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500</v>
      </c>
      <c r="N37" s="271">
        <f>K37/M37</f>
        <v>102.22629675569172</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0.54131000000000007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331.93416691554501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3669.0876369794119</v>
      </c>
      <c r="N48" s="271">
        <f>K48*M48</f>
        <v>1651.0894366407354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1651.0894366407354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54.131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2037.1546035562803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407.43092071125608</v>
      </c>
      <c r="M83" s="866"/>
      <c r="N83" s="51"/>
    </row>
    <row r="84" spans="1:14">
      <c r="B84" s="89" t="s">
        <v>973</v>
      </c>
      <c r="C84" s="90"/>
      <c r="D84" s="90"/>
      <c r="E84" s="90"/>
      <c r="F84" s="90"/>
      <c r="G84" s="90"/>
      <c r="H84" s="90"/>
      <c r="I84" s="87"/>
      <c r="J84" s="88"/>
      <c r="K84" s="303">
        <v>0.05</v>
      </c>
      <c r="L84" s="865">
        <f>N78*K84</f>
        <v>101.85773017781402</v>
      </c>
      <c r="M84" s="866"/>
      <c r="N84" s="51"/>
    </row>
    <row r="85" spans="1:14" ht="15.75" thickBot="1">
      <c r="B85" s="91" t="s">
        <v>974</v>
      </c>
      <c r="C85" s="92"/>
      <c r="D85" s="92"/>
      <c r="E85" s="92"/>
      <c r="F85" s="92"/>
      <c r="G85" s="92"/>
      <c r="H85" s="92"/>
      <c r="I85" s="93"/>
      <c r="J85" s="94"/>
      <c r="K85" s="304">
        <v>0.05</v>
      </c>
      <c r="L85" s="867">
        <f>N78*K85</f>
        <v>101.85773017781402</v>
      </c>
      <c r="M85" s="868"/>
      <c r="N85" s="51"/>
    </row>
    <row r="86" spans="1:14" ht="15.75" thickBot="1">
      <c r="B86" s="831" t="s">
        <v>953</v>
      </c>
      <c r="C86" s="832"/>
      <c r="D86" s="832"/>
      <c r="E86" s="832"/>
      <c r="F86" s="832"/>
      <c r="G86" s="832"/>
      <c r="H86" s="832"/>
      <c r="I86" s="832"/>
      <c r="J86" s="832"/>
      <c r="K86" s="832"/>
      <c r="L86" s="832"/>
      <c r="M86" s="833"/>
      <c r="N86" s="52">
        <f>L83+L84+L85</f>
        <v>611.14638106688415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2648.3009846231644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400</v>
      </c>
      <c r="N36" s="271">
        <f>K36/M36</f>
        <v>286.45820019981659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400</v>
      </c>
      <c r="N37" s="271">
        <f>K37/M37</f>
        <v>338.88057629652081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400</v>
      </c>
      <c r="N38" s="271">
        <f>K38/M38</f>
        <v>127.78287094461464</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400</v>
      </c>
      <c r="M39" s="849"/>
      <c r="N39" s="271">
        <f>K39/L39</f>
        <v>115.66871587430316</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869.8003953265503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3506.4988199788472</v>
      </c>
      <c r="N48" s="271">
        <f>K48*M48</f>
        <v>6416.8928405612905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79560.1277856097</v>
      </c>
      <c r="N49" s="271">
        <f>K49*M49</f>
        <v>1511.6424279265843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7928.5352684878744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5">
        <f>VLOOKUP(A58,TRANSPORTE!A5:D117,4,FALSE)</f>
        <v>1412.9987772297159</v>
      </c>
      <c r="M58" s="836"/>
      <c r="N58" s="286">
        <f>K58*L58</f>
        <v>26.846976767364602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26.846976767364602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8926.1858417112926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1785.2371683422587</v>
      </c>
      <c r="M82" s="866"/>
      <c r="N82" s="51"/>
    </row>
    <row r="83" spans="1:14">
      <c r="B83" s="89" t="s">
        <v>973</v>
      </c>
      <c r="C83" s="90"/>
      <c r="D83" s="90"/>
      <c r="E83" s="90"/>
      <c r="F83" s="90"/>
      <c r="G83" s="90"/>
      <c r="H83" s="90"/>
      <c r="I83" s="87"/>
      <c r="J83" s="88"/>
      <c r="K83" s="303">
        <v>0.05</v>
      </c>
      <c r="L83" s="865">
        <f>N77*K83</f>
        <v>446.30929208556466</v>
      </c>
      <c r="M83" s="866"/>
      <c r="N83" s="51"/>
    </row>
    <row r="84" spans="1:14" ht="15.75" thickBot="1">
      <c r="B84" s="91" t="s">
        <v>974</v>
      </c>
      <c r="C84" s="92"/>
      <c r="D84" s="92"/>
      <c r="E84" s="92"/>
      <c r="F84" s="92"/>
      <c r="G84" s="92"/>
      <c r="H84" s="92"/>
      <c r="I84" s="93"/>
      <c r="J84" s="94"/>
      <c r="K84" s="304">
        <v>0.05</v>
      </c>
      <c r="L84" s="867">
        <f>N77*K84</f>
        <v>446.30929208556466</v>
      </c>
      <c r="M84" s="868"/>
      <c r="N84" s="51"/>
    </row>
    <row r="85" spans="1:14" ht="15.75" thickBot="1">
      <c r="B85" s="831" t="s">
        <v>953</v>
      </c>
      <c r="C85" s="832"/>
      <c r="D85" s="832"/>
      <c r="E85" s="832"/>
      <c r="F85" s="832"/>
      <c r="G85" s="832"/>
      <c r="H85" s="832"/>
      <c r="I85" s="832"/>
      <c r="J85" s="832"/>
      <c r="K85" s="832"/>
      <c r="L85" s="832"/>
      <c r="M85" s="833"/>
      <c r="N85" s="52">
        <f>L82+L83+L84</f>
        <v>2677.8557525133879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11604.04159422468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400</v>
      </c>
      <c r="N36" s="271">
        <f>K36/M36</f>
        <v>286.45820019981659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400</v>
      </c>
      <c r="N37" s="271">
        <f>K37/M37</f>
        <v>338.88057629652081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400</v>
      </c>
      <c r="N38" s="271">
        <f>K38/M38</f>
        <v>127.78287094461464</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400</v>
      </c>
      <c r="M39" s="849"/>
      <c r="N39" s="271">
        <f>K39/L39</f>
        <v>115.66871587430316</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869.8003953265503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3506.4988199788472</v>
      </c>
      <c r="N48" s="271">
        <f>K48*M48</f>
        <v>5259.7482299682706</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79560.1277856097</v>
      </c>
      <c r="N49" s="271">
        <f>K49*M49</f>
        <v>1034.2816612129261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6294.0298911811969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5">
        <f>VLOOKUP(A58,TRANSPORTE!A5:D117,4,FALSE)</f>
        <v>1412.9987772297159</v>
      </c>
      <c r="M58" s="836"/>
      <c r="N58" s="286">
        <f>K58*L58</f>
        <v>18.368984103986307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18.368984103986307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7283.202471741236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1456.6404943482473</v>
      </c>
      <c r="M83" s="866"/>
      <c r="N83" s="51"/>
    </row>
    <row r="84" spans="1:14">
      <c r="B84" s="89" t="s">
        <v>973</v>
      </c>
      <c r="C84" s="90"/>
      <c r="D84" s="90"/>
      <c r="E84" s="90"/>
      <c r="F84" s="90"/>
      <c r="G84" s="90"/>
      <c r="H84" s="90"/>
      <c r="I84" s="87"/>
      <c r="J84" s="88"/>
      <c r="K84" s="303">
        <v>0.05</v>
      </c>
      <c r="L84" s="865">
        <f>N78*K84</f>
        <v>364.16012358706183</v>
      </c>
      <c r="M84" s="866"/>
      <c r="N84" s="51"/>
    </row>
    <row r="85" spans="1:14" ht="15.75" thickBot="1">
      <c r="B85" s="91" t="s">
        <v>974</v>
      </c>
      <c r="C85" s="92"/>
      <c r="D85" s="92"/>
      <c r="E85" s="92"/>
      <c r="F85" s="92"/>
      <c r="G85" s="92"/>
      <c r="H85" s="92"/>
      <c r="I85" s="93"/>
      <c r="J85" s="94"/>
      <c r="K85" s="304">
        <v>0.05</v>
      </c>
      <c r="L85" s="867">
        <f>N78*K85</f>
        <v>364.16012358706183</v>
      </c>
      <c r="M85" s="868"/>
      <c r="N85" s="51"/>
    </row>
    <row r="86" spans="1:14" ht="15.75" thickBot="1">
      <c r="B86" s="831" t="s">
        <v>953</v>
      </c>
      <c r="C86" s="832"/>
      <c r="D86" s="832"/>
      <c r="E86" s="832"/>
      <c r="F86" s="832"/>
      <c r="G86" s="832"/>
      <c r="H86" s="832"/>
      <c r="I86" s="832"/>
      <c r="J86" s="832"/>
      <c r="K86" s="832"/>
      <c r="L86" s="832"/>
      <c r="M86" s="833"/>
      <c r="N86" s="52">
        <f>L83+L84+L85</f>
        <v>2184.9607415223709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9468.1632132636078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400</v>
      </c>
      <c r="N36" s="271">
        <f>K36/M36</f>
        <v>286.45820019981659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400</v>
      </c>
      <c r="N37" s="271">
        <f>K37/M37</f>
        <v>338.88057629652081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400</v>
      </c>
      <c r="N38" s="271">
        <f>K38/M38</f>
        <v>127.78287094461464</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400</v>
      </c>
      <c r="M39" s="849"/>
      <c r="N39" s="271">
        <f>K39/L39</f>
        <v>115.66871587430316</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869.8003953265503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3506.4988199788472</v>
      </c>
      <c r="N48" s="271">
        <f>K48*M48</f>
        <v>6416.8928405612905</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79560.1277856097</v>
      </c>
      <c r="N49" s="271">
        <f>K49*M49</f>
        <v>1511.6424279265843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7928.5352684878744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35">
        <f>VLOOKUP(A58,TRANSPORTE!A5:D117,4,FALSE)</f>
        <v>1412.9987772297159</v>
      </c>
      <c r="M58" s="836"/>
      <c r="N58" s="286">
        <f>K58*L58</f>
        <v>26.846976767364602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26.846976767364602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8926.1858417112926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1785.2371683422587</v>
      </c>
      <c r="M83" s="866"/>
      <c r="N83" s="51"/>
    </row>
    <row r="84" spans="1:14">
      <c r="B84" s="89" t="s">
        <v>973</v>
      </c>
      <c r="C84" s="90"/>
      <c r="D84" s="90"/>
      <c r="E84" s="90"/>
      <c r="F84" s="90"/>
      <c r="G84" s="90"/>
      <c r="H84" s="90"/>
      <c r="I84" s="87"/>
      <c r="J84" s="88"/>
      <c r="K84" s="303">
        <v>0.05</v>
      </c>
      <c r="L84" s="865">
        <f>N78*K84</f>
        <v>446.30929208556466</v>
      </c>
      <c r="M84" s="866"/>
      <c r="N84" s="51"/>
    </row>
    <row r="85" spans="1:14" ht="15.75" thickBot="1">
      <c r="B85" s="91" t="s">
        <v>974</v>
      </c>
      <c r="C85" s="92"/>
      <c r="D85" s="92"/>
      <c r="E85" s="92"/>
      <c r="F85" s="92"/>
      <c r="G85" s="92"/>
      <c r="H85" s="92"/>
      <c r="I85" s="93"/>
      <c r="J85" s="94"/>
      <c r="K85" s="304">
        <v>0.05</v>
      </c>
      <c r="L85" s="867">
        <f>N78*K85</f>
        <v>446.30929208556466</v>
      </c>
      <c r="M85" s="868"/>
      <c r="N85" s="51"/>
    </row>
    <row r="86" spans="1:14" ht="15.75" thickBot="1">
      <c r="B86" s="831" t="s">
        <v>953</v>
      </c>
      <c r="C86" s="832"/>
      <c r="D86" s="832"/>
      <c r="E86" s="832"/>
      <c r="F86" s="832"/>
      <c r="G86" s="832"/>
      <c r="H86" s="832"/>
      <c r="I86" s="832"/>
      <c r="J86" s="832"/>
      <c r="K86" s="832"/>
      <c r="L86" s="832"/>
      <c r="M86" s="833"/>
      <c r="N86" s="52">
        <f>L83+L84+L85</f>
        <v>2677.8557525133879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11604.04159422468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400</v>
      </c>
      <c r="N36" s="271">
        <f>K36/M36</f>
        <v>286.45820019981659</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400</v>
      </c>
      <c r="N37" s="271">
        <f>K37/M37</f>
        <v>338.88057629652081</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400</v>
      </c>
      <c r="N38" s="271">
        <f>K38/M38</f>
        <v>127.78287094461464</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400</v>
      </c>
      <c r="M39" s="849"/>
      <c r="N39" s="271">
        <f>K39/L39</f>
        <v>115.66871587430316</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1.010032011295025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869.8003953265503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79560.1277856097</v>
      </c>
      <c r="N48" s="271">
        <f>K48*M48</f>
        <v>1034.2816612129261</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3506.4988199788472</v>
      </c>
      <c r="N49" s="271">
        <f>K49*M49</f>
        <v>5259.7482299682706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6294.0298911811969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35">
        <f>VLOOKUP(A58,TRANSPORTE!A5:D117,4,FALSE)</f>
        <v>1412.9987772297159</v>
      </c>
      <c r="M58" s="836"/>
      <c r="N58" s="286">
        <f>K58*L58</f>
        <v>18.368984103986307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18.368984103986307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101.00320112950249</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7283.202471741236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1456.6404943482473</v>
      </c>
      <c r="M83" s="866"/>
      <c r="N83" s="51"/>
    </row>
    <row r="84" spans="1:14">
      <c r="B84" s="89" t="s">
        <v>973</v>
      </c>
      <c r="C84" s="90"/>
      <c r="D84" s="90"/>
      <c r="E84" s="90"/>
      <c r="F84" s="90"/>
      <c r="G84" s="90"/>
      <c r="H84" s="90"/>
      <c r="I84" s="87"/>
      <c r="J84" s="88"/>
      <c r="K84" s="303">
        <v>0.05</v>
      </c>
      <c r="L84" s="865">
        <f>N78*K84</f>
        <v>364.16012358706183</v>
      </c>
      <c r="M84" s="866"/>
      <c r="N84" s="51"/>
    </row>
    <row r="85" spans="1:14" ht="15.75" thickBot="1">
      <c r="B85" s="91" t="s">
        <v>974</v>
      </c>
      <c r="C85" s="92"/>
      <c r="D85" s="92"/>
      <c r="E85" s="92"/>
      <c r="F85" s="92"/>
      <c r="G85" s="92"/>
      <c r="H85" s="92"/>
      <c r="I85" s="93"/>
      <c r="J85" s="94"/>
      <c r="K85" s="304">
        <v>0.05</v>
      </c>
      <c r="L85" s="867">
        <f>N78*K85</f>
        <v>364.16012358706183</v>
      </c>
      <c r="M85" s="868"/>
      <c r="N85" s="51"/>
    </row>
    <row r="86" spans="1:14" ht="15.75" thickBot="1">
      <c r="B86" s="831" t="s">
        <v>953</v>
      </c>
      <c r="C86" s="832"/>
      <c r="D86" s="832"/>
      <c r="E86" s="832"/>
      <c r="F86" s="832"/>
      <c r="G86" s="832"/>
      <c r="H86" s="832"/>
      <c r="I86" s="832"/>
      <c r="J86" s="832"/>
      <c r="K86" s="832"/>
      <c r="L86" s="832"/>
      <c r="M86" s="833"/>
      <c r="N86" s="52">
        <f>L83+L84+L85</f>
        <v>2184.9607415223709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9468.1632132636078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82">
        <v>275</v>
      </c>
      <c r="N36" s="271">
        <f>K36/M36</f>
        <v>416.66647301791505</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82">
        <f>M36</f>
        <v>275</v>
      </c>
      <c r="N37" s="271">
        <f>K37/M37</f>
        <v>492.91720188584844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82">
        <v>275</v>
      </c>
      <c r="N38" s="271">
        <f>K38/M38</f>
        <v>185.86599410125766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959">
        <v>275</v>
      </c>
      <c r="M39" s="960"/>
      <c r="N39" s="271">
        <f>K39/L39</f>
        <v>168.24540490807732</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1265.164211384073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60049.469745541923</v>
      </c>
      <c r="N48" s="271">
        <f>K48*M48</f>
        <v>1501.2367436385482</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61025.002647545305</v>
      </c>
      <c r="N49" s="271">
        <f>K49*M49</f>
        <v>793.32503441808888</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3506.4988199788472</v>
      </c>
      <c r="N50" s="271">
        <f>K50*M50</f>
        <v>14867.554996710312</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17162.11677476695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5">
        <f>VLOOKUP(A58,TRANSPORTE!A5:D117,4,FALSE)</f>
        <v>1412.9987772297159</v>
      </c>
      <c r="M58" s="836"/>
      <c r="N58" s="286">
        <f>K58*L58</f>
        <v>53.693953534729204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53.693953534729204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18627.888686783208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3725.5777373566416</v>
      </c>
      <c r="M83" s="866"/>
      <c r="N83" s="51"/>
    </row>
    <row r="84" spans="1:14">
      <c r="B84" s="89" t="s">
        <v>973</v>
      </c>
      <c r="C84" s="90"/>
      <c r="D84" s="90"/>
      <c r="E84" s="90"/>
      <c r="F84" s="90"/>
      <c r="G84" s="90"/>
      <c r="H84" s="90"/>
      <c r="I84" s="87"/>
      <c r="J84" s="88"/>
      <c r="K84" s="303">
        <v>0.05</v>
      </c>
      <c r="L84" s="865">
        <f>N78*K84</f>
        <v>931.3944343391604</v>
      </c>
      <c r="M84" s="866"/>
      <c r="N84" s="51"/>
    </row>
    <row r="85" spans="1:14" ht="15.75" thickBot="1">
      <c r="B85" s="91" t="s">
        <v>974</v>
      </c>
      <c r="C85" s="92"/>
      <c r="D85" s="92"/>
      <c r="E85" s="92"/>
      <c r="F85" s="92"/>
      <c r="G85" s="92"/>
      <c r="H85" s="92"/>
      <c r="I85" s="93"/>
      <c r="J85" s="94"/>
      <c r="K85" s="304">
        <v>0.05</v>
      </c>
      <c r="L85" s="867">
        <f>N78*K85</f>
        <v>931.3944343391604</v>
      </c>
      <c r="M85" s="868"/>
      <c r="N85" s="51"/>
    </row>
    <row r="86" spans="1:14" ht="15.75" thickBot="1">
      <c r="B86" s="831" t="s">
        <v>953</v>
      </c>
      <c r="C86" s="832"/>
      <c r="D86" s="832"/>
      <c r="E86" s="832"/>
      <c r="F86" s="832"/>
      <c r="G86" s="832"/>
      <c r="H86" s="832"/>
      <c r="I86" s="832"/>
      <c r="J86" s="832"/>
      <c r="K86" s="832"/>
      <c r="L86" s="832"/>
      <c r="M86" s="833"/>
      <c r="N86" s="52">
        <f>L83+L84+L85</f>
        <v>5588.3666060349624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24216.255292818169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82">
        <v>275</v>
      </c>
      <c r="N36" s="271">
        <f>K36/M36</f>
        <v>416.66647301791505</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82">
        <v>275</v>
      </c>
      <c r="N37" s="271">
        <f>K37/M37</f>
        <v>492.91720188584844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82">
        <v>275</v>
      </c>
      <c r="N38" s="271">
        <f>K38/M38</f>
        <v>185.86599410125766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959">
        <v>275</v>
      </c>
      <c r="M39" s="960"/>
      <c r="N39" s="271">
        <f>K39/L39</f>
        <v>168.24540490807732</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1265.164211384073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60049.469745541923</v>
      </c>
      <c r="N48" s="271">
        <f>K48*M48</f>
        <v>1140.9399251652965</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61025.002647545305</v>
      </c>
      <c r="N49" s="271">
        <f>K49*M49</f>
        <v>610.25002647545307</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3506.4988199788472</v>
      </c>
      <c r="N50" s="271">
        <f>K50*M50</f>
        <v>11361.056176731467</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13112.246128372217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5">
        <f>VLOOKUP(A58,TRANSPORTE!A5:D117,4,FALSE)</f>
        <v>1412.9987772297159</v>
      </c>
      <c r="M58" s="836"/>
      <c r="N58" s="286">
        <f>K58*L58</f>
        <v>40.976964539661765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40.976964539661765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14565.30105139341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2913.060210278682</v>
      </c>
      <c r="M83" s="866"/>
      <c r="N83" s="51"/>
    </row>
    <row r="84" spans="1:14">
      <c r="B84" s="89" t="s">
        <v>973</v>
      </c>
      <c r="C84" s="90"/>
      <c r="D84" s="90"/>
      <c r="E84" s="90"/>
      <c r="F84" s="90"/>
      <c r="G84" s="90"/>
      <c r="H84" s="90"/>
      <c r="I84" s="87"/>
      <c r="J84" s="88"/>
      <c r="K84" s="303">
        <v>0.05</v>
      </c>
      <c r="L84" s="865">
        <f>N78*K84</f>
        <v>728.2650525696705</v>
      </c>
      <c r="M84" s="866"/>
      <c r="N84" s="51"/>
    </row>
    <row r="85" spans="1:14" ht="15.75" thickBot="1">
      <c r="B85" s="91" t="s">
        <v>974</v>
      </c>
      <c r="C85" s="92"/>
      <c r="D85" s="92"/>
      <c r="E85" s="92"/>
      <c r="F85" s="92"/>
      <c r="G85" s="92"/>
      <c r="H85" s="92"/>
      <c r="I85" s="93"/>
      <c r="J85" s="94"/>
      <c r="K85" s="304">
        <v>0.05</v>
      </c>
      <c r="L85" s="867">
        <f>N78*K85</f>
        <v>728.2650525696705</v>
      </c>
      <c r="M85" s="868"/>
      <c r="N85" s="51"/>
    </row>
    <row r="86" spans="1:14" ht="15.75" thickBot="1">
      <c r="B86" s="831" t="s">
        <v>953</v>
      </c>
      <c r="C86" s="832"/>
      <c r="D86" s="832"/>
      <c r="E86" s="832"/>
      <c r="F86" s="832"/>
      <c r="G86" s="832"/>
      <c r="H86" s="832"/>
      <c r="I86" s="832"/>
      <c r="J86" s="832"/>
      <c r="K86" s="832"/>
      <c r="L86" s="832"/>
      <c r="M86" s="833"/>
      <c r="N86" s="52">
        <f>L83+L84+L85</f>
        <v>4369.5903154180232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18934.891366811433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275</v>
      </c>
      <c r="N36" s="271">
        <f>K36/M36</f>
        <v>416.66647301791505</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275</v>
      </c>
      <c r="N37" s="271">
        <f>K37/M37</f>
        <v>492.91720188584844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275</v>
      </c>
      <c r="N38" s="271">
        <f>K38/M38</f>
        <v>185.86599410125766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275</v>
      </c>
      <c r="M39" s="849"/>
      <c r="N39" s="271">
        <f>K39/L39</f>
        <v>168.24540490807732</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1265.164211384073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60049.469745541923</v>
      </c>
      <c r="N48" s="271">
        <f>K48*M48</f>
        <v>1501.2367436385482</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61025.002647545305</v>
      </c>
      <c r="N49" s="271">
        <f>K49*M49</f>
        <v>793.32503441808888</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3669.0876369794119</v>
      </c>
      <c r="N50" s="271">
        <f>K50*M50</f>
        <v>15556.931580792707</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17851.493358849344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35">
        <f>VLOOKUP(A58,TRANSPORTE!A5:D117,4,FALSE)</f>
        <v>1412.9987772297159</v>
      </c>
      <c r="M58" s="836"/>
      <c r="N58" s="286">
        <f>K58*L58</f>
        <v>53.693953534729204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53.693953534729204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19317.265270865602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3863.4530541731206</v>
      </c>
      <c r="M83" s="866"/>
      <c r="N83" s="51"/>
    </row>
    <row r="84" spans="1:14">
      <c r="B84" s="89" t="s">
        <v>973</v>
      </c>
      <c r="C84" s="90"/>
      <c r="D84" s="90"/>
      <c r="E84" s="90"/>
      <c r="F84" s="90"/>
      <c r="G84" s="90"/>
      <c r="H84" s="90"/>
      <c r="I84" s="87"/>
      <c r="J84" s="88"/>
      <c r="K84" s="303">
        <v>0.05</v>
      </c>
      <c r="L84" s="865">
        <f>N78*K84</f>
        <v>965.86326354328014</v>
      </c>
      <c r="M84" s="866"/>
      <c r="N84" s="51"/>
    </row>
    <row r="85" spans="1:14" ht="15.75" thickBot="1">
      <c r="B85" s="91" t="s">
        <v>974</v>
      </c>
      <c r="C85" s="92"/>
      <c r="D85" s="92"/>
      <c r="E85" s="92"/>
      <c r="F85" s="92"/>
      <c r="G85" s="92"/>
      <c r="H85" s="92"/>
      <c r="I85" s="93"/>
      <c r="J85" s="94"/>
      <c r="K85" s="304">
        <v>0.05</v>
      </c>
      <c r="L85" s="867">
        <f>N78*K85</f>
        <v>965.86326354328014</v>
      </c>
      <c r="M85" s="868"/>
      <c r="N85" s="51"/>
    </row>
    <row r="86" spans="1:14" ht="15.75" thickBot="1">
      <c r="B86" s="831" t="s">
        <v>953</v>
      </c>
      <c r="C86" s="832"/>
      <c r="D86" s="832"/>
      <c r="E86" s="832"/>
      <c r="F86" s="832"/>
      <c r="G86" s="832"/>
      <c r="H86" s="832"/>
      <c r="I86" s="832"/>
      <c r="J86" s="832"/>
      <c r="K86" s="832"/>
      <c r="L86" s="832"/>
      <c r="M86" s="833"/>
      <c r="N86" s="52">
        <f>L83+L84+L85</f>
        <v>5795.1795812596811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25112.444852125285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275</v>
      </c>
      <c r="N36" s="271">
        <f>K36/M36</f>
        <v>416.66647301791505</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275</v>
      </c>
      <c r="N37" s="271">
        <f>K37/M37</f>
        <v>492.91720188584844</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275</v>
      </c>
      <c r="N38" s="271">
        <f>K38/M38</f>
        <v>185.86599410125766</v>
      </c>
    </row>
    <row r="39" spans="1:14">
      <c r="A39" t="s">
        <v>225</v>
      </c>
      <c r="B39" s="844" t="str">
        <f>VLOOKUP(A39,EQUIPOS!A9:D154,3,FALSE)</f>
        <v>Esparcidor de gravilla, Ancho de esparcimiento 3100mm, Velocidad de trabajo 10—20km2/h</v>
      </c>
      <c r="C39" s="845"/>
      <c r="D39" s="845"/>
      <c r="E39" s="845"/>
      <c r="F39" s="845"/>
      <c r="G39" s="845"/>
      <c r="H39" s="846"/>
      <c r="I39" s="847"/>
      <c r="J39" s="828"/>
      <c r="K39" s="268">
        <f>VLOOKUP(A39,EQUIPOS!A9:D166,4,FALSE)</f>
        <v>46267.486349721265</v>
      </c>
      <c r="L39" s="848">
        <v>275</v>
      </c>
      <c r="M39" s="849"/>
      <c r="N39" s="271">
        <f>K39/L39</f>
        <v>168.24540490807732</v>
      </c>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1.4691374709745819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1265.164211384073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60049.469745541923</v>
      </c>
      <c r="N48" s="271">
        <f>K48*M48</f>
        <v>1140.9399251652965</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61025.002647545305</v>
      </c>
      <c r="N49" s="271">
        <f>K49*M49</f>
        <v>610.25002647545307</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3669.0876369794119</v>
      </c>
      <c r="N50" s="271">
        <f>K50*M50</f>
        <v>11887.843943813295</v>
      </c>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13639.033895454046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35">
        <f>VLOOKUP(A58,TRANSPORTE!A5:D117,4,FALSE)</f>
        <v>1412.9987772297159</v>
      </c>
      <c r="M58" s="836"/>
      <c r="N58" s="286">
        <f>K58*L58</f>
        <v>40.976964539661765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40.976964539661765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146.91374709745818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15092.088818475238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3018.4177636950481</v>
      </c>
      <c r="M83" s="866"/>
      <c r="N83" s="51"/>
    </row>
    <row r="84" spans="1:14">
      <c r="B84" s="89" t="s">
        <v>973</v>
      </c>
      <c r="C84" s="90"/>
      <c r="D84" s="90"/>
      <c r="E84" s="90"/>
      <c r="F84" s="90"/>
      <c r="G84" s="90"/>
      <c r="H84" s="90"/>
      <c r="I84" s="87"/>
      <c r="J84" s="88"/>
      <c r="K84" s="303">
        <v>0.05</v>
      </c>
      <c r="L84" s="865">
        <f>N78*K84</f>
        <v>754.60444092376201</v>
      </c>
      <c r="M84" s="866"/>
      <c r="N84" s="51"/>
    </row>
    <row r="85" spans="1:14" ht="15.75" thickBot="1">
      <c r="B85" s="91" t="s">
        <v>974</v>
      </c>
      <c r="C85" s="92"/>
      <c r="D85" s="92"/>
      <c r="E85" s="92"/>
      <c r="F85" s="92"/>
      <c r="G85" s="92"/>
      <c r="H85" s="92"/>
      <c r="I85" s="93"/>
      <c r="J85" s="94"/>
      <c r="K85" s="304">
        <v>0.05</v>
      </c>
      <c r="L85" s="867">
        <f>N78*K85</f>
        <v>754.60444092376201</v>
      </c>
      <c r="M85" s="868"/>
      <c r="N85" s="51"/>
    </row>
    <row r="86" spans="1:14" ht="15.75" thickBot="1">
      <c r="B86" s="831" t="s">
        <v>953</v>
      </c>
      <c r="C86" s="832"/>
      <c r="D86" s="832"/>
      <c r="E86" s="832"/>
      <c r="F86" s="832"/>
      <c r="G86" s="832"/>
      <c r="H86" s="832"/>
      <c r="I86" s="832"/>
      <c r="J86" s="832"/>
      <c r="K86" s="832"/>
      <c r="L86" s="832"/>
      <c r="M86" s="833"/>
      <c r="N86" s="52">
        <f>L83+L84+L85</f>
        <v>4527.6266455425721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19619.715464017812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418</v>
      </c>
      <c r="N36" s="271">
        <f>K36/M36</f>
        <v>274.12267961704936</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418</v>
      </c>
      <c r="N37" s="271">
        <f>K37/M37</f>
        <v>324.28763281963717</v>
      </c>
    </row>
    <row r="38" spans="1:14">
      <c r="A38" t="s">
        <v>225</v>
      </c>
      <c r="B38" s="844" t="str">
        <f>VLOOKUP(A38,EQUIPOS!A8:D154,3,FALSE)</f>
        <v>Esparcidor de gravilla, Ancho de esparcimiento 3100mm, Velocidad de trabajo 10—20km2/h</v>
      </c>
      <c r="C38" s="845"/>
      <c r="D38" s="845"/>
      <c r="E38" s="845"/>
      <c r="F38" s="845"/>
      <c r="G38" s="845"/>
      <c r="H38" s="846"/>
      <c r="I38" s="266"/>
      <c r="J38" s="267"/>
      <c r="K38" s="268">
        <f>VLOOKUP(A38,EQUIPOS!A8:D165,4,FALSE)</f>
        <v>46267.486349721265</v>
      </c>
      <c r="L38" s="269"/>
      <c r="M38" s="270">
        <v>418</v>
      </c>
      <c r="N38" s="271">
        <f>K38/M38</f>
        <v>110.68776638689297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0.96653780985169846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710.06461663343123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56785.736922437842</v>
      </c>
      <c r="N48" s="271">
        <f>K48*M48</f>
        <v>567.85736922437843</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3506.4988199788472</v>
      </c>
      <c r="N49" s="271">
        <f>K49*M49</f>
        <v>4383.1235249735591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4950.9808941979372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35">
        <f>VLOOKUP(A58,TRANSPORTE!A5:D117,4,FALSE)</f>
        <v>1412.9987772297159</v>
      </c>
      <c r="M58" s="836"/>
      <c r="N58" s="286">
        <f>K58*L58</f>
        <v>14.129987772297159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14.129987772297159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5771.8292795888347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1154.365855917767</v>
      </c>
      <c r="M83" s="866"/>
      <c r="N83" s="51"/>
    </row>
    <row r="84" spans="1:14">
      <c r="B84" s="89" t="s">
        <v>973</v>
      </c>
      <c r="C84" s="90"/>
      <c r="D84" s="90"/>
      <c r="E84" s="90"/>
      <c r="F84" s="90"/>
      <c r="G84" s="90"/>
      <c r="H84" s="90"/>
      <c r="I84" s="87"/>
      <c r="J84" s="88"/>
      <c r="K84" s="303">
        <v>0.05</v>
      </c>
      <c r="L84" s="865">
        <f>N78*K84</f>
        <v>288.59146397944176</v>
      </c>
      <c r="M84" s="866"/>
      <c r="N84" s="51"/>
    </row>
    <row r="85" spans="1:14" ht="15.75" thickBot="1">
      <c r="B85" s="91" t="s">
        <v>974</v>
      </c>
      <c r="C85" s="92"/>
      <c r="D85" s="92"/>
      <c r="E85" s="92"/>
      <c r="F85" s="92"/>
      <c r="G85" s="92"/>
      <c r="H85" s="92"/>
      <c r="I85" s="93"/>
      <c r="J85" s="94"/>
      <c r="K85" s="304">
        <v>0.05</v>
      </c>
      <c r="L85" s="867">
        <f>N78*K85</f>
        <v>288.59146397944176</v>
      </c>
      <c r="M85" s="868"/>
      <c r="N85" s="51"/>
    </row>
    <row r="86" spans="1:14" ht="15.75" thickBot="1">
      <c r="B86" s="831" t="s">
        <v>953</v>
      </c>
      <c r="C86" s="832"/>
      <c r="D86" s="832"/>
      <c r="E86" s="832"/>
      <c r="F86" s="832"/>
      <c r="G86" s="832"/>
      <c r="H86" s="832"/>
      <c r="I86" s="832"/>
      <c r="J86" s="832"/>
      <c r="K86" s="832"/>
      <c r="L86" s="832"/>
      <c r="M86" s="833"/>
      <c r="N86" s="52">
        <f>L83+L84+L85</f>
        <v>1731.5487838766508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7503.378063465485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154</v>
      </c>
      <c r="B36" s="844" t="str">
        <f>VLOOKUP(A36,EQUIPOS!A6:D154,3,FALSE)</f>
        <v>Carrotanque Irrigador de asfalto, 1000 GALONES DE CAPACIDAD</v>
      </c>
      <c r="C36" s="845"/>
      <c r="D36" s="845"/>
      <c r="E36" s="845"/>
      <c r="F36" s="845"/>
      <c r="G36" s="845"/>
      <c r="H36" s="846"/>
      <c r="I36" s="266"/>
      <c r="J36" s="267"/>
      <c r="K36" s="268">
        <f>VLOOKUP(A36,EQUIPOS!A6:D163,4,FALSE)</f>
        <v>114583.28007992664</v>
      </c>
      <c r="L36" s="269"/>
      <c r="M36" s="270">
        <v>418</v>
      </c>
      <c r="N36" s="271">
        <f>K36/M36</f>
        <v>274.12267961704936</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418</v>
      </c>
      <c r="N37" s="271">
        <f>K37/M37</f>
        <v>324.28763281963717</v>
      </c>
    </row>
    <row r="38" spans="1:14">
      <c r="A38" t="s">
        <v>225</v>
      </c>
      <c r="B38" s="844" t="str">
        <f>VLOOKUP(A38,EQUIPOS!A8:D154,3,FALSE)</f>
        <v>Esparcidor de gravilla, Ancho de esparcimiento 3100mm, Velocidad de trabajo 10—20km2/h</v>
      </c>
      <c r="C38" s="845"/>
      <c r="D38" s="845"/>
      <c r="E38" s="845"/>
      <c r="F38" s="845"/>
      <c r="G38" s="845"/>
      <c r="H38" s="846"/>
      <c r="I38" s="266"/>
      <c r="J38" s="267"/>
      <c r="K38" s="268">
        <f>VLOOKUP(A38,EQUIPOS!A8:D165,4,FALSE)</f>
        <v>46267.486349721265</v>
      </c>
      <c r="L38" s="269"/>
      <c r="M38" s="270">
        <v>418</v>
      </c>
      <c r="N38" s="271">
        <f>K38/M38</f>
        <v>110.68776638689297</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0.96653780985169846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710.06461663343123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56785.736922437842</v>
      </c>
      <c r="N48" s="271">
        <f>K48*M48</f>
        <v>567.85736922437843</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3213.2126134665177</v>
      </c>
      <c r="N49" s="271">
        <f>K49*M49</f>
        <v>4016.5157668331472</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26"/>
      <c r="C52" s="827"/>
      <c r="D52" s="827"/>
      <c r="E52" s="827"/>
      <c r="F52" s="827"/>
      <c r="G52" s="827"/>
      <c r="H52" s="827"/>
      <c r="I52" s="828"/>
      <c r="J52" s="42"/>
      <c r="K52" s="44"/>
      <c r="L52" s="829"/>
      <c r="M52" s="830"/>
      <c r="N52" s="45"/>
    </row>
    <row r="53" spans="1:72" ht="15.75" thickBot="1">
      <c r="B53" s="831" t="s">
        <v>953</v>
      </c>
      <c r="C53" s="832"/>
      <c r="D53" s="832"/>
      <c r="E53" s="832"/>
      <c r="F53" s="832"/>
      <c r="G53" s="832"/>
      <c r="H53" s="832"/>
      <c r="I53" s="832"/>
      <c r="J53" s="832"/>
      <c r="K53" s="832"/>
      <c r="L53" s="832"/>
      <c r="M53" s="833"/>
      <c r="N53" s="393">
        <f>SUM(N48:N52)</f>
        <v>4584.3731360575257</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34" t="s">
        <v>961</v>
      </c>
      <c r="M57" s="807"/>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35">
        <f>VLOOKUP(A58,TRANSPORTE!A5:D117,4,FALSE)</f>
        <v>1412.9987772297159</v>
      </c>
      <c r="M58" s="836"/>
      <c r="N58" s="286">
        <f>K58*L58</f>
        <v>14.129987772297159</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20"/>
      <c r="M63" s="821"/>
      <c r="N63" s="127"/>
    </row>
    <row r="64" spans="1:72" ht="15.75" thickBot="1">
      <c r="B64" s="837" t="s">
        <v>953</v>
      </c>
      <c r="C64" s="838"/>
      <c r="D64" s="838"/>
      <c r="E64" s="838"/>
      <c r="F64" s="838"/>
      <c r="G64" s="838"/>
      <c r="H64" s="838"/>
      <c r="I64" s="838"/>
      <c r="J64" s="838"/>
      <c r="K64" s="838"/>
      <c r="L64" s="838"/>
      <c r="M64" s="839"/>
      <c r="N64" s="104">
        <f>N58+N59+N60+N61+N62</f>
        <v>14.129987772297159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96.653780985169846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5405.2215214484231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1081.0443042896848</v>
      </c>
      <c r="M83" s="866"/>
      <c r="N83" s="51"/>
    </row>
    <row r="84" spans="1:14">
      <c r="B84" s="89" t="s">
        <v>973</v>
      </c>
      <c r="C84" s="90"/>
      <c r="D84" s="90"/>
      <c r="E84" s="90"/>
      <c r="F84" s="90"/>
      <c r="G84" s="90"/>
      <c r="H84" s="90"/>
      <c r="I84" s="87"/>
      <c r="J84" s="88"/>
      <c r="K84" s="303">
        <v>0.05</v>
      </c>
      <c r="L84" s="865">
        <f>N78*K84</f>
        <v>270.26107607242119</v>
      </c>
      <c r="M84" s="866"/>
      <c r="N84" s="51"/>
    </row>
    <row r="85" spans="1:14" ht="15.75" thickBot="1">
      <c r="B85" s="91" t="s">
        <v>974</v>
      </c>
      <c r="C85" s="92"/>
      <c r="D85" s="92"/>
      <c r="E85" s="92"/>
      <c r="F85" s="92"/>
      <c r="G85" s="92"/>
      <c r="H85" s="92"/>
      <c r="I85" s="93"/>
      <c r="J85" s="94"/>
      <c r="K85" s="304">
        <v>0.05</v>
      </c>
      <c r="L85" s="867">
        <f>N78*K85</f>
        <v>270.26107607242119</v>
      </c>
      <c r="M85" s="868"/>
      <c r="N85" s="51"/>
    </row>
    <row r="86" spans="1:14" ht="15.75" thickBot="1">
      <c r="B86" s="831" t="s">
        <v>953</v>
      </c>
      <c r="C86" s="832"/>
      <c r="D86" s="832"/>
      <c r="E86" s="832"/>
      <c r="F86" s="832"/>
      <c r="G86" s="832"/>
      <c r="H86" s="832"/>
      <c r="I86" s="832"/>
      <c r="J86" s="832"/>
      <c r="K86" s="832"/>
      <c r="L86" s="832"/>
      <c r="M86" s="833"/>
      <c r="N86" s="52">
        <f>L83+L84+L85</f>
        <v>1621.5664564345273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7026.7879778829501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59073.936843538533</v>
      </c>
      <c r="N48" s="271">
        <f>K48*M48</f>
        <v>738.42421054423176</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2438.8322550084717</v>
      </c>
      <c r="N49" s="271">
        <f>K49*M49</f>
        <v>3566.7921729498903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4305.2163834941221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5">
        <f>VLOOKUP(A58,TRANSPORTE!A5:D117,4,FALSE)</f>
        <v>1412.9987772297159</v>
      </c>
      <c r="M58" s="836"/>
      <c r="N58" s="286">
        <f>K58*L58</f>
        <v>17.662484715371448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17.662484715371448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4764.8904558028826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952.97809116057658</v>
      </c>
      <c r="M83" s="866"/>
      <c r="N83" s="51"/>
    </row>
    <row r="84" spans="1:14">
      <c r="B84" s="89" t="s">
        <v>973</v>
      </c>
      <c r="C84" s="90"/>
      <c r="D84" s="90"/>
      <c r="E84" s="90"/>
      <c r="F84" s="90"/>
      <c r="G84" s="90"/>
      <c r="H84" s="90"/>
      <c r="I84" s="87"/>
      <c r="J84" s="88"/>
      <c r="K84" s="303">
        <v>0.05</v>
      </c>
      <c r="L84" s="865">
        <f>N78*K84</f>
        <v>238.24452279014415</v>
      </c>
      <c r="M84" s="866"/>
      <c r="N84" s="51"/>
    </row>
    <row r="85" spans="1:14" ht="15.75" thickBot="1">
      <c r="B85" s="91" t="s">
        <v>974</v>
      </c>
      <c r="C85" s="92"/>
      <c r="D85" s="92"/>
      <c r="E85" s="92"/>
      <c r="F85" s="92"/>
      <c r="G85" s="92"/>
      <c r="H85" s="92"/>
      <c r="I85" s="93"/>
      <c r="J85" s="94"/>
      <c r="K85" s="304">
        <v>0.05</v>
      </c>
      <c r="L85" s="867">
        <f>N78*K85</f>
        <v>238.24452279014415</v>
      </c>
      <c r="M85" s="868"/>
      <c r="N85" s="51"/>
    </row>
    <row r="86" spans="1:14" ht="15.75" thickBot="1">
      <c r="B86" s="831" t="s">
        <v>953</v>
      </c>
      <c r="C86" s="832"/>
      <c r="D86" s="832"/>
      <c r="E86" s="832"/>
      <c r="F86" s="832"/>
      <c r="G86" s="832"/>
      <c r="H86" s="832"/>
      <c r="I86" s="832"/>
      <c r="J86" s="832"/>
      <c r="K86" s="832"/>
      <c r="L86" s="832"/>
      <c r="M86" s="833"/>
      <c r="N86" s="52">
        <f>L83+L84+L85</f>
        <v>1429.4671367408648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6194.3575925437472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53112.346886851155</v>
      </c>
      <c r="N48" s="271">
        <f>K48*M48</f>
        <v>504.56729542508594</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2438.8322550084717</v>
      </c>
      <c r="N49" s="271">
        <f>K49*M49</f>
        <v>3440.5826037532015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3945.1498991782873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5">
        <f>VLOOKUP(A58,TRANSPORTE!A5:D117,4,FALSE)</f>
        <v>1412.9987772297159</v>
      </c>
      <c r="M58" s="836"/>
      <c r="N58" s="286">
        <f>K58*L58</f>
        <v>13.423488383682301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13.423488383682301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4400.5849751553587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880.11699503107184</v>
      </c>
      <c r="M83" s="866"/>
      <c r="N83" s="51"/>
    </row>
    <row r="84" spans="1:14">
      <c r="B84" s="89" t="s">
        <v>973</v>
      </c>
      <c r="C84" s="90"/>
      <c r="D84" s="90"/>
      <c r="E84" s="90"/>
      <c r="F84" s="90"/>
      <c r="G84" s="90"/>
      <c r="H84" s="90"/>
      <c r="I84" s="87"/>
      <c r="J84" s="88"/>
      <c r="K84" s="303">
        <v>0.05</v>
      </c>
      <c r="L84" s="865">
        <f>N78*K84</f>
        <v>220.02924875776796</v>
      </c>
      <c r="M84" s="866"/>
      <c r="N84" s="51"/>
    </row>
    <row r="85" spans="1:14" ht="15.75" thickBot="1">
      <c r="B85" s="91" t="s">
        <v>974</v>
      </c>
      <c r="C85" s="92"/>
      <c r="D85" s="92"/>
      <c r="E85" s="92"/>
      <c r="F85" s="92"/>
      <c r="G85" s="92"/>
      <c r="H85" s="92"/>
      <c r="I85" s="93"/>
      <c r="J85" s="94"/>
      <c r="K85" s="304">
        <v>0.05</v>
      </c>
      <c r="L85" s="867">
        <f>N78*K85</f>
        <v>220.02924875776796</v>
      </c>
      <c r="M85" s="868"/>
      <c r="N85" s="51"/>
    </row>
    <row r="86" spans="1:14" ht="15.75" thickBot="1">
      <c r="B86" s="831" t="s">
        <v>953</v>
      </c>
      <c r="C86" s="832"/>
      <c r="D86" s="832"/>
      <c r="E86" s="832"/>
      <c r="F86" s="832"/>
      <c r="G86" s="832"/>
      <c r="H86" s="832"/>
      <c r="I86" s="832"/>
      <c r="J86" s="832"/>
      <c r="K86" s="832"/>
      <c r="L86" s="832"/>
      <c r="M86" s="833"/>
      <c r="N86" s="52">
        <f>L83+L84+L85</f>
        <v>1320.175492546608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5720.7604677019663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66119.452246896341</v>
      </c>
      <c r="N48" s="271">
        <f>K48*M48</f>
        <v>628.13479634551527</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2438.8322550084717</v>
      </c>
      <c r="N49" s="271">
        <f>K49*M49</f>
        <v>4170.4031560644862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SUM(N48:N53)</f>
        <v>4798.5379524100017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35">
        <f>VLOOKUP(A59,TRANSPORTE!A5:D117,4,FALSE)</f>
        <v>1412.9987772297159</v>
      </c>
      <c r="M59" s="836"/>
      <c r="N59" s="286">
        <f>K59*L59</f>
        <v>13.423488383682301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13.423488383682301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5253.9730283870731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1050.7946056774147</v>
      </c>
      <c r="M83" s="866"/>
      <c r="N83" s="51"/>
    </row>
    <row r="84" spans="1:14">
      <c r="B84" s="89" t="s">
        <v>973</v>
      </c>
      <c r="C84" s="90"/>
      <c r="D84" s="90"/>
      <c r="E84" s="90"/>
      <c r="F84" s="90"/>
      <c r="G84" s="90"/>
      <c r="H84" s="90"/>
      <c r="I84" s="87"/>
      <c r="J84" s="88"/>
      <c r="K84" s="303">
        <v>0.05</v>
      </c>
      <c r="L84" s="865">
        <f>N78*K84</f>
        <v>262.69865141935367</v>
      </c>
      <c r="M84" s="866"/>
      <c r="N84" s="51"/>
    </row>
    <row r="85" spans="1:14" ht="15.75" thickBot="1">
      <c r="B85" s="91" t="s">
        <v>974</v>
      </c>
      <c r="C85" s="92"/>
      <c r="D85" s="92"/>
      <c r="E85" s="92"/>
      <c r="F85" s="92"/>
      <c r="G85" s="92"/>
      <c r="H85" s="92"/>
      <c r="I85" s="93"/>
      <c r="J85" s="94"/>
      <c r="K85" s="304">
        <v>0.05</v>
      </c>
      <c r="L85" s="867">
        <f>N78*K85</f>
        <v>262.69865141935367</v>
      </c>
      <c r="M85" s="868"/>
      <c r="N85" s="51"/>
    </row>
    <row r="86" spans="1:14" ht="15.75" thickBot="1">
      <c r="B86" s="831" t="s">
        <v>953</v>
      </c>
      <c r="C86" s="832"/>
      <c r="D86" s="832"/>
      <c r="E86" s="832"/>
      <c r="F86" s="832"/>
      <c r="G86" s="832"/>
      <c r="H86" s="832"/>
      <c r="I86" s="832"/>
      <c r="J86" s="832"/>
      <c r="K86" s="832"/>
      <c r="L86" s="832"/>
      <c r="M86" s="833"/>
      <c r="N86" s="52">
        <f>L83+L84+L85</f>
        <v>1576.1919085161219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6830.1649369031948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62217.320638882789</v>
      </c>
      <c r="N48" s="271">
        <f>K48*M48</f>
        <v>295.53227303469322</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2438.8322550084717</v>
      </c>
      <c r="N49" s="271">
        <f>K49*M49</f>
        <v>2606.501972540304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2902.0342455749974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5">
        <f>VLOOKUP(A58,TRANSPORTE!A5:D117,4,FALSE)</f>
        <v>1412.9987772297159</v>
      </c>
      <c r="M58" s="836"/>
      <c r="N58" s="286">
        <f>K58*L58</f>
        <v>6.7117441918411505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6.7117441918411505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3350.757577360228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670.15151547204562</v>
      </c>
      <c r="M83" s="866"/>
      <c r="N83" s="51"/>
    </row>
    <row r="84" spans="1:14">
      <c r="B84" s="89" t="s">
        <v>973</v>
      </c>
      <c r="C84" s="90"/>
      <c r="D84" s="90"/>
      <c r="E84" s="90"/>
      <c r="F84" s="90"/>
      <c r="G84" s="90"/>
      <c r="H84" s="90"/>
      <c r="I84" s="87"/>
      <c r="J84" s="88"/>
      <c r="K84" s="303">
        <v>0.05</v>
      </c>
      <c r="L84" s="865">
        <f>N78*K84</f>
        <v>167.5378788680114</v>
      </c>
      <c r="M84" s="866"/>
      <c r="N84" s="51"/>
    </row>
    <row r="85" spans="1:14" ht="15.75" thickBot="1">
      <c r="B85" s="91" t="s">
        <v>974</v>
      </c>
      <c r="C85" s="92"/>
      <c r="D85" s="92"/>
      <c r="E85" s="92"/>
      <c r="F85" s="92"/>
      <c r="G85" s="92"/>
      <c r="H85" s="92"/>
      <c r="I85" s="93"/>
      <c r="J85" s="94"/>
      <c r="K85" s="304">
        <v>0.05</v>
      </c>
      <c r="L85" s="867">
        <f>N78*K85</f>
        <v>167.5378788680114</v>
      </c>
      <c r="M85" s="868"/>
      <c r="N85" s="51"/>
    </row>
    <row r="86" spans="1:14" ht="15.75" thickBot="1">
      <c r="B86" s="831" t="s">
        <v>953</v>
      </c>
      <c r="C86" s="832"/>
      <c r="D86" s="832"/>
      <c r="E86" s="832"/>
      <c r="F86" s="832"/>
      <c r="G86" s="832"/>
      <c r="H86" s="832"/>
      <c r="I86" s="832"/>
      <c r="J86" s="832"/>
      <c r="K86" s="832"/>
      <c r="L86" s="832"/>
      <c r="M86" s="833"/>
      <c r="N86" s="52">
        <f>L83+L84+L85</f>
        <v>1005.2272732080684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4355.9848505682967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59073.936843538533</v>
      </c>
      <c r="N48" s="271">
        <f>K48*M48</f>
        <v>738.42421054423176</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3278.8744761780563</v>
      </c>
      <c r="N49" s="271">
        <f>K49*M49</f>
        <v>4795.3539214104076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5533.7781319546393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35">
        <f>VLOOKUP(A58,TRANSPORTE!A5:D117,4,FALSE)</f>
        <v>1412.9987772297159</v>
      </c>
      <c r="M58" s="836"/>
      <c r="N58" s="286">
        <f>K58*L58</f>
        <v>17.662484715371448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17.662484715371448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5993.4522042633998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1198.69044085268</v>
      </c>
      <c r="M83" s="866"/>
      <c r="N83" s="51"/>
    </row>
    <row r="84" spans="1:14">
      <c r="B84" s="89" t="s">
        <v>973</v>
      </c>
      <c r="C84" s="90"/>
      <c r="D84" s="90"/>
      <c r="E84" s="90"/>
      <c r="F84" s="90"/>
      <c r="G84" s="90"/>
      <c r="H84" s="90"/>
      <c r="I84" s="87"/>
      <c r="J84" s="88"/>
      <c r="K84" s="303">
        <v>0.05</v>
      </c>
      <c r="L84" s="865">
        <f>N78*K84</f>
        <v>299.67261021317</v>
      </c>
      <c r="M84" s="866"/>
      <c r="N84" s="51"/>
    </row>
    <row r="85" spans="1:14" ht="15.75" thickBot="1">
      <c r="B85" s="91" t="s">
        <v>974</v>
      </c>
      <c r="C85" s="92"/>
      <c r="D85" s="92"/>
      <c r="E85" s="92"/>
      <c r="F85" s="92"/>
      <c r="G85" s="92"/>
      <c r="H85" s="92"/>
      <c r="I85" s="93"/>
      <c r="J85" s="94"/>
      <c r="K85" s="304">
        <v>0.05</v>
      </c>
      <c r="L85" s="867">
        <f>N78*K85</f>
        <v>299.67261021317</v>
      </c>
      <c r="M85" s="868"/>
      <c r="N85" s="51"/>
    </row>
    <row r="86" spans="1:14" ht="15.75" thickBot="1">
      <c r="B86" s="831" t="s">
        <v>953</v>
      </c>
      <c r="C86" s="832"/>
      <c r="D86" s="832"/>
      <c r="E86" s="832"/>
      <c r="F86" s="832"/>
      <c r="G86" s="832"/>
      <c r="H86" s="832"/>
      <c r="I86" s="832"/>
      <c r="J86" s="832"/>
      <c r="K86" s="832"/>
      <c r="L86" s="832"/>
      <c r="M86" s="833"/>
      <c r="N86" s="52">
        <f>L83+L84+L85</f>
        <v>1798.0356612790199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7791.48786554242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53112.346886851155</v>
      </c>
      <c r="N48" s="271">
        <f>K48*M48</f>
        <v>504.56729542508594</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3278.8744761780563</v>
      </c>
      <c r="N49" s="271">
        <f>K49*M49</f>
        <v>4625.6721672681924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5130.2394626932783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35">
        <f>VLOOKUP(A58,TRANSPORTE!A5:D117,4,FALSE)</f>
        <v>1412.9987772297159</v>
      </c>
      <c r="M58" s="836"/>
      <c r="N58" s="286">
        <f>K58*L58</f>
        <v>13.423488383682301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13.423488383682301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5585.6745386703496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1117.1349077340699</v>
      </c>
      <c r="M83" s="866"/>
      <c r="N83" s="51"/>
    </row>
    <row r="84" spans="1:14">
      <c r="B84" s="89" t="s">
        <v>973</v>
      </c>
      <c r="C84" s="90"/>
      <c r="D84" s="90"/>
      <c r="E84" s="90"/>
      <c r="F84" s="90"/>
      <c r="G84" s="90"/>
      <c r="H84" s="90"/>
      <c r="I84" s="87"/>
      <c r="J84" s="88"/>
      <c r="K84" s="303">
        <v>0.05</v>
      </c>
      <c r="L84" s="865">
        <f>N78*K84</f>
        <v>279.28372693351747</v>
      </c>
      <c r="M84" s="866"/>
      <c r="N84" s="51"/>
    </row>
    <row r="85" spans="1:14" ht="15.75" thickBot="1">
      <c r="B85" s="91" t="s">
        <v>974</v>
      </c>
      <c r="C85" s="92"/>
      <c r="D85" s="92"/>
      <c r="E85" s="92"/>
      <c r="F85" s="92"/>
      <c r="G85" s="92"/>
      <c r="H85" s="92"/>
      <c r="I85" s="93"/>
      <c r="J85" s="94"/>
      <c r="K85" s="304">
        <v>0.05</v>
      </c>
      <c r="L85" s="867">
        <f>N78*K85</f>
        <v>279.28372693351747</v>
      </c>
      <c r="M85" s="868"/>
      <c r="N85" s="51"/>
    </row>
    <row r="86" spans="1:14" ht="15.75" thickBot="1">
      <c r="B86" s="831" t="s">
        <v>953</v>
      </c>
      <c r="C86" s="832"/>
      <c r="D86" s="832"/>
      <c r="E86" s="832"/>
      <c r="F86" s="832"/>
      <c r="G86" s="832"/>
      <c r="H86" s="832"/>
      <c r="I86" s="832"/>
      <c r="J86" s="832"/>
      <c r="K86" s="832"/>
      <c r="L86" s="832"/>
      <c r="M86" s="833"/>
      <c r="N86" s="52">
        <f>L83+L84+L85</f>
        <v>1675.7023616011049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7261.3769002714544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66119.452246896341</v>
      </c>
      <c r="N48" s="271">
        <f>K48*M48</f>
        <v>628.13479634551527</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3278.8744761780563</v>
      </c>
      <c r="N49" s="271">
        <f>K49*M49</f>
        <v>5606.8753542644763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6235.0101506099918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35">
        <f>VLOOKUP(A58,TRANSPORTE!A5:D117,4,FALSE)</f>
        <v>1412.9987772297159</v>
      </c>
      <c r="M58" s="836"/>
      <c r="N58" s="286">
        <f>K58*L58</f>
        <v>13.423488383682301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13.423488383682301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6690.4452265870632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1338.0890453174127</v>
      </c>
      <c r="M83" s="866"/>
      <c r="N83" s="51"/>
    </row>
    <row r="84" spans="1:14">
      <c r="B84" s="89" t="s">
        <v>973</v>
      </c>
      <c r="C84" s="90"/>
      <c r="D84" s="90"/>
      <c r="E84" s="90"/>
      <c r="F84" s="90"/>
      <c r="G84" s="90"/>
      <c r="H84" s="90"/>
      <c r="I84" s="87"/>
      <c r="J84" s="88"/>
      <c r="K84" s="303">
        <v>0.05</v>
      </c>
      <c r="L84" s="865">
        <f>N78*K84</f>
        <v>334.52226132935317</v>
      </c>
      <c r="M84" s="866"/>
      <c r="N84" s="51"/>
    </row>
    <row r="85" spans="1:14" ht="15.75" thickBot="1">
      <c r="B85" s="91" t="s">
        <v>974</v>
      </c>
      <c r="C85" s="92"/>
      <c r="D85" s="92"/>
      <c r="E85" s="92"/>
      <c r="F85" s="92"/>
      <c r="G85" s="92"/>
      <c r="H85" s="92"/>
      <c r="I85" s="93"/>
      <c r="J85" s="94"/>
      <c r="K85" s="304">
        <v>0.05</v>
      </c>
      <c r="L85" s="867">
        <f>N78*K85</f>
        <v>334.52226132935317</v>
      </c>
      <c r="M85" s="868"/>
      <c r="N85" s="51"/>
    </row>
    <row r="86" spans="1:14" ht="15.75" thickBot="1">
      <c r="B86" s="831" t="s">
        <v>953</v>
      </c>
      <c r="C86" s="832"/>
      <c r="D86" s="832"/>
      <c r="E86" s="832"/>
      <c r="F86" s="832"/>
      <c r="G86" s="832"/>
      <c r="H86" s="832"/>
      <c r="I86" s="832"/>
      <c r="J86" s="832"/>
      <c r="K86" s="832"/>
      <c r="L86" s="832"/>
      <c r="M86" s="833"/>
      <c r="N86" s="52">
        <f>L83+L84+L85</f>
        <v>2007.1335679761189</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8697.5787945631819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136</v>
      </c>
      <c r="B36" s="844" t="str">
        <f>VLOOKUP(A36,EQUIPOS!A6:D154,3,FALSE)</f>
        <v>Camión de Slurry</v>
      </c>
      <c r="C36" s="845"/>
      <c r="D36" s="845"/>
      <c r="E36" s="845"/>
      <c r="F36" s="845"/>
      <c r="G36" s="845"/>
      <c r="H36" s="846"/>
      <c r="I36" s="266"/>
      <c r="J36" s="267"/>
      <c r="K36" s="268">
        <f>VLOOKUP(A36,EQUIPOS!A6:D163,4,FALSE)</f>
        <v>173288.5109218687</v>
      </c>
      <c r="L36" s="269"/>
      <c r="M36" s="270">
        <v>600</v>
      </c>
      <c r="N36" s="271">
        <f>K36/M36</f>
        <v>288.81418486978117</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600</v>
      </c>
      <c r="N37" s="271">
        <f>K37/M37</f>
        <v>85.1885806297431</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N76*M41</f>
        <v>0.67335467419668338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374.67612017372096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62217.320638882789</v>
      </c>
      <c r="N48" s="271">
        <f>K48*M48</f>
        <v>295.53227303469322</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3278.8744761780563</v>
      </c>
      <c r="N49" s="271">
        <f>K49*M49</f>
        <v>3504.2970964152973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3799.8293694499907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35">
        <f>VLOOKUP(A58,TRANSPORTE!A5:D117,4,FALSE)</f>
        <v>1412.9987772297159</v>
      </c>
      <c r="M58" s="836"/>
      <c r="N58" s="286">
        <f>K58*L58</f>
        <v>6.7117441918411505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6.7117441918411505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SUM(N69:N75)</f>
        <v>67.335467419668333</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N43+N53+N64+N76</f>
        <v>4248.5527012352204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849.71054024704415</v>
      </c>
      <c r="M83" s="866"/>
      <c r="N83" s="51"/>
    </row>
    <row r="84" spans="1:14">
      <c r="B84" s="89" t="s">
        <v>973</v>
      </c>
      <c r="C84" s="90"/>
      <c r="D84" s="90"/>
      <c r="E84" s="90"/>
      <c r="F84" s="90"/>
      <c r="G84" s="90"/>
      <c r="H84" s="90"/>
      <c r="I84" s="87"/>
      <c r="J84" s="88"/>
      <c r="K84" s="303">
        <v>0.05</v>
      </c>
      <c r="L84" s="865">
        <f>N78*K84</f>
        <v>212.42763506176104</v>
      </c>
      <c r="M84" s="866"/>
      <c r="N84" s="51"/>
    </row>
    <row r="85" spans="1:14" ht="15.75" thickBot="1">
      <c r="B85" s="91" t="s">
        <v>974</v>
      </c>
      <c r="C85" s="92"/>
      <c r="D85" s="92"/>
      <c r="E85" s="92"/>
      <c r="F85" s="92"/>
      <c r="G85" s="92"/>
      <c r="H85" s="92"/>
      <c r="I85" s="93"/>
      <c r="J85" s="94"/>
      <c r="K85" s="304">
        <v>0.05</v>
      </c>
      <c r="L85" s="867">
        <f>N78*K85</f>
        <v>212.42763506176104</v>
      </c>
      <c r="M85" s="868"/>
      <c r="N85" s="51"/>
    </row>
    <row r="86" spans="1:14" ht="15.75" thickBot="1">
      <c r="B86" s="831" t="s">
        <v>953</v>
      </c>
      <c r="C86" s="832"/>
      <c r="D86" s="832"/>
      <c r="E86" s="832"/>
      <c r="F86" s="832"/>
      <c r="G86" s="832"/>
      <c r="H86" s="832"/>
      <c r="I86" s="832"/>
      <c r="J86" s="832"/>
      <c r="K86" s="832"/>
      <c r="L86" s="832"/>
      <c r="M86" s="833"/>
      <c r="N86" s="52">
        <f>L83+L84+L85</f>
        <v>1274.5658103705662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5523.1185116057868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290</v>
      </c>
      <c r="B37" s="844" t="str">
        <f>VLOOKUP(A37,EQUIPOS!A7:D154,3,FALSE)</f>
        <v>Planta trituradora</v>
      </c>
      <c r="C37" s="845"/>
      <c r="D37" s="845"/>
      <c r="E37" s="845"/>
      <c r="F37" s="845"/>
      <c r="G37" s="845"/>
      <c r="H37" s="846"/>
      <c r="I37" s="266"/>
      <c r="J37" s="267"/>
      <c r="K37" s="268">
        <f>VLOOKUP(A37,EQUIPOS!A7:D164,4,FALSE)</f>
        <v>598834.97927323182</v>
      </c>
      <c r="L37" s="269"/>
      <c r="M37" s="270">
        <v>30</v>
      </c>
      <c r="N37" s="271">
        <f t="shared" ref="N37:N43" si="0">K37/M37</f>
        <v>19961.165975774395</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107337.61159347631</v>
      </c>
      <c r="L38" s="269"/>
      <c r="M38" s="270">
        <v>9</v>
      </c>
      <c r="N38" s="271">
        <f t="shared" si="0"/>
        <v>11926.401288164034</v>
      </c>
    </row>
    <row r="39" spans="1:14">
      <c r="A39" t="s">
        <v>173</v>
      </c>
      <c r="B39" s="844" t="str">
        <f>VLOOKUP(A39,EQUIPOS!A9:D154,3,FALSE)</f>
        <v>Compactador neumático de Potencia 70 HP, peso de 13 ton</v>
      </c>
      <c r="C39" s="845"/>
      <c r="D39" s="845"/>
      <c r="E39" s="845"/>
      <c r="F39" s="845"/>
      <c r="G39" s="845"/>
      <c r="H39" s="846"/>
      <c r="I39" s="266"/>
      <c r="J39" s="267"/>
      <c r="K39" s="268">
        <f>VLOOKUP(A39,EQUIPOS!A9:D166,4,FALSE)</f>
        <v>135552.23051860832</v>
      </c>
      <c r="L39" s="269"/>
      <c r="M39" s="270">
        <v>9</v>
      </c>
      <c r="N39" s="271">
        <f t="shared" si="0"/>
        <v>15061.358946512037</v>
      </c>
    </row>
    <row r="40" spans="1:14">
      <c r="A40" t="s">
        <v>286</v>
      </c>
      <c r="B40" s="844" t="str">
        <f>VLOOKUP(A40,EQUIPOS!A10:D154,3,FALSE)</f>
        <v>Planta de asfalto en frio</v>
      </c>
      <c r="C40" s="845"/>
      <c r="D40" s="845"/>
      <c r="E40" s="845"/>
      <c r="F40" s="845"/>
      <c r="G40" s="845"/>
      <c r="H40" s="846"/>
      <c r="I40" s="266"/>
      <c r="J40" s="267"/>
      <c r="K40" s="268">
        <f>VLOOKUP(A40,EQUIPOS!A10:D167,4,FALSE)</f>
        <v>304103.35768865619</v>
      </c>
      <c r="L40" s="269"/>
      <c r="M40" s="270">
        <v>9</v>
      </c>
      <c r="N40" s="271">
        <f t="shared" si="0"/>
        <v>33789.261965406244</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N77*M46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133722.29887616108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72.623004926918924</v>
      </c>
      <c r="N54" s="271">
        <f>K54*M54</f>
        <v>1815.575123172973</v>
      </c>
    </row>
    <row r="55" spans="1:14" ht="15.75" thickBot="1">
      <c r="B55" s="43"/>
      <c r="C55" s="280"/>
      <c r="D55" s="280"/>
      <c r="E55" s="280"/>
      <c r="F55" s="280"/>
      <c r="G55" s="280"/>
      <c r="H55" s="280"/>
      <c r="I55" s="267"/>
      <c r="J55" s="223"/>
      <c r="K55" s="281"/>
      <c r="L55" s="266"/>
      <c r="M55" s="282"/>
      <c r="N55" s="283"/>
    </row>
    <row r="56" spans="1:14" ht="15.75" thickBot="1">
      <c r="B56" s="831" t="s">
        <v>953</v>
      </c>
      <c r="C56" s="832"/>
      <c r="D56" s="832"/>
      <c r="E56" s="832"/>
      <c r="F56" s="832"/>
      <c r="G56" s="832"/>
      <c r="H56" s="832"/>
      <c r="I56" s="832"/>
      <c r="J56" s="832"/>
      <c r="K56" s="832"/>
      <c r="L56" s="832"/>
      <c r="M56" s="833"/>
      <c r="N56" s="393">
        <f>SUM(N53:N55)</f>
        <v>88749.403114158005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35">
        <f>VLOOKUP(A61,TRANSPORTE!A5:D117,4,FALSE)</f>
        <v>1412.9987772297159</v>
      </c>
      <c r="M61" s="836"/>
      <c r="N61" s="286">
        <f>K61*L61</f>
        <v>1766.2484715371447</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35">
        <f>VLOOKUP(A62,TRANSPORTE!A6:D117,4,FALSE)</f>
        <v>1412.9987772297159</v>
      </c>
      <c r="M62" s="836"/>
      <c r="N62" s="286">
        <f>K62*L62</f>
        <v>1978.198288121602</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3744.4467596587465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SUM(N72:N76)</f>
        <v>9718.9390143891651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N48+N56+N67+N77</f>
        <v>235935.087764367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47187.017552873403</v>
      </c>
      <c r="M84" s="866"/>
      <c r="N84" s="51"/>
    </row>
    <row r="85" spans="1:14">
      <c r="B85" s="89" t="s">
        <v>973</v>
      </c>
      <c r="C85" s="90"/>
      <c r="D85" s="90"/>
      <c r="E85" s="90"/>
      <c r="F85" s="90"/>
      <c r="G85" s="90"/>
      <c r="H85" s="90"/>
      <c r="I85" s="87"/>
      <c r="J85" s="88"/>
      <c r="K85" s="303">
        <v>0.05</v>
      </c>
      <c r="L85" s="865">
        <f>N79*K85</f>
        <v>11796.754388218351</v>
      </c>
      <c r="M85" s="866"/>
      <c r="N85" s="51"/>
    </row>
    <row r="86" spans="1:14" ht="15.75" thickBot="1">
      <c r="B86" s="91" t="s">
        <v>974</v>
      </c>
      <c r="C86" s="92"/>
      <c r="D86" s="92"/>
      <c r="E86" s="92"/>
      <c r="F86" s="92"/>
      <c r="G86" s="92"/>
      <c r="H86" s="92"/>
      <c r="I86" s="93"/>
      <c r="J86" s="94"/>
      <c r="K86" s="304">
        <v>0.05</v>
      </c>
      <c r="L86" s="867">
        <f>N79*K86</f>
        <v>11796.754388218351</v>
      </c>
      <c r="M86" s="868"/>
      <c r="N86" s="51"/>
    </row>
    <row r="87" spans="1:14" ht="15.75" thickBot="1">
      <c r="B87" s="831" t="s">
        <v>953</v>
      </c>
      <c r="C87" s="832"/>
      <c r="D87" s="832"/>
      <c r="E87" s="832"/>
      <c r="F87" s="832"/>
      <c r="G87" s="832"/>
      <c r="H87" s="832"/>
      <c r="I87" s="832"/>
      <c r="J87" s="832"/>
      <c r="K87" s="832"/>
      <c r="L87" s="832"/>
      <c r="M87" s="833"/>
      <c r="N87" s="52">
        <f>L84+L85+L86</f>
        <v>70780.526329310102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306715.61409367708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9" t="s">
        <v>2218</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2219</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8"/>
      <c r="K119" s="808"/>
      <c r="L119" s="808"/>
      <c r="M119" s="808"/>
      <c r="N119" s="809"/>
    </row>
    <row r="120" spans="2:14" ht="15.75" thickBot="1">
      <c r="B120" s="260" t="s">
        <v>2221</v>
      </c>
      <c r="C120" s="392"/>
      <c r="D120" s="392"/>
      <c r="E120" s="57"/>
      <c r="F120" s="57"/>
      <c r="G120" s="57"/>
      <c r="H120" s="57"/>
      <c r="I120" s="57"/>
      <c r="J120" s="810"/>
      <c r="K120" s="810"/>
      <c r="L120" s="810"/>
      <c r="M120" s="810"/>
      <c r="N120" s="81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107337.61159347631</v>
      </c>
      <c r="L37" s="269"/>
      <c r="M37" s="270">
        <v>9</v>
      </c>
      <c r="N37" s="271">
        <f t="shared" ref="N37:N43" si="0">K37/M37</f>
        <v>11926.401288164034</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135552.23051860832</v>
      </c>
      <c r="L38" s="269"/>
      <c r="M38" s="270">
        <v>9</v>
      </c>
      <c r="N38" s="271">
        <f t="shared" si="0"/>
        <v>15061.358946512037</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971.8939014389166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133722.29887616105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235935.087764367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47187.017552873403</v>
      </c>
      <c r="M88" s="866"/>
      <c r="N88" s="51"/>
    </row>
    <row r="89" spans="1:14">
      <c r="B89" s="89" t="s">
        <v>973</v>
      </c>
      <c r="C89" s="90"/>
      <c r="D89" s="90"/>
      <c r="E89" s="90"/>
      <c r="F89" s="90"/>
      <c r="G89" s="90"/>
      <c r="H89" s="90"/>
      <c r="I89" s="87"/>
      <c r="J89" s="88"/>
      <c r="K89" s="303">
        <v>0.05</v>
      </c>
      <c r="L89" s="865">
        <f>N83*K89</f>
        <v>11796.754388218351</v>
      </c>
      <c r="M89" s="866"/>
      <c r="N89" s="51"/>
    </row>
    <row r="90" spans="1:14" ht="15.75" thickBot="1">
      <c r="B90" s="91" t="s">
        <v>974</v>
      </c>
      <c r="C90" s="92"/>
      <c r="D90" s="92"/>
      <c r="E90" s="92"/>
      <c r="F90" s="92"/>
      <c r="G90" s="92"/>
      <c r="H90" s="92"/>
      <c r="I90" s="93"/>
      <c r="J90" s="94"/>
      <c r="K90" s="304">
        <v>0.05</v>
      </c>
      <c r="L90" s="867">
        <f>N83*K90</f>
        <v>11796.754388218351</v>
      </c>
      <c r="M90" s="868"/>
      <c r="N90" s="51"/>
    </row>
    <row r="91" spans="1:14" ht="15.75" thickBot="1">
      <c r="B91" s="831" t="s">
        <v>953</v>
      </c>
      <c r="C91" s="832"/>
      <c r="D91" s="832"/>
      <c r="E91" s="832"/>
      <c r="F91" s="832"/>
      <c r="G91" s="832"/>
      <c r="H91" s="832"/>
      <c r="I91" s="832"/>
      <c r="J91" s="832"/>
      <c r="K91" s="832"/>
      <c r="L91" s="832"/>
      <c r="M91" s="833"/>
      <c r="N91" s="52">
        <f>L88+L89+L90</f>
        <v>70780.526329310102</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306715.61409367708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107337.61159347631</v>
      </c>
      <c r="L37" s="269"/>
      <c r="M37" s="270">
        <v>9</v>
      </c>
      <c r="N37" s="271">
        <f t="shared" ref="N37:N43" si="0">K37/M37</f>
        <v>11926.401288164034</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135552.23051860832</v>
      </c>
      <c r="L38" s="269"/>
      <c r="M38" s="270">
        <v>9</v>
      </c>
      <c r="N38" s="271">
        <f t="shared" si="0"/>
        <v>15061.358946512037</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971.8939014389166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133722.29887616105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410">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35">
        <f>VLOOKUP(A64,TRANSPORTE!A5:D117,4,FALSE)</f>
        <v>1412.9987772297159</v>
      </c>
      <c r="M64" s="836"/>
      <c r="N64" s="286">
        <f>K64*L64</f>
        <v>1978.198288121602</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235935.087764367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47187.017552873403</v>
      </c>
      <c r="M88" s="866"/>
      <c r="N88" s="51"/>
    </row>
    <row r="89" spans="1:14">
      <c r="B89" s="89" t="s">
        <v>973</v>
      </c>
      <c r="C89" s="90"/>
      <c r="D89" s="90"/>
      <c r="E89" s="90"/>
      <c r="F89" s="90"/>
      <c r="G89" s="90"/>
      <c r="H89" s="90"/>
      <c r="I89" s="87"/>
      <c r="J89" s="88"/>
      <c r="K89" s="303">
        <v>0.05</v>
      </c>
      <c r="L89" s="865">
        <f>N83*K89</f>
        <v>11796.754388218351</v>
      </c>
      <c r="M89" s="866"/>
      <c r="N89" s="51"/>
    </row>
    <row r="90" spans="1:14" ht="15.75" thickBot="1">
      <c r="B90" s="91" t="s">
        <v>974</v>
      </c>
      <c r="C90" s="92"/>
      <c r="D90" s="92"/>
      <c r="E90" s="92"/>
      <c r="F90" s="92"/>
      <c r="G90" s="92"/>
      <c r="H90" s="92"/>
      <c r="I90" s="93"/>
      <c r="J90" s="94"/>
      <c r="K90" s="304">
        <v>0.05</v>
      </c>
      <c r="L90" s="867">
        <f>N83*K90</f>
        <v>11796.754388218351</v>
      </c>
      <c r="M90" s="868"/>
      <c r="N90" s="51"/>
    </row>
    <row r="91" spans="1:14" ht="15.75" thickBot="1">
      <c r="B91" s="831" t="s">
        <v>953</v>
      </c>
      <c r="C91" s="832"/>
      <c r="D91" s="832"/>
      <c r="E91" s="832"/>
      <c r="F91" s="832"/>
      <c r="G91" s="832"/>
      <c r="H91" s="832"/>
      <c r="I91" s="832"/>
      <c r="J91" s="832"/>
      <c r="K91" s="832"/>
      <c r="L91" s="832"/>
      <c r="M91" s="833"/>
      <c r="N91" s="52">
        <f>L88+L89+L90</f>
        <v>70780.526329310102</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52">
        <f>N83+N91</f>
        <v>306715.61409367708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168</v>
      </c>
      <c r="B37" s="844" t="str">
        <f>VLOOKUP(A37,EQUIPOS!A7:D154,3,FALSE)</f>
        <v>Compactador tipo  POTENCIA: 105 HP, PESO: 6 ton</v>
      </c>
      <c r="C37" s="845"/>
      <c r="D37" s="845"/>
      <c r="E37" s="845"/>
      <c r="F37" s="845"/>
      <c r="G37" s="845"/>
      <c r="H37" s="846"/>
      <c r="I37" s="266"/>
      <c r="J37" s="267"/>
      <c r="K37" s="268">
        <f>VLOOKUP(A37,EQUIPOS!A7:D164,4,FALSE)</f>
        <v>107337.61159347631</v>
      </c>
      <c r="L37" s="269"/>
      <c r="M37" s="270">
        <v>7</v>
      </c>
      <c r="N37" s="271">
        <f t="shared" ref="N37:N43" si="0">K37/M37</f>
        <v>15333.944513353757</v>
      </c>
    </row>
    <row r="38" spans="1:14">
      <c r="A38" t="s">
        <v>173</v>
      </c>
      <c r="B38" s="844" t="str">
        <f>VLOOKUP(A38,EQUIPOS!A8:D154,3,FALSE)</f>
        <v>Compactador neumático de Potencia 70 HP, peso de 13 ton</v>
      </c>
      <c r="C38" s="845"/>
      <c r="D38" s="845"/>
      <c r="E38" s="845"/>
      <c r="F38" s="845"/>
      <c r="G38" s="845"/>
      <c r="H38" s="846"/>
      <c r="I38" s="266"/>
      <c r="J38" s="267"/>
      <c r="K38" s="268">
        <f>VLOOKUP(A38,EQUIPOS!A8:D165,4,FALSE)</f>
        <v>135552.23051860832</v>
      </c>
      <c r="L38" s="269"/>
      <c r="M38" s="270">
        <v>7</v>
      </c>
      <c r="N38" s="271">
        <f t="shared" si="0"/>
        <v>19364.604359801189</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7</v>
      </c>
      <c r="N42" s="271">
        <f t="shared" si="0"/>
        <v>40272.54549117131</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1110.7358873587618</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150521.38405415337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1412.9987772297159</v>
      </c>
      <c r="N65" s="411">
        <f>K65*M65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11107.358873587618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254122.59280155774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50824.518560311553</v>
      </c>
      <c r="M88" s="866"/>
      <c r="N88" s="51"/>
    </row>
    <row r="89" spans="1:14">
      <c r="B89" s="89" t="s">
        <v>973</v>
      </c>
      <c r="C89" s="90"/>
      <c r="D89" s="90"/>
      <c r="E89" s="90"/>
      <c r="F89" s="90"/>
      <c r="G89" s="90"/>
      <c r="H89" s="90"/>
      <c r="I89" s="87"/>
      <c r="J89" s="88"/>
      <c r="K89" s="303">
        <v>0.05</v>
      </c>
      <c r="L89" s="865">
        <f>N83*K89</f>
        <v>12706.129640077888</v>
      </c>
      <c r="M89" s="866"/>
      <c r="N89" s="51"/>
    </row>
    <row r="90" spans="1:14" ht="15.75" thickBot="1">
      <c r="B90" s="91" t="s">
        <v>974</v>
      </c>
      <c r="C90" s="92"/>
      <c r="D90" s="92"/>
      <c r="E90" s="92"/>
      <c r="F90" s="92"/>
      <c r="G90" s="92"/>
      <c r="H90" s="92"/>
      <c r="I90" s="93"/>
      <c r="J90" s="94"/>
      <c r="K90" s="304">
        <v>0.05</v>
      </c>
      <c r="L90" s="867">
        <f>N83*K90</f>
        <v>12706.129640077888</v>
      </c>
      <c r="M90" s="868"/>
      <c r="N90" s="51"/>
    </row>
    <row r="91" spans="1:14" ht="15.75" thickBot="1">
      <c r="B91" s="831" t="s">
        <v>953</v>
      </c>
      <c r="C91" s="832"/>
      <c r="D91" s="832"/>
      <c r="E91" s="832"/>
      <c r="F91" s="832"/>
      <c r="G91" s="832"/>
      <c r="H91" s="832"/>
      <c r="I91" s="832"/>
      <c r="J91" s="832"/>
      <c r="K91" s="832"/>
      <c r="L91" s="832"/>
      <c r="M91" s="833"/>
      <c r="N91" s="52">
        <f>L88+L89+L90</f>
        <v>76236.77784046733</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330359.37064202508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9</v>
      </c>
      <c r="N37" s="271">
        <f t="shared" ref="N37:N43" si="0">K37/M37</f>
        <v>15061.358946512037</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107337.61159347631</v>
      </c>
      <c r="L38" s="269"/>
      <c r="M38" s="270">
        <v>9</v>
      </c>
      <c r="N38" s="271">
        <f t="shared" si="0"/>
        <v>11926.401288164034</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45"/>
      <c r="F46" s="845"/>
      <c r="G46" s="845"/>
      <c r="H46" s="846"/>
      <c r="I46" s="36"/>
      <c r="J46" s="37"/>
      <c r="K46" s="273"/>
      <c r="L46" s="275"/>
      <c r="M46" s="276"/>
      <c r="N46" s="277"/>
    </row>
    <row r="47" spans="1:14">
      <c r="B47" s="851" t="s">
        <v>952</v>
      </c>
      <c r="C47" s="964"/>
      <c r="D47" s="964"/>
      <c r="E47" s="38"/>
      <c r="F47" s="39"/>
      <c r="G47" s="39"/>
      <c r="H47" s="40"/>
      <c r="I47" s="36"/>
      <c r="J47" s="37"/>
      <c r="K47" s="278"/>
      <c r="L47" s="275"/>
      <c r="M47" s="400">
        <v>0.1</v>
      </c>
      <c r="N47" s="343">
        <f>N81*M47</f>
        <v>971.8939014389166</v>
      </c>
    </row>
    <row r="48" spans="1:14" ht="15.75" thickBot="1">
      <c r="B48" s="965"/>
      <c r="C48" s="966"/>
      <c r="D48" s="966"/>
      <c r="E48" s="966"/>
      <c r="F48" s="966"/>
      <c r="G48" s="966"/>
      <c r="H48" s="967"/>
      <c r="I48" s="853"/>
      <c r="J48" s="854"/>
      <c r="K48" s="41"/>
      <c r="L48" s="855"/>
      <c r="M48" s="968"/>
      <c r="N48" s="105"/>
    </row>
    <row r="49" spans="1:14" ht="15.75" thickBot="1">
      <c r="B49" s="831" t="s">
        <v>953</v>
      </c>
      <c r="C49" s="832"/>
      <c r="D49" s="832"/>
      <c r="E49" s="832"/>
      <c r="F49" s="832"/>
      <c r="G49" s="832"/>
      <c r="H49" s="832"/>
      <c r="I49" s="832"/>
      <c r="J49" s="832"/>
      <c r="K49" s="832"/>
      <c r="L49" s="832"/>
      <c r="M49" s="833"/>
      <c r="N49" s="393">
        <f>SUM(N36:N48)</f>
        <v>133722.29887616105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235935.087764367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47187.017552873403</v>
      </c>
      <c r="M88" s="866"/>
      <c r="N88" s="51"/>
    </row>
    <row r="89" spans="1:14">
      <c r="B89" s="89" t="s">
        <v>973</v>
      </c>
      <c r="C89" s="90"/>
      <c r="D89" s="90"/>
      <c r="E89" s="90"/>
      <c r="F89" s="90"/>
      <c r="G89" s="90"/>
      <c r="H89" s="90"/>
      <c r="I89" s="87"/>
      <c r="J89" s="88"/>
      <c r="K89" s="303">
        <v>0.05</v>
      </c>
      <c r="L89" s="865">
        <f>N83*K89</f>
        <v>11796.754388218351</v>
      </c>
      <c r="M89" s="866"/>
      <c r="N89" s="51"/>
    </row>
    <row r="90" spans="1:14" ht="15.75" thickBot="1">
      <c r="B90" s="91" t="s">
        <v>974</v>
      </c>
      <c r="C90" s="92"/>
      <c r="D90" s="92"/>
      <c r="E90" s="92"/>
      <c r="F90" s="92"/>
      <c r="G90" s="92"/>
      <c r="H90" s="92"/>
      <c r="I90" s="93"/>
      <c r="J90" s="94"/>
      <c r="K90" s="304">
        <v>0.05</v>
      </c>
      <c r="L90" s="867">
        <f>N83*K90</f>
        <v>11796.754388218351</v>
      </c>
      <c r="M90" s="868"/>
      <c r="N90" s="51"/>
    </row>
    <row r="91" spans="1:14" ht="15.75" thickBot="1">
      <c r="B91" s="831" t="s">
        <v>953</v>
      </c>
      <c r="C91" s="832"/>
      <c r="D91" s="832"/>
      <c r="E91" s="832"/>
      <c r="F91" s="832"/>
      <c r="G91" s="832"/>
      <c r="H91" s="832"/>
      <c r="I91" s="832"/>
      <c r="J91" s="832"/>
      <c r="K91" s="832"/>
      <c r="L91" s="832"/>
      <c r="M91" s="833"/>
      <c r="N91" s="52">
        <f>L88+L89+L90</f>
        <v>70780.526329310102</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306715.61409367708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9</v>
      </c>
      <c r="N37" s="271">
        <f t="shared" ref="N37:N43" si="0">K37/M37</f>
        <v>15061.358946512037</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107337.61159347631</v>
      </c>
      <c r="L38" s="269"/>
      <c r="M38" s="270">
        <v>9</v>
      </c>
      <c r="N38" s="271">
        <f t="shared" si="0"/>
        <v>11926.401288164034</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133722.29887616105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235935.087764367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47187.017552873403</v>
      </c>
      <c r="M87" s="866"/>
      <c r="N87" s="51"/>
    </row>
    <row r="88" spans="1:14">
      <c r="B88" s="89" t="s">
        <v>973</v>
      </c>
      <c r="C88" s="90"/>
      <c r="D88" s="90"/>
      <c r="E88" s="90"/>
      <c r="F88" s="90"/>
      <c r="G88" s="90"/>
      <c r="H88" s="90"/>
      <c r="I88" s="87"/>
      <c r="J88" s="88"/>
      <c r="K88" s="303">
        <v>0.05</v>
      </c>
      <c r="L88" s="865">
        <f>N82*K88</f>
        <v>11796.754388218351</v>
      </c>
      <c r="M88" s="866"/>
      <c r="N88" s="51"/>
    </row>
    <row r="89" spans="1:14" ht="15.75" thickBot="1">
      <c r="B89" s="91" t="s">
        <v>974</v>
      </c>
      <c r="C89" s="92"/>
      <c r="D89" s="92"/>
      <c r="E89" s="92"/>
      <c r="F89" s="92"/>
      <c r="G89" s="92"/>
      <c r="H89" s="92"/>
      <c r="I89" s="93"/>
      <c r="J89" s="94"/>
      <c r="K89" s="304">
        <v>0.05</v>
      </c>
      <c r="L89" s="867">
        <f>N82*K89</f>
        <v>11796.754388218351</v>
      </c>
      <c r="M89" s="868"/>
      <c r="N89" s="51"/>
    </row>
    <row r="90" spans="1:14" ht="15.75" thickBot="1">
      <c r="B90" s="831" t="s">
        <v>953</v>
      </c>
      <c r="C90" s="832"/>
      <c r="D90" s="832"/>
      <c r="E90" s="832"/>
      <c r="F90" s="832"/>
      <c r="G90" s="832"/>
      <c r="H90" s="832"/>
      <c r="I90" s="832"/>
      <c r="J90" s="832"/>
      <c r="K90" s="832"/>
      <c r="L90" s="832"/>
      <c r="M90" s="833"/>
      <c r="N90" s="52">
        <f>L87+L88+L89</f>
        <v>70780.526329310102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306715.61409367708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9</v>
      </c>
      <c r="N37" s="271">
        <f t="shared" ref="N37:N43" si="0">K37/M37</f>
        <v>15061.358946512037</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107337.61159347631</v>
      </c>
      <c r="L38" s="269"/>
      <c r="M38" s="270">
        <v>9</v>
      </c>
      <c r="N38" s="271">
        <f t="shared" si="0"/>
        <v>11926.401288164034</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9</v>
      </c>
      <c r="N42" s="271">
        <f t="shared" si="0"/>
        <v>31323.090937577686</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45"/>
      <c r="F46" s="845"/>
      <c r="G46" s="845"/>
      <c r="H46" s="846"/>
      <c r="I46" s="36"/>
      <c r="J46" s="37"/>
      <c r="K46" s="273"/>
      <c r="L46" s="275"/>
      <c r="M46" s="276"/>
      <c r="N46" s="277"/>
    </row>
    <row r="47" spans="1:14">
      <c r="B47" s="851" t="s">
        <v>952</v>
      </c>
      <c r="C47" s="964"/>
      <c r="D47" s="964"/>
      <c r="E47" s="38"/>
      <c r="F47" s="39"/>
      <c r="G47" s="39"/>
      <c r="H47" s="40"/>
      <c r="I47" s="36"/>
      <c r="J47" s="37"/>
      <c r="K47" s="278"/>
      <c r="L47" s="275"/>
      <c r="M47" s="400">
        <v>0.1</v>
      </c>
      <c r="N47" s="343">
        <f>N81*M47</f>
        <v>971.8939014389166</v>
      </c>
    </row>
    <row r="48" spans="1:14" ht="15.75" thickBot="1">
      <c r="B48" s="965"/>
      <c r="C48" s="966"/>
      <c r="D48" s="966"/>
      <c r="E48" s="966"/>
      <c r="F48" s="966"/>
      <c r="G48" s="966"/>
      <c r="H48" s="967"/>
      <c r="I48" s="853"/>
      <c r="J48" s="854"/>
      <c r="K48" s="41"/>
      <c r="L48" s="855"/>
      <c r="M48" s="968"/>
      <c r="N48" s="105"/>
    </row>
    <row r="49" spans="1:14" ht="15.75" thickBot="1">
      <c r="B49" s="831" t="s">
        <v>953</v>
      </c>
      <c r="C49" s="832"/>
      <c r="D49" s="832"/>
      <c r="E49" s="832"/>
      <c r="F49" s="832"/>
      <c r="G49" s="832"/>
      <c r="H49" s="832"/>
      <c r="I49" s="832"/>
      <c r="J49" s="832"/>
      <c r="K49" s="832"/>
      <c r="L49" s="832"/>
      <c r="M49" s="833"/>
      <c r="N49" s="393">
        <f>SUM(N36:N48)</f>
        <v>133722.29887616105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9718.9390143891651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235935.087764367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47187.017552873403</v>
      </c>
      <c r="M88" s="866"/>
      <c r="N88" s="51"/>
    </row>
    <row r="89" spans="1:14">
      <c r="B89" s="89" t="s">
        <v>973</v>
      </c>
      <c r="C89" s="90"/>
      <c r="D89" s="90"/>
      <c r="E89" s="90"/>
      <c r="F89" s="90"/>
      <c r="G89" s="90"/>
      <c r="H89" s="90"/>
      <c r="I89" s="87"/>
      <c r="J89" s="88"/>
      <c r="K89" s="303">
        <v>0.05</v>
      </c>
      <c r="L89" s="865">
        <f>N83*K89</f>
        <v>11796.754388218351</v>
      </c>
      <c r="M89" s="866"/>
      <c r="N89" s="51"/>
    </row>
    <row r="90" spans="1:14" ht="15.75" thickBot="1">
      <c r="B90" s="91" t="s">
        <v>974</v>
      </c>
      <c r="C90" s="92"/>
      <c r="D90" s="92"/>
      <c r="E90" s="92"/>
      <c r="F90" s="92"/>
      <c r="G90" s="92"/>
      <c r="H90" s="92"/>
      <c r="I90" s="93"/>
      <c r="J90" s="94"/>
      <c r="K90" s="304">
        <v>0.05</v>
      </c>
      <c r="L90" s="867">
        <f>N83*K90</f>
        <v>11796.754388218351</v>
      </c>
      <c r="M90" s="868"/>
      <c r="N90" s="51"/>
    </row>
    <row r="91" spans="1:14" ht="15.75" thickBot="1">
      <c r="B91" s="831" t="s">
        <v>953</v>
      </c>
      <c r="C91" s="832"/>
      <c r="D91" s="832"/>
      <c r="E91" s="832"/>
      <c r="F91" s="832"/>
      <c r="G91" s="832"/>
      <c r="H91" s="832"/>
      <c r="I91" s="832"/>
      <c r="J91" s="832"/>
      <c r="K91" s="832"/>
      <c r="L91" s="832"/>
      <c r="M91" s="833"/>
      <c r="N91" s="52">
        <f>L88+L89+L90</f>
        <v>70780.526329310102</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306715.61409367708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1067</v>
      </c>
      <c r="C31" s="969" t="s">
        <v>1580</v>
      </c>
      <c r="D31" s="969"/>
      <c r="E31" s="969"/>
      <c r="F31" s="970"/>
      <c r="G31" s="970"/>
      <c r="H31" s="970"/>
      <c r="I31" s="970"/>
      <c r="J31" s="970"/>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7</v>
      </c>
      <c r="N37" s="271">
        <f t="shared" ref="N37:N43" si="0">K37/M37</f>
        <v>19364.604359801189</v>
      </c>
    </row>
    <row r="38" spans="1:14">
      <c r="A38" t="s">
        <v>168</v>
      </c>
      <c r="B38" s="844" t="str">
        <f>VLOOKUP(A38,EQUIPOS!A8:D154,3,FALSE)</f>
        <v>Compactador tipo  POTENCIA: 105 HP, PESO: 6 ton</v>
      </c>
      <c r="C38" s="845"/>
      <c r="D38" s="845"/>
      <c r="E38" s="845"/>
      <c r="F38" s="845"/>
      <c r="G38" s="845"/>
      <c r="H38" s="846"/>
      <c r="I38" s="266"/>
      <c r="J38" s="267"/>
      <c r="K38" s="268">
        <f>VLOOKUP(A38,EQUIPOS!A8:D165,4,FALSE)</f>
        <v>107337.61159347631</v>
      </c>
      <c r="L38" s="269"/>
      <c r="M38" s="270">
        <v>7</v>
      </c>
      <c r="N38" s="271">
        <f t="shared" si="0"/>
        <v>15333.944513353757</v>
      </c>
    </row>
    <row r="39" spans="1:14">
      <c r="A39" t="s">
        <v>286</v>
      </c>
      <c r="B39" s="844" t="str">
        <f>VLOOKUP(A39,EQUIPOS!A9:D154,3,FALSE)</f>
        <v>Planta de asfalto en frio</v>
      </c>
      <c r="C39" s="845"/>
      <c r="D39" s="845"/>
      <c r="E39" s="845"/>
      <c r="F39" s="845"/>
      <c r="G39" s="845"/>
      <c r="H39" s="846"/>
      <c r="I39" s="266"/>
      <c r="J39" s="267"/>
      <c r="K39" s="268">
        <f>VLOOKUP(A39,EQUIPOS!A9:D166,4,FALSE)</f>
        <v>304103.35768865619</v>
      </c>
      <c r="L39" s="269"/>
      <c r="M39" s="270">
        <v>9</v>
      </c>
      <c r="N39" s="271">
        <f t="shared" si="0"/>
        <v>33789.261965406244</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7</v>
      </c>
      <c r="N42" s="271">
        <f t="shared" si="0"/>
        <v>40272.54549117131</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9</v>
      </c>
      <c r="N43" s="271">
        <f t="shared" si="0"/>
        <v>6360.747353687485</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1110.7358873587618</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150521.38405415337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11107.358873587618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254122.59280155774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50824.518560311553</v>
      </c>
      <c r="M87" s="866"/>
      <c r="N87" s="51"/>
    </row>
    <row r="88" spans="1:14">
      <c r="B88" s="89" t="s">
        <v>973</v>
      </c>
      <c r="C88" s="90"/>
      <c r="D88" s="90"/>
      <c r="E88" s="90"/>
      <c r="F88" s="90"/>
      <c r="G88" s="90"/>
      <c r="H88" s="90"/>
      <c r="I88" s="87"/>
      <c r="J88" s="88"/>
      <c r="K88" s="303">
        <v>0.05</v>
      </c>
      <c r="L88" s="865">
        <f>N82*K88</f>
        <v>12706.129640077888</v>
      </c>
      <c r="M88" s="866"/>
      <c r="N88" s="51"/>
    </row>
    <row r="89" spans="1:14" ht="15.75" thickBot="1">
      <c r="B89" s="91" t="s">
        <v>974</v>
      </c>
      <c r="C89" s="92"/>
      <c r="D89" s="92"/>
      <c r="E89" s="92"/>
      <c r="F89" s="92"/>
      <c r="G89" s="92"/>
      <c r="H89" s="92"/>
      <c r="I89" s="93"/>
      <c r="J89" s="94"/>
      <c r="K89" s="304">
        <v>0.05</v>
      </c>
      <c r="L89" s="867">
        <f>N82*K89</f>
        <v>12706.129640077888</v>
      </c>
      <c r="M89" s="868"/>
      <c r="N89" s="51"/>
    </row>
    <row r="90" spans="1:14" ht="15.75" thickBot="1">
      <c r="B90" s="831" t="s">
        <v>953</v>
      </c>
      <c r="C90" s="832"/>
      <c r="D90" s="832"/>
      <c r="E90" s="832"/>
      <c r="F90" s="832"/>
      <c r="G90" s="832"/>
      <c r="H90" s="832"/>
      <c r="I90" s="832"/>
      <c r="J90" s="832"/>
      <c r="K90" s="832"/>
      <c r="L90" s="832"/>
      <c r="M90" s="833"/>
      <c r="N90" s="52">
        <f>L87+L88+L89</f>
        <v>76236.77784046733</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330359.37064202508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44"/>
      <c r="C47" s="845"/>
      <c r="D47" s="845"/>
      <c r="E47" s="845"/>
      <c r="F47" s="845"/>
      <c r="G47" s="845"/>
      <c r="H47" s="846"/>
      <c r="I47" s="847"/>
      <c r="J47" s="828"/>
      <c r="K47" s="268"/>
      <c r="L47" s="848"/>
      <c r="M47" s="849"/>
      <c r="N47" s="271"/>
    </row>
    <row r="48" spans="1:14">
      <c r="B48" s="844"/>
      <c r="C48" s="845"/>
      <c r="D48" s="845"/>
      <c r="E48" s="850"/>
      <c r="F48" s="845"/>
      <c r="G48" s="845"/>
      <c r="H48" s="846"/>
      <c r="I48" s="36"/>
      <c r="J48" s="37"/>
      <c r="K48" s="273"/>
      <c r="L48" s="275"/>
      <c r="M48" s="276"/>
      <c r="N48" s="277"/>
    </row>
    <row r="49" spans="1:14">
      <c r="B49" s="851" t="s">
        <v>952</v>
      </c>
      <c r="C49" s="852"/>
      <c r="D49" s="852"/>
      <c r="E49" s="38"/>
      <c r="F49" s="39"/>
      <c r="G49" s="39"/>
      <c r="H49" s="40"/>
      <c r="I49" s="36"/>
      <c r="J49" s="37"/>
      <c r="K49" s="278"/>
      <c r="L49" s="275"/>
      <c r="M49" s="400">
        <v>0.1</v>
      </c>
      <c r="N49" s="343">
        <f>N83*M49</f>
        <v>874.7045112950251</v>
      </c>
    </row>
    <row r="50" spans="1:14" ht="15.75" thickBot="1">
      <c r="B50" s="844"/>
      <c r="C50" s="845"/>
      <c r="D50" s="845"/>
      <c r="E50" s="845"/>
      <c r="F50" s="845"/>
      <c r="G50" s="845"/>
      <c r="H50" s="846"/>
      <c r="I50" s="853"/>
      <c r="J50" s="854"/>
      <c r="K50" s="41"/>
      <c r="L50" s="855"/>
      <c r="M50" s="856"/>
      <c r="N50" s="105"/>
    </row>
    <row r="51" spans="1:14" ht="15.75" thickBot="1">
      <c r="B51" s="831" t="s">
        <v>953</v>
      </c>
      <c r="C51" s="832"/>
      <c r="D51" s="832"/>
      <c r="E51" s="832"/>
      <c r="F51" s="832"/>
      <c r="G51" s="832"/>
      <c r="H51" s="832"/>
      <c r="I51" s="832"/>
      <c r="J51" s="832"/>
      <c r="K51" s="832"/>
      <c r="L51" s="832"/>
      <c r="M51" s="833"/>
      <c r="N51" s="393">
        <f>SUM(N36:N50)</f>
        <v>136225.61661820198</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22" t="s">
        <v>944</v>
      </c>
      <c r="C55" s="823"/>
      <c r="D55" s="823"/>
      <c r="E55" s="823"/>
      <c r="F55" s="823"/>
      <c r="G55" s="823"/>
      <c r="H55" s="823"/>
      <c r="I55" s="824"/>
      <c r="J55" s="314" t="s">
        <v>945</v>
      </c>
      <c r="K55" s="85" t="s">
        <v>946</v>
      </c>
      <c r="L55" s="825" t="s">
        <v>955</v>
      </c>
      <c r="M55" s="824"/>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62095.591422132173</v>
      </c>
      <c r="N56" s="271">
        <f>K56*M56</f>
        <v>86933.827990985039</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72.623004926918924</v>
      </c>
      <c r="N57" s="271">
        <f>K57*M57</f>
        <v>1815.575123172973</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26"/>
      <c r="C60" s="827"/>
      <c r="D60" s="827"/>
      <c r="E60" s="827"/>
      <c r="F60" s="827"/>
      <c r="G60" s="827"/>
      <c r="H60" s="827"/>
      <c r="I60" s="828"/>
      <c r="J60" s="42"/>
      <c r="K60" s="44"/>
      <c r="L60" s="829"/>
      <c r="M60" s="830"/>
      <c r="N60" s="45"/>
    </row>
    <row r="61" spans="1:14" ht="15.75" thickBot="1">
      <c r="B61" s="831" t="s">
        <v>953</v>
      </c>
      <c r="C61" s="832"/>
      <c r="D61" s="832"/>
      <c r="E61" s="832"/>
      <c r="F61" s="832"/>
      <c r="G61" s="832"/>
      <c r="H61" s="832"/>
      <c r="I61" s="832"/>
      <c r="J61" s="832"/>
      <c r="K61" s="832"/>
      <c r="L61" s="832"/>
      <c r="M61" s="833"/>
      <c r="N61" s="393">
        <f>SUM(N56:N60)</f>
        <v>88749.403114158005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35">
        <f>VLOOKUP(A66,TRANSPORTE!A5:D117,4,FALSE)</f>
        <v>1412.9987772297159</v>
      </c>
      <c r="M66" s="836"/>
      <c r="N66" s="286">
        <f>K66*L66</f>
        <v>1978.198288121602</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35">
        <f>VLOOKUP(A67,TRANSPORTE!A6:D117,4,FALSE)</f>
        <v>1412.9987772297159</v>
      </c>
      <c r="M67" s="836"/>
      <c r="N67" s="286">
        <f>K67*L67</f>
        <v>1766.2484715371447</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3744.4467596587465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45"/>
    </row>
    <row r="83" spans="1:14" ht="15.75" thickBot="1">
      <c r="B83" s="837" t="s">
        <v>953</v>
      </c>
      <c r="C83" s="838"/>
      <c r="D83" s="838"/>
      <c r="E83" s="838"/>
      <c r="F83" s="838"/>
      <c r="G83" s="838"/>
      <c r="H83" s="838"/>
      <c r="I83" s="838"/>
      <c r="J83" s="838"/>
      <c r="K83" s="838"/>
      <c r="L83" s="838"/>
      <c r="M83" s="839"/>
      <c r="N83" s="300">
        <f>SUM(N77:N82)</f>
        <v>8747.0451129502508</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N51+N61+N72+N83</f>
        <v>237466.51160496898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47493.302320993796</v>
      </c>
      <c r="M90" s="866"/>
      <c r="N90" s="51"/>
    </row>
    <row r="91" spans="1:14">
      <c r="B91" s="89" t="s">
        <v>973</v>
      </c>
      <c r="C91" s="90"/>
      <c r="D91" s="90"/>
      <c r="E91" s="90"/>
      <c r="F91" s="90"/>
      <c r="G91" s="90"/>
      <c r="H91" s="90"/>
      <c r="I91" s="87"/>
      <c r="J91" s="88"/>
      <c r="K91" s="303">
        <v>0.05</v>
      </c>
      <c r="L91" s="865">
        <f>N85*K91</f>
        <v>11873.325580248449</v>
      </c>
      <c r="M91" s="866"/>
      <c r="N91" s="51"/>
    </row>
    <row r="92" spans="1:14" ht="15.75" thickBot="1">
      <c r="B92" s="91" t="s">
        <v>974</v>
      </c>
      <c r="C92" s="92"/>
      <c r="D92" s="92"/>
      <c r="E92" s="92"/>
      <c r="F92" s="92"/>
      <c r="G92" s="92"/>
      <c r="H92" s="92"/>
      <c r="I92" s="93"/>
      <c r="J92" s="94"/>
      <c r="K92" s="304">
        <v>0.05</v>
      </c>
      <c r="L92" s="867">
        <f>N85*K92</f>
        <v>11873.325580248449</v>
      </c>
      <c r="M92" s="868"/>
      <c r="N92" s="51"/>
    </row>
    <row r="93" spans="1:14" ht="15.75" thickBot="1">
      <c r="B93" s="831" t="s">
        <v>953</v>
      </c>
      <c r="C93" s="832"/>
      <c r="D93" s="832"/>
      <c r="E93" s="832"/>
      <c r="F93" s="832"/>
      <c r="G93" s="832"/>
      <c r="H93" s="832"/>
      <c r="I93" s="832"/>
      <c r="J93" s="832"/>
      <c r="K93" s="832"/>
      <c r="L93" s="832"/>
      <c r="M93" s="833"/>
      <c r="N93" s="52">
        <f>L90+L91+L92</f>
        <v>71239.953481490695</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308706.46508645965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8"/>
      <c r="K125" s="808"/>
      <c r="L125" s="808"/>
      <c r="M125" s="808"/>
      <c r="N125" s="809"/>
    </row>
    <row r="126" spans="2:14" ht="15.75" thickBot="1">
      <c r="B126" s="260" t="s">
        <v>2221</v>
      </c>
      <c r="C126" s="392"/>
      <c r="D126" s="392"/>
      <c r="E126" s="57"/>
      <c r="F126" s="57"/>
      <c r="G126" s="57"/>
      <c r="H126" s="57"/>
      <c r="I126" s="57"/>
      <c r="J126" s="810"/>
      <c r="K126" s="810"/>
      <c r="L126" s="810"/>
      <c r="M126" s="810"/>
      <c r="N126"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835"/>
      <c r="M66" s="836"/>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ht="15" customHeight="1">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136225.61661820198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237466.51160496898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47493.302320993796</v>
      </c>
      <c r="M87" s="866"/>
      <c r="N87" s="51"/>
    </row>
    <row r="88" spans="1:14">
      <c r="B88" s="89" t="s">
        <v>973</v>
      </c>
      <c r="C88" s="90"/>
      <c r="D88" s="90"/>
      <c r="E88" s="90"/>
      <c r="F88" s="90"/>
      <c r="G88" s="90"/>
      <c r="H88" s="90"/>
      <c r="I88" s="87"/>
      <c r="J88" s="88"/>
      <c r="K88" s="303">
        <v>0.05</v>
      </c>
      <c r="L88" s="865">
        <f>N82*K88</f>
        <v>11873.325580248449</v>
      </c>
      <c r="M88" s="866"/>
      <c r="N88" s="51"/>
    </row>
    <row r="89" spans="1:14" ht="15.75" thickBot="1">
      <c r="B89" s="91" t="s">
        <v>974</v>
      </c>
      <c r="C89" s="92"/>
      <c r="D89" s="92"/>
      <c r="E89" s="92"/>
      <c r="F89" s="92"/>
      <c r="G89" s="92"/>
      <c r="H89" s="92"/>
      <c r="I89" s="93"/>
      <c r="J89" s="94"/>
      <c r="K89" s="304">
        <v>0.05</v>
      </c>
      <c r="L89" s="867">
        <f>N82*K89</f>
        <v>11873.325580248449</v>
      </c>
      <c r="M89" s="868"/>
      <c r="N89" s="51"/>
    </row>
    <row r="90" spans="1:14" ht="15.75" thickBot="1">
      <c r="B90" s="831" t="s">
        <v>953</v>
      </c>
      <c r="C90" s="832"/>
      <c r="D90" s="832"/>
      <c r="E90" s="832"/>
      <c r="F90" s="832"/>
      <c r="G90" s="832"/>
      <c r="H90" s="832"/>
      <c r="I90" s="832"/>
      <c r="J90" s="832"/>
      <c r="K90" s="832"/>
      <c r="L90" s="832"/>
      <c r="M90" s="833"/>
      <c r="N90" s="52">
        <f>L87+L88+L89</f>
        <v>71239.953481490695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308706.46508645965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136225.61661820198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237466.51160496898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47493.302320993796</v>
      </c>
      <c r="M87" s="866"/>
      <c r="N87" s="51"/>
    </row>
    <row r="88" spans="1:14">
      <c r="B88" s="89" t="s">
        <v>973</v>
      </c>
      <c r="C88" s="90"/>
      <c r="D88" s="90"/>
      <c r="E88" s="90"/>
      <c r="F88" s="90"/>
      <c r="G88" s="90"/>
      <c r="H88" s="90"/>
      <c r="I88" s="87"/>
      <c r="J88" s="88"/>
      <c r="K88" s="303">
        <v>0.05</v>
      </c>
      <c r="L88" s="865">
        <f>N82*K88</f>
        <v>11873.325580248449</v>
      </c>
      <c r="M88" s="866"/>
      <c r="N88" s="51"/>
    </row>
    <row r="89" spans="1:14" ht="15.75" thickBot="1">
      <c r="B89" s="91" t="s">
        <v>974</v>
      </c>
      <c r="C89" s="92"/>
      <c r="D89" s="92"/>
      <c r="E89" s="92"/>
      <c r="F89" s="92"/>
      <c r="G89" s="92"/>
      <c r="H89" s="92"/>
      <c r="I89" s="93"/>
      <c r="J89" s="94"/>
      <c r="K89" s="304">
        <v>0.05</v>
      </c>
      <c r="L89" s="867">
        <f>N82*K89</f>
        <v>11873.325580248449</v>
      </c>
      <c r="M89" s="868"/>
      <c r="N89" s="51"/>
    </row>
    <row r="90" spans="1:14" ht="15.75" thickBot="1">
      <c r="B90" s="831" t="s">
        <v>953</v>
      </c>
      <c r="C90" s="832"/>
      <c r="D90" s="832"/>
      <c r="E90" s="832"/>
      <c r="F90" s="832"/>
      <c r="G90" s="832"/>
      <c r="H90" s="832"/>
      <c r="I90" s="832"/>
      <c r="J90" s="832"/>
      <c r="K90" s="832"/>
      <c r="L90" s="832"/>
      <c r="M90" s="833"/>
      <c r="N90" s="52">
        <f>L87+L88+L89</f>
        <v>71239.953481490695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308706.46508645965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1293</v>
      </c>
      <c r="B65" s="46" t="str">
        <f>VLOOKUP(A65,TRANSPORTE!A6:D117,3,FALSE)</f>
        <v>Transporte de mezcla</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8</v>
      </c>
      <c r="N37" s="271">
        <f t="shared" ref="N37:N43" si="0">K37/M37</f>
        <v>16944.028814826041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8</v>
      </c>
      <c r="N38" s="271">
        <f t="shared" si="0"/>
        <v>17920.25132566777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8</v>
      </c>
      <c r="N39" s="271">
        <f t="shared" si="0"/>
        <v>49068.111311248249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8</v>
      </c>
      <c r="N42" s="271">
        <f t="shared" si="0"/>
        <v>35238.477304774897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8</v>
      </c>
      <c r="N43" s="271">
        <f t="shared" si="0"/>
        <v>7155.8407728984203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161588.14791422896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263800.93680243491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52760.187360486983</v>
      </c>
      <c r="M87" s="866"/>
      <c r="N87" s="51"/>
    </row>
    <row r="88" spans="1:14">
      <c r="B88" s="89" t="s">
        <v>973</v>
      </c>
      <c r="C88" s="90"/>
      <c r="D88" s="90"/>
      <c r="E88" s="90"/>
      <c r="F88" s="90"/>
      <c r="G88" s="90"/>
      <c r="H88" s="90"/>
      <c r="I88" s="87"/>
      <c r="J88" s="88"/>
      <c r="K88" s="303">
        <v>0.05</v>
      </c>
      <c r="L88" s="865">
        <f>N82*K88</f>
        <v>13190.046840121746</v>
      </c>
      <c r="M88" s="866"/>
      <c r="N88" s="51"/>
    </row>
    <row r="89" spans="1:14" ht="15.75" thickBot="1">
      <c r="B89" s="91" t="s">
        <v>974</v>
      </c>
      <c r="C89" s="92"/>
      <c r="D89" s="92"/>
      <c r="E89" s="92"/>
      <c r="F89" s="92"/>
      <c r="G89" s="92"/>
      <c r="H89" s="92"/>
      <c r="I89" s="93"/>
      <c r="J89" s="94"/>
      <c r="K89" s="304">
        <v>0.05</v>
      </c>
      <c r="L89" s="867">
        <f>N82*K89</f>
        <v>13190.046840121746</v>
      </c>
      <c r="M89" s="868"/>
      <c r="N89" s="51"/>
    </row>
    <row r="90" spans="1:14" ht="15.75" thickBot="1">
      <c r="B90" s="831" t="s">
        <v>953</v>
      </c>
      <c r="C90" s="832"/>
      <c r="D90" s="832"/>
      <c r="E90" s="832"/>
      <c r="F90" s="832"/>
      <c r="G90" s="832"/>
      <c r="H90" s="832"/>
      <c r="I90" s="832"/>
      <c r="J90" s="832"/>
      <c r="K90" s="832"/>
      <c r="L90" s="832"/>
      <c r="M90" s="833"/>
      <c r="N90" s="52">
        <f>L87+L88+L89</f>
        <v>79140.281040730479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342941.21784316539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8</v>
      </c>
      <c r="N37" s="271">
        <f t="shared" ref="N37:N43" si="0">K37/M37</f>
        <v>16944.028814826041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8</v>
      </c>
      <c r="N38" s="271">
        <f t="shared" si="0"/>
        <v>17920.25132566777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8</v>
      </c>
      <c r="N39" s="271">
        <f t="shared" si="0"/>
        <v>49068.111311248249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8</v>
      </c>
      <c r="N42" s="271">
        <f t="shared" si="0"/>
        <v>35238.477304774897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8</v>
      </c>
      <c r="N43" s="271">
        <f t="shared" si="0"/>
        <v>7155.8407728984203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161588.14791422896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127"/>
    </row>
    <row r="80" spans="1:15" ht="15.75" thickBot="1">
      <c r="B80" s="837" t="s">
        <v>953</v>
      </c>
      <c r="C80" s="838"/>
      <c r="D80" s="838"/>
      <c r="E80" s="838"/>
      <c r="F80" s="838"/>
      <c r="G80" s="838"/>
      <c r="H80" s="838"/>
      <c r="I80" s="838"/>
      <c r="J80" s="838"/>
      <c r="K80" s="838"/>
      <c r="L80" s="838"/>
      <c r="M80" s="839"/>
      <c r="N80" s="459">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263800.93680243491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52760.187360486983</v>
      </c>
      <c r="M87" s="866"/>
      <c r="N87" s="51"/>
    </row>
    <row r="88" spans="1:14">
      <c r="B88" s="89" t="s">
        <v>973</v>
      </c>
      <c r="C88" s="90"/>
      <c r="D88" s="90"/>
      <c r="E88" s="90"/>
      <c r="F88" s="90"/>
      <c r="G88" s="90"/>
      <c r="H88" s="90"/>
      <c r="I88" s="87"/>
      <c r="J88" s="88"/>
      <c r="K88" s="303">
        <v>0.05</v>
      </c>
      <c r="L88" s="865">
        <f>N82*K88</f>
        <v>13190.046840121746</v>
      </c>
      <c r="M88" s="866"/>
      <c r="N88" s="51"/>
    </row>
    <row r="89" spans="1:14" ht="15.75" thickBot="1">
      <c r="B89" s="91" t="s">
        <v>974</v>
      </c>
      <c r="C89" s="92"/>
      <c r="D89" s="92"/>
      <c r="E89" s="92"/>
      <c r="F89" s="92"/>
      <c r="G89" s="92"/>
      <c r="H89" s="92"/>
      <c r="I89" s="93"/>
      <c r="J89" s="94"/>
      <c r="K89" s="304">
        <v>0.05</v>
      </c>
      <c r="L89" s="867">
        <f>N82*K89</f>
        <v>13190.046840121746</v>
      </c>
      <c r="M89" s="868"/>
      <c r="N89" s="51"/>
    </row>
    <row r="90" spans="1:14" ht="15.75" thickBot="1">
      <c r="B90" s="831" t="s">
        <v>953</v>
      </c>
      <c r="C90" s="832"/>
      <c r="D90" s="832"/>
      <c r="E90" s="832"/>
      <c r="F90" s="832"/>
      <c r="G90" s="832"/>
      <c r="H90" s="832"/>
      <c r="I90" s="832"/>
      <c r="J90" s="832"/>
      <c r="K90" s="832"/>
      <c r="L90" s="832"/>
      <c r="M90" s="833"/>
      <c r="N90" s="52">
        <f>L87+L88+L89</f>
        <v>79140.281040730479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342941.21784316539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8</v>
      </c>
      <c r="N37" s="271">
        <f t="shared" ref="N37:N43" si="0">K37/M37</f>
        <v>16944.028814826041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8</v>
      </c>
      <c r="N38" s="271">
        <f t="shared" si="0"/>
        <v>17920.25132566777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8</v>
      </c>
      <c r="N39" s="271">
        <f t="shared" si="0"/>
        <v>49068.111311248249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8</v>
      </c>
      <c r="N42" s="271">
        <f t="shared" si="0"/>
        <v>35238.477304774897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8</v>
      </c>
      <c r="N43" s="271">
        <f t="shared" si="0"/>
        <v>7155.8407728984203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161588.14791422896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263800.93680243491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52760.187360486983</v>
      </c>
      <c r="M87" s="866"/>
      <c r="N87" s="51"/>
    </row>
    <row r="88" spans="1:14">
      <c r="B88" s="89" t="s">
        <v>973</v>
      </c>
      <c r="C88" s="90"/>
      <c r="D88" s="90"/>
      <c r="E88" s="90"/>
      <c r="F88" s="90"/>
      <c r="G88" s="90"/>
      <c r="H88" s="90"/>
      <c r="I88" s="87"/>
      <c r="J88" s="88"/>
      <c r="K88" s="303">
        <v>0.05</v>
      </c>
      <c r="L88" s="865">
        <f>N82*K88</f>
        <v>13190.046840121746</v>
      </c>
      <c r="M88" s="866"/>
      <c r="N88" s="51"/>
    </row>
    <row r="89" spans="1:14" ht="15.75" thickBot="1">
      <c r="B89" s="91" t="s">
        <v>974</v>
      </c>
      <c r="C89" s="92"/>
      <c r="D89" s="92"/>
      <c r="E89" s="92"/>
      <c r="F89" s="92"/>
      <c r="G89" s="92"/>
      <c r="H89" s="92"/>
      <c r="I89" s="93"/>
      <c r="J89" s="94"/>
      <c r="K89" s="304">
        <v>0.05</v>
      </c>
      <c r="L89" s="867">
        <f>N82*K89</f>
        <v>13190.046840121746</v>
      </c>
      <c r="M89" s="868"/>
      <c r="N89" s="51"/>
    </row>
    <row r="90" spans="1:14" ht="15.75" thickBot="1">
      <c r="B90" s="831" t="s">
        <v>953</v>
      </c>
      <c r="C90" s="832"/>
      <c r="D90" s="832"/>
      <c r="E90" s="832"/>
      <c r="F90" s="832"/>
      <c r="G90" s="832"/>
      <c r="H90" s="832"/>
      <c r="I90" s="832"/>
      <c r="J90" s="832"/>
      <c r="K90" s="832"/>
      <c r="L90" s="832"/>
      <c r="M90" s="833"/>
      <c r="N90" s="52">
        <f>L87+L88+L89</f>
        <v>79140.281040730479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342941.21784316539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136225.61661820198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237466.51160496898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47493.302320993796</v>
      </c>
      <c r="M87" s="866"/>
      <c r="N87" s="51"/>
    </row>
    <row r="88" spans="1:14">
      <c r="B88" s="89" t="s">
        <v>973</v>
      </c>
      <c r="C88" s="90"/>
      <c r="D88" s="90"/>
      <c r="E88" s="90"/>
      <c r="F88" s="90"/>
      <c r="G88" s="90"/>
      <c r="H88" s="90"/>
      <c r="I88" s="87"/>
      <c r="J88" s="88"/>
      <c r="K88" s="303">
        <v>0.05</v>
      </c>
      <c r="L88" s="865">
        <f>N82*K88</f>
        <v>11873.325580248449</v>
      </c>
      <c r="M88" s="866"/>
      <c r="N88" s="51"/>
    </row>
    <row r="89" spans="1:14" ht="15.75" thickBot="1">
      <c r="B89" s="91" t="s">
        <v>974</v>
      </c>
      <c r="C89" s="92"/>
      <c r="D89" s="92"/>
      <c r="E89" s="92"/>
      <c r="F89" s="92"/>
      <c r="G89" s="92"/>
      <c r="H89" s="92"/>
      <c r="I89" s="93"/>
      <c r="J89" s="94"/>
      <c r="K89" s="304">
        <v>0.05</v>
      </c>
      <c r="L89" s="867">
        <f>N82*K89</f>
        <v>11873.325580248449</v>
      </c>
      <c r="M89" s="868"/>
      <c r="N89" s="51"/>
    </row>
    <row r="90" spans="1:14" ht="15.75" thickBot="1">
      <c r="B90" s="831" t="s">
        <v>953</v>
      </c>
      <c r="C90" s="832"/>
      <c r="D90" s="832"/>
      <c r="E90" s="832"/>
      <c r="F90" s="832"/>
      <c r="G90" s="832"/>
      <c r="H90" s="832"/>
      <c r="I90" s="832"/>
      <c r="J90" s="832"/>
      <c r="K90" s="832"/>
      <c r="L90" s="832"/>
      <c r="M90" s="833"/>
      <c r="N90" s="52">
        <f>L87+L88+L89</f>
        <v>71239.953481490695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308706.46508645965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127"/>
    </row>
    <row r="81" spans="1:14" ht="15.75" thickBot="1">
      <c r="B81" s="837" t="s">
        <v>953</v>
      </c>
      <c r="C81" s="838"/>
      <c r="D81" s="838"/>
      <c r="E81" s="838"/>
      <c r="F81" s="838"/>
      <c r="G81" s="838"/>
      <c r="H81" s="838"/>
      <c r="I81" s="838"/>
      <c r="J81" s="838"/>
      <c r="K81" s="838"/>
      <c r="L81" s="838"/>
      <c r="M81" s="839"/>
      <c r="N81" s="459">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136225.61661820198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237466.51160496898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47493.302320993796</v>
      </c>
      <c r="M87" s="866"/>
      <c r="N87" s="51"/>
    </row>
    <row r="88" spans="1:14">
      <c r="B88" s="89" t="s">
        <v>973</v>
      </c>
      <c r="C88" s="90"/>
      <c r="D88" s="90"/>
      <c r="E88" s="90"/>
      <c r="F88" s="90"/>
      <c r="G88" s="90"/>
      <c r="H88" s="90"/>
      <c r="I88" s="87"/>
      <c r="J88" s="88"/>
      <c r="K88" s="303">
        <v>0.05</v>
      </c>
      <c r="L88" s="865">
        <f>N82*K88</f>
        <v>11873.325580248449</v>
      </c>
      <c r="M88" s="866"/>
      <c r="N88" s="51"/>
    </row>
    <row r="89" spans="1:14" ht="15.75" thickBot="1">
      <c r="B89" s="91" t="s">
        <v>974</v>
      </c>
      <c r="C89" s="92"/>
      <c r="D89" s="92"/>
      <c r="E89" s="92"/>
      <c r="F89" s="92"/>
      <c r="G89" s="92"/>
      <c r="H89" s="92"/>
      <c r="I89" s="93"/>
      <c r="J89" s="94"/>
      <c r="K89" s="304">
        <v>0.05</v>
      </c>
      <c r="L89" s="867">
        <f>N82*K89</f>
        <v>11873.325580248449</v>
      </c>
      <c r="M89" s="868"/>
      <c r="N89" s="51"/>
    </row>
    <row r="90" spans="1:14" ht="15.75" thickBot="1">
      <c r="B90" s="831" t="s">
        <v>953</v>
      </c>
      <c r="C90" s="832"/>
      <c r="D90" s="832"/>
      <c r="E90" s="832"/>
      <c r="F90" s="832"/>
      <c r="G90" s="832"/>
      <c r="H90" s="832"/>
      <c r="I90" s="832"/>
      <c r="J90" s="832"/>
      <c r="K90" s="832"/>
      <c r="L90" s="832"/>
      <c r="M90" s="833"/>
      <c r="N90" s="52">
        <f>L87+L88+L89</f>
        <v>71239.953481490695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308706.46508645965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8</v>
      </c>
      <c r="N37" s="271">
        <f t="shared" ref="N37:N43" si="0">K37/M37</f>
        <v>16944.028814826041</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8</v>
      </c>
      <c r="N38" s="271">
        <f t="shared" si="0"/>
        <v>17920.25132566777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8</v>
      </c>
      <c r="N39" s="271">
        <f t="shared" si="0"/>
        <v>49068.111311248249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8</v>
      </c>
      <c r="N42" s="271">
        <f t="shared" si="0"/>
        <v>35238.477304774897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8</v>
      </c>
      <c r="N43" s="271">
        <f t="shared" si="0"/>
        <v>7155.8407728984203</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971.8939014389166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161588.14791422896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9718.9390143891651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263800.93680243491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52760.187360486983</v>
      </c>
      <c r="M87" s="866"/>
      <c r="N87" s="51"/>
    </row>
    <row r="88" spans="1:14">
      <c r="B88" s="89" t="s">
        <v>973</v>
      </c>
      <c r="C88" s="90"/>
      <c r="D88" s="90"/>
      <c r="E88" s="90"/>
      <c r="F88" s="90"/>
      <c r="G88" s="90"/>
      <c r="H88" s="90"/>
      <c r="I88" s="87"/>
      <c r="J88" s="88"/>
      <c r="K88" s="303">
        <v>0.05</v>
      </c>
      <c r="L88" s="865">
        <f>N82*K88</f>
        <v>13190.046840121746</v>
      </c>
      <c r="M88" s="866"/>
      <c r="N88" s="51"/>
    </row>
    <row r="89" spans="1:14" ht="15.75" thickBot="1">
      <c r="B89" s="91" t="s">
        <v>974</v>
      </c>
      <c r="C89" s="92"/>
      <c r="D89" s="92"/>
      <c r="E89" s="92"/>
      <c r="F89" s="92"/>
      <c r="G89" s="92"/>
      <c r="H89" s="92"/>
      <c r="I89" s="93"/>
      <c r="J89" s="94"/>
      <c r="K89" s="304">
        <v>0.05</v>
      </c>
      <c r="L89" s="867">
        <f>N82*K89</f>
        <v>13190.046840121746</v>
      </c>
      <c r="M89" s="868"/>
      <c r="N89" s="51"/>
    </row>
    <row r="90" spans="1:14" ht="15.75" thickBot="1">
      <c r="B90" s="831" t="s">
        <v>953</v>
      </c>
      <c r="C90" s="832"/>
      <c r="D90" s="832"/>
      <c r="E90" s="832"/>
      <c r="F90" s="832"/>
      <c r="G90" s="832"/>
      <c r="H90" s="832"/>
      <c r="I90" s="832"/>
      <c r="J90" s="832"/>
      <c r="K90" s="832"/>
      <c r="L90" s="832"/>
      <c r="M90" s="833"/>
      <c r="N90" s="52">
        <f>L87+L88+L89</f>
        <v>79140.281040730479</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342941.21784316539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874.7045112950251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136225.61661820198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72.623004926918924</v>
      </c>
      <c r="N54" s="271">
        <f>K54*M54</f>
        <v>1815.575123172973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88749.403114158005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8747.0451129502508</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237466.51160496898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47493.302320993796</v>
      </c>
      <c r="M87" s="866"/>
      <c r="N87" s="51"/>
    </row>
    <row r="88" spans="1:14">
      <c r="B88" s="89" t="s">
        <v>973</v>
      </c>
      <c r="C88" s="90"/>
      <c r="D88" s="90"/>
      <c r="E88" s="90"/>
      <c r="F88" s="90"/>
      <c r="G88" s="90"/>
      <c r="H88" s="90"/>
      <c r="I88" s="87"/>
      <c r="J88" s="88"/>
      <c r="K88" s="303">
        <v>0.05</v>
      </c>
      <c r="L88" s="865">
        <f>N82*K88</f>
        <v>11873.325580248449</v>
      </c>
      <c r="M88" s="866"/>
      <c r="N88" s="51"/>
    </row>
    <row r="89" spans="1:14" ht="15.75" thickBot="1">
      <c r="B89" s="91" t="s">
        <v>974</v>
      </c>
      <c r="C89" s="92"/>
      <c r="D89" s="92"/>
      <c r="E89" s="92"/>
      <c r="F89" s="92"/>
      <c r="G89" s="92"/>
      <c r="H89" s="92"/>
      <c r="I89" s="93"/>
      <c r="J89" s="94"/>
      <c r="K89" s="304">
        <v>0.05</v>
      </c>
      <c r="L89" s="867">
        <f>N82*K89</f>
        <v>11873.325580248449</v>
      </c>
      <c r="M89" s="868"/>
      <c r="N89" s="51"/>
    </row>
    <row r="90" spans="1:14" ht="15.75" thickBot="1">
      <c r="B90" s="831" t="s">
        <v>953</v>
      </c>
      <c r="C90" s="832"/>
      <c r="D90" s="832"/>
      <c r="E90" s="832"/>
      <c r="F90" s="832"/>
      <c r="G90" s="832"/>
      <c r="H90" s="832"/>
      <c r="I90" s="832"/>
      <c r="J90" s="832"/>
      <c r="K90" s="832"/>
      <c r="L90" s="832"/>
      <c r="M90" s="833"/>
      <c r="N90" s="52">
        <f>L87+L88+L89</f>
        <v>71239.953481490695</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308706.46508645965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150</v>
      </c>
      <c r="B36" s="844" t="str">
        <f>VLOOKUP(A36,EQUIPOS!A6:D154,3,FALSE)</f>
        <v>Cargador : Potencia en el volante 125 hp, Clasificación de RPM del motor 2300.</v>
      </c>
      <c r="C36" s="845"/>
      <c r="D36" s="845"/>
      <c r="E36" s="845"/>
      <c r="F36" s="845"/>
      <c r="G36" s="845"/>
      <c r="H36" s="846"/>
      <c r="I36" s="266"/>
      <c r="J36" s="267"/>
      <c r="K36" s="268">
        <f>VLOOKUP(A36,EQUIPOS!A6:D163,4,FALSE)</f>
        <v>179345.81502818555</v>
      </c>
      <c r="L36" s="269"/>
      <c r="M36" s="270">
        <v>30</v>
      </c>
      <c r="N36" s="271">
        <f>K36/M36</f>
        <v>5978.1938342728517</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166</v>
      </c>
      <c r="B38" s="844" t="str">
        <f>VLOOKUP(A38,EQUIPOS!A8:D154,3,FALSE)</f>
        <v>Compactador de Rodillo POTENCIA: 99HP, PESO: 8 ton</v>
      </c>
      <c r="C38" s="845"/>
      <c r="D38" s="845"/>
      <c r="E38" s="845"/>
      <c r="F38" s="845"/>
      <c r="G38" s="845"/>
      <c r="H38" s="846"/>
      <c r="I38" s="266"/>
      <c r="J38" s="267"/>
      <c r="K38" s="268">
        <f>VLOOKUP(A38,EQUIPOS!A8:D165,4,FALSE)</f>
        <v>143362.01060534216</v>
      </c>
      <c r="L38" s="269"/>
      <c r="M38" s="270">
        <v>10</v>
      </c>
      <c r="N38" s="271">
        <f t="shared" si="0"/>
        <v>14336.201060534217</v>
      </c>
    </row>
    <row r="39" spans="1:14">
      <c r="A39" t="s">
        <v>284</v>
      </c>
      <c r="B39" s="844" t="str">
        <f>VLOOKUP(A39,EQUIPOS!A9:D154,3,FALSE)</f>
        <v>Planta de asfalto en caliente</v>
      </c>
      <c r="C39" s="845"/>
      <c r="D39" s="845"/>
      <c r="E39" s="845"/>
      <c r="F39" s="845"/>
      <c r="G39" s="845"/>
      <c r="H39" s="846"/>
      <c r="I39" s="266"/>
      <c r="J39" s="267"/>
      <c r="K39" s="268">
        <f>VLOOKUP(A39,EQUIPOS!A9:D166,4,FALSE)</f>
        <v>392544.89048998599</v>
      </c>
      <c r="L39" s="269"/>
      <c r="M39" s="270">
        <v>10</v>
      </c>
      <c r="N39" s="271">
        <f t="shared" si="0"/>
        <v>39254.489048998599</v>
      </c>
    </row>
    <row r="40" spans="1:14">
      <c r="A40" t="s">
        <v>290</v>
      </c>
      <c r="B40" s="844" t="str">
        <f>VLOOKUP(A40,EQUIPOS!A10:D154,3,FALSE)</f>
        <v>Planta trituradora</v>
      </c>
      <c r="C40" s="845"/>
      <c r="D40" s="845"/>
      <c r="E40" s="845"/>
      <c r="F40" s="845"/>
      <c r="G40" s="845"/>
      <c r="H40" s="846"/>
      <c r="I40" s="266"/>
      <c r="J40" s="267"/>
      <c r="K40" s="268">
        <f>VLOOKUP(A40,EQUIPOS!A10:D167,4,FALSE)</f>
        <v>598834.97927323182</v>
      </c>
      <c r="L40" s="269"/>
      <c r="M40" s="270">
        <v>30</v>
      </c>
      <c r="N40" s="271">
        <f t="shared" si="0"/>
        <v>19961.165975774395</v>
      </c>
    </row>
    <row r="41" spans="1:14">
      <c r="A41" t="s">
        <v>314</v>
      </c>
      <c r="B41" s="844" t="str">
        <f>VLOOKUP(A41,EQUIPOS!A11:D155,3,FALSE)</f>
        <v xml:space="preserve">Retroexcavadora E-200 sobre orugas
</v>
      </c>
      <c r="C41" s="845"/>
      <c r="D41" s="845"/>
      <c r="E41" s="845"/>
      <c r="F41" s="845"/>
      <c r="G41" s="845"/>
      <c r="H41" s="846"/>
      <c r="I41" s="266"/>
      <c r="J41" s="267"/>
      <c r="K41" s="268">
        <f>VLOOKUP(A41,EQUIPOS!A11:D168,4,FALSE)</f>
        <v>250505.54019982254</v>
      </c>
      <c r="L41" s="269"/>
      <c r="M41" s="270">
        <v>30</v>
      </c>
      <c r="N41" s="271">
        <f t="shared" si="0"/>
        <v>8350.1846733274178</v>
      </c>
    </row>
    <row r="42" spans="1:14">
      <c r="A42" t="s">
        <v>358</v>
      </c>
      <c r="B42" s="844" t="str">
        <f>VLOOKUP(A42,EQUIPOS!A12:D156,3,FALSE)</f>
        <v xml:space="preserve">Terminadora de asfalto (Finisher), potencia en el volante 174 HP, R=20M3/H, velocidad de desplazamiento 114 m/min
</v>
      </c>
      <c r="C42" s="845"/>
      <c r="D42" s="845"/>
      <c r="E42" s="845"/>
      <c r="F42" s="845"/>
      <c r="G42" s="845"/>
      <c r="H42" s="846"/>
      <c r="I42" s="266"/>
      <c r="J42" s="267"/>
      <c r="K42" s="268">
        <f>VLOOKUP(A42,EQUIPOS!A12:D169,4,FALSE)</f>
        <v>281907.81843819917</v>
      </c>
      <c r="L42" s="269"/>
      <c r="M42" s="270">
        <v>10</v>
      </c>
      <c r="N42" s="271">
        <f t="shared" si="0"/>
        <v>28190.781843819917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319"/>
      <c r="C44" s="320"/>
      <c r="D44" s="320"/>
      <c r="E44" s="320"/>
      <c r="F44" s="320"/>
      <c r="G44" s="320"/>
      <c r="H44" s="321"/>
      <c r="I44" s="266"/>
      <c r="J44" s="267"/>
      <c r="K44" s="268"/>
      <c r="L44" s="269"/>
      <c r="M44" s="270"/>
      <c r="N44" s="271"/>
    </row>
    <row r="45" spans="1:14">
      <c r="B45" s="844"/>
      <c r="C45" s="845"/>
      <c r="D45" s="845"/>
      <c r="E45" s="845"/>
      <c r="F45" s="845"/>
      <c r="G45" s="845"/>
      <c r="H45" s="846"/>
      <c r="I45" s="847"/>
      <c r="J45" s="828"/>
      <c r="K45" s="268"/>
      <c r="L45" s="848"/>
      <c r="M45" s="849"/>
      <c r="N45" s="271"/>
    </row>
    <row r="46" spans="1:14">
      <c r="B46" s="844"/>
      <c r="C46" s="845"/>
      <c r="D46" s="845"/>
      <c r="E46" s="850"/>
      <c r="F46" s="845"/>
      <c r="G46" s="845"/>
      <c r="H46" s="846"/>
      <c r="I46" s="36"/>
      <c r="J46" s="37"/>
      <c r="K46" s="273"/>
      <c r="L46" s="275"/>
      <c r="M46" s="276"/>
      <c r="N46" s="277"/>
    </row>
    <row r="47" spans="1:14">
      <c r="B47" s="851" t="s">
        <v>952</v>
      </c>
      <c r="C47" s="852"/>
      <c r="D47" s="852"/>
      <c r="E47" s="38"/>
      <c r="F47" s="39"/>
      <c r="G47" s="39"/>
      <c r="H47" s="40"/>
      <c r="I47" s="36"/>
      <c r="J47" s="37"/>
      <c r="K47" s="278"/>
      <c r="L47" s="275"/>
      <c r="M47" s="400">
        <v>0.1</v>
      </c>
      <c r="N47" s="343">
        <f>N81*M47</f>
        <v>874.7045112950251</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136225.61661820198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62095.591422132173</v>
      </c>
      <c r="N54" s="271">
        <f>K54*M54</f>
        <v>86933.827990985039</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72.623004926918924</v>
      </c>
      <c r="N55" s="271">
        <f>K55*M55</f>
        <v>1815.575123172973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26"/>
      <c r="C58" s="827"/>
      <c r="D58" s="827"/>
      <c r="E58" s="827"/>
      <c r="F58" s="827"/>
      <c r="G58" s="827"/>
      <c r="H58" s="827"/>
      <c r="I58" s="828"/>
      <c r="J58" s="42"/>
      <c r="K58" s="44"/>
      <c r="L58" s="829"/>
      <c r="M58" s="830"/>
      <c r="N58" s="45"/>
    </row>
    <row r="59" spans="1:14" ht="15.75" thickBot="1">
      <c r="B59" s="831" t="s">
        <v>953</v>
      </c>
      <c r="C59" s="832"/>
      <c r="D59" s="832"/>
      <c r="E59" s="832"/>
      <c r="F59" s="832"/>
      <c r="G59" s="832"/>
      <c r="H59" s="832"/>
      <c r="I59" s="832"/>
      <c r="J59" s="832"/>
      <c r="K59" s="832"/>
      <c r="L59" s="832"/>
      <c r="M59" s="833"/>
      <c r="N59" s="393">
        <f>SUM(N54:N58)</f>
        <v>88749.403114158005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35">
        <f>VLOOKUP(A64,TRANSPORTE!A5:D117,4,FALSE)</f>
        <v>1412.9987772297159</v>
      </c>
      <c r="M64" s="836"/>
      <c r="N64" s="286">
        <f>K64*L64</f>
        <v>1978.198288121602</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35">
        <f>VLOOKUP(A65,TRANSPORTE!A6:D117,4,FALSE)</f>
        <v>1412.9987772297159</v>
      </c>
      <c r="M65" s="836"/>
      <c r="N65" s="286">
        <f>K65*L65</f>
        <v>1766.2484715371447</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3744.4467596587465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8747.0451129502508</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N49+N59+N70+N81</f>
        <v>237466.51160496898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47493.302320993796</v>
      </c>
      <c r="M88" s="866"/>
      <c r="N88" s="51"/>
    </row>
    <row r="89" spans="1:14">
      <c r="B89" s="89" t="s">
        <v>973</v>
      </c>
      <c r="C89" s="90"/>
      <c r="D89" s="90"/>
      <c r="E89" s="90"/>
      <c r="F89" s="90"/>
      <c r="G89" s="90"/>
      <c r="H89" s="90"/>
      <c r="I89" s="87"/>
      <c r="J89" s="88"/>
      <c r="K89" s="303">
        <v>0.05</v>
      </c>
      <c r="L89" s="865">
        <f>N83*K89</f>
        <v>11873.325580248449</v>
      </c>
      <c r="M89" s="866"/>
      <c r="N89" s="51"/>
    </row>
    <row r="90" spans="1:14" ht="15.75" thickBot="1">
      <c r="B90" s="91" t="s">
        <v>974</v>
      </c>
      <c r="C90" s="92"/>
      <c r="D90" s="92"/>
      <c r="E90" s="92"/>
      <c r="F90" s="92"/>
      <c r="G90" s="92"/>
      <c r="H90" s="92"/>
      <c r="I90" s="93"/>
      <c r="J90" s="94"/>
      <c r="K90" s="304">
        <v>0.05</v>
      </c>
      <c r="L90" s="867">
        <f>N83*K90</f>
        <v>11873.325580248449</v>
      </c>
      <c r="M90" s="868"/>
      <c r="N90" s="51"/>
    </row>
    <row r="91" spans="1:14" ht="15.75" thickBot="1">
      <c r="B91" s="831" t="s">
        <v>953</v>
      </c>
      <c r="C91" s="832"/>
      <c r="D91" s="832"/>
      <c r="E91" s="832"/>
      <c r="F91" s="832"/>
      <c r="G91" s="832"/>
      <c r="H91" s="832"/>
      <c r="I91" s="832"/>
      <c r="J91" s="832"/>
      <c r="K91" s="832"/>
      <c r="L91" s="832"/>
      <c r="M91" s="833"/>
      <c r="N91" s="52">
        <f>L88+L89+L90</f>
        <v>71239.953481490695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308706.46508645965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9" t="s">
        <v>2218</v>
      </c>
      <c r="C110" s="870"/>
      <c r="D110" s="870"/>
      <c r="E110" s="870"/>
      <c r="F110" s="870"/>
      <c r="G110" s="870"/>
      <c r="H110" s="870"/>
      <c r="I110" s="870"/>
      <c r="J110" s="870"/>
      <c r="K110" s="870"/>
      <c r="L110" s="870"/>
      <c r="M110" s="870"/>
      <c r="N110" s="871"/>
    </row>
    <row r="111" spans="2:14" ht="15" customHeight="1">
      <c r="B111" s="869"/>
      <c r="C111" s="870"/>
      <c r="D111" s="870"/>
      <c r="E111" s="870"/>
      <c r="F111" s="870"/>
      <c r="G111" s="870"/>
      <c r="H111" s="870"/>
      <c r="I111" s="870"/>
      <c r="J111" s="870"/>
      <c r="K111" s="870"/>
      <c r="L111" s="870"/>
      <c r="M111" s="870"/>
      <c r="N111" s="871"/>
    </row>
    <row r="112" spans="2:14" ht="30" customHeight="1">
      <c r="B112" s="872" t="s">
        <v>2219</v>
      </c>
      <c r="C112" s="873"/>
      <c r="D112" s="873"/>
      <c r="E112" s="873"/>
      <c r="F112" s="873"/>
      <c r="G112" s="873"/>
      <c r="H112" s="873"/>
      <c r="I112" s="873"/>
      <c r="J112" s="873"/>
      <c r="K112" s="873"/>
      <c r="L112" s="873"/>
      <c r="M112" s="873"/>
      <c r="N112" s="874"/>
    </row>
    <row r="113" spans="2:14">
      <c r="B113" s="872"/>
      <c r="C113" s="873"/>
      <c r="D113" s="873"/>
      <c r="E113" s="873"/>
      <c r="F113" s="873"/>
      <c r="G113" s="873"/>
      <c r="H113" s="873"/>
      <c r="I113" s="873"/>
      <c r="J113" s="873"/>
      <c r="K113" s="873"/>
      <c r="L113" s="873"/>
      <c r="M113" s="873"/>
      <c r="N113" s="874"/>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8"/>
      <c r="K123" s="808"/>
      <c r="L123" s="808"/>
      <c r="M123" s="808"/>
      <c r="N123" s="809"/>
    </row>
    <row r="124" spans="2:14" ht="15.75" thickBot="1">
      <c r="B124" s="260" t="s">
        <v>2221</v>
      </c>
      <c r="C124" s="392"/>
      <c r="D124" s="392"/>
      <c r="E124" s="57"/>
      <c r="F124" s="57"/>
      <c r="G124" s="57"/>
      <c r="H124" s="57"/>
      <c r="I124" s="57"/>
      <c r="J124" s="810"/>
      <c r="K124" s="810"/>
      <c r="L124" s="810"/>
      <c r="M124" s="810"/>
      <c r="N124" s="81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148</v>
      </c>
      <c r="B36" s="844" t="str">
        <f>VLOOKUP(A36,EQUIPOS!A6:D154,3,FALSE)</f>
        <v>Cargador : Potencia en el volante 110 hp, Clasificación de RPM del motor 2300.</v>
      </c>
      <c r="C36" s="845"/>
      <c r="D36" s="845"/>
      <c r="E36" s="845"/>
      <c r="F36" s="845"/>
      <c r="G36" s="845"/>
      <c r="H36" s="846"/>
      <c r="I36" s="266"/>
      <c r="J36" s="267"/>
      <c r="K36" s="268">
        <f>VLOOKUP(A36,EQUIPOS!A6:D163,4,FALSE)</f>
        <v>148228.13029575298</v>
      </c>
      <c r="L36" s="269"/>
      <c r="M36" s="270">
        <v>30</v>
      </c>
      <c r="N36" s="271">
        <f>K36/M36</f>
        <v>4940.9376765250991</v>
      </c>
    </row>
    <row r="37" spans="1:14">
      <c r="A37" s="113" t="s">
        <v>173</v>
      </c>
      <c r="B37" s="844" t="str">
        <f>VLOOKUP(A37,EQUIPOS!A7:D154,3,FALSE)</f>
        <v>Compactador neumático de Potencia 70 HP, peso de 13 ton</v>
      </c>
      <c r="C37" s="845"/>
      <c r="D37" s="845"/>
      <c r="E37" s="845"/>
      <c r="F37" s="845"/>
      <c r="G37" s="845"/>
      <c r="H37" s="846"/>
      <c r="I37" s="266"/>
      <c r="J37" s="267"/>
      <c r="K37" s="268">
        <f>VLOOKUP(A37,EQUIPOS!A7:D164,4,FALSE)</f>
        <v>135552.23051860832</v>
      </c>
      <c r="L37" s="269"/>
      <c r="M37" s="270">
        <v>10</v>
      </c>
      <c r="N37" s="271">
        <f t="shared" ref="N37:N43" si="0">K37/M37</f>
        <v>13555.223051860832</v>
      </c>
    </row>
    <row r="38" spans="1:14">
      <c r="A38" t="s">
        <v>284</v>
      </c>
      <c r="B38" s="844" t="str">
        <f>VLOOKUP(A38,EQUIPOS!A8:D154,3,FALSE)</f>
        <v>Planta de asfalto en caliente</v>
      </c>
      <c r="C38" s="845"/>
      <c r="D38" s="845"/>
      <c r="E38" s="845"/>
      <c r="F38" s="845"/>
      <c r="G38" s="845"/>
      <c r="H38" s="846"/>
      <c r="I38" s="266"/>
      <c r="J38" s="267"/>
      <c r="K38" s="268">
        <f>VLOOKUP(A38,EQUIPOS!A8:D165,4,FALSE)</f>
        <v>392544.89048998599</v>
      </c>
      <c r="L38" s="269"/>
      <c r="M38" s="270">
        <v>10</v>
      </c>
      <c r="N38" s="271">
        <f t="shared" si="0"/>
        <v>39254.489048998599</v>
      </c>
    </row>
    <row r="39" spans="1:14">
      <c r="A39" t="s">
        <v>290</v>
      </c>
      <c r="B39" s="844" t="str">
        <f>VLOOKUP(A39,EQUIPOS!A9:D154,3,FALSE)</f>
        <v>Planta trituradora</v>
      </c>
      <c r="C39" s="845"/>
      <c r="D39" s="845"/>
      <c r="E39" s="845"/>
      <c r="F39" s="845"/>
      <c r="G39" s="845"/>
      <c r="H39" s="846"/>
      <c r="I39" s="266"/>
      <c r="J39" s="267"/>
      <c r="K39" s="268">
        <f>VLOOKUP(A39,EQUIPOS!A9:D166,4,FALSE)</f>
        <v>598834.97927323182</v>
      </c>
      <c r="L39" s="269"/>
      <c r="M39" s="270">
        <v>30</v>
      </c>
      <c r="N39" s="271">
        <f t="shared" si="0"/>
        <v>19961.165975774395</v>
      </c>
    </row>
    <row r="40" spans="1:14">
      <c r="A40" t="s">
        <v>316</v>
      </c>
      <c r="B40" s="844" t="str">
        <f>VLOOKUP(A40,EQUIPOS!A10:D154,3,FALSE)</f>
        <v>Retroexcavadora Tipo E-200 o  Equivalente</v>
      </c>
      <c r="C40" s="845"/>
      <c r="D40" s="845"/>
      <c r="E40" s="845"/>
      <c r="F40" s="845"/>
      <c r="G40" s="845"/>
      <c r="H40" s="846"/>
      <c r="I40" s="266"/>
      <c r="J40" s="267"/>
      <c r="K40" s="268">
        <f>VLOOKUP(A40,EQUIPOS!A10:D167,4,FALSE)</f>
        <v>184007.33416024508</v>
      </c>
      <c r="L40" s="269"/>
      <c r="M40" s="270">
        <v>30</v>
      </c>
      <c r="N40" s="271">
        <f t="shared" si="0"/>
        <v>6133.5778053415024</v>
      </c>
    </row>
    <row r="41" spans="1:14">
      <c r="A41" t="s">
        <v>358</v>
      </c>
      <c r="B41" s="844" t="str">
        <f>VLOOKUP(A41,EQUIPOS!A11:D155,3,FALSE)</f>
        <v xml:space="preserve">Terminadora de asfalto (Finisher), potencia en el volante 174 HP, R=20M3/H, velocidad de desplazamiento 114 m/min
</v>
      </c>
      <c r="C41" s="845"/>
      <c r="D41" s="845"/>
      <c r="E41" s="845"/>
      <c r="F41" s="845"/>
      <c r="G41" s="845"/>
      <c r="H41" s="846"/>
      <c r="I41" s="266"/>
      <c r="J41" s="267"/>
      <c r="K41" s="268">
        <f>VLOOKUP(A41,EQUIPOS!A11:D168,4,FALSE)</f>
        <v>281907.81843819917</v>
      </c>
      <c r="L41" s="269"/>
      <c r="M41" s="270">
        <v>10</v>
      </c>
      <c r="N41" s="271">
        <f t="shared" si="0"/>
        <v>28190.781843819917</v>
      </c>
    </row>
    <row r="42" spans="1:14">
      <c r="A42" t="s">
        <v>166</v>
      </c>
      <c r="B42" s="844" t="str">
        <f>VLOOKUP(A42,EQUIPOS!A12:D156,3,FALSE)</f>
        <v>Compactador de Rodillo POTENCIA: 99HP, PESO: 8 ton</v>
      </c>
      <c r="C42" s="845"/>
      <c r="D42" s="845"/>
      <c r="E42" s="845"/>
      <c r="F42" s="845"/>
      <c r="G42" s="845"/>
      <c r="H42" s="846"/>
      <c r="I42" s="266"/>
      <c r="J42" s="267"/>
      <c r="K42" s="268">
        <f>VLOOKUP(A42,EQUIPOS!A12:D169,4,FALSE)</f>
        <v>143362.01060534216</v>
      </c>
      <c r="L42" s="269"/>
      <c r="M42" s="270">
        <v>10</v>
      </c>
      <c r="N42" s="271">
        <f t="shared" si="0"/>
        <v>14336.201060534217</v>
      </c>
    </row>
    <row r="43" spans="1:14">
      <c r="A43" t="s">
        <v>373</v>
      </c>
      <c r="B43" s="844" t="str">
        <f>VLOOKUP(A43,EQUIPOS!A13:D157,3,FALSE)</f>
        <v>Volqueta 6 m3</v>
      </c>
      <c r="C43" s="845"/>
      <c r="D43" s="845"/>
      <c r="E43" s="845"/>
      <c r="F43" s="845"/>
      <c r="G43" s="845"/>
      <c r="H43" s="846"/>
      <c r="I43" s="266"/>
      <c r="J43" s="267"/>
      <c r="K43" s="268">
        <f>VLOOKUP(A43,EQUIPOS!A13:D170,4,FALSE)</f>
        <v>57246.726183187362</v>
      </c>
      <c r="L43" s="269"/>
      <c r="M43" s="270">
        <v>10</v>
      </c>
      <c r="N43" s="271">
        <f t="shared" si="0"/>
        <v>5724.6726183187366</v>
      </c>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1141.4201203310449</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133238.46920150434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62095.591422132173</v>
      </c>
      <c r="N53" s="271">
        <f>K53*M53</f>
        <v>86933.827990985039</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86933.827990985039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35">
        <f>VLOOKUP(A63,TRANSPORTE!A5:D117,4,FALSE)</f>
        <v>1412.9987772297159</v>
      </c>
      <c r="M63" s="836"/>
      <c r="N63" s="286">
        <f>K63*L63</f>
        <v>1978.198288121602</v>
      </c>
    </row>
    <row r="64" spans="1:14">
      <c r="A64" t="s">
        <v>1293</v>
      </c>
      <c r="B64" s="46" t="str">
        <f>VLOOKUP(A64,TRANSPORTE!A6:D117,3,FALSE)</f>
        <v>Transporte de mezcla</v>
      </c>
      <c r="C64" s="47"/>
      <c r="D64" s="47"/>
      <c r="E64" s="47"/>
      <c r="F64" s="47"/>
      <c r="G64" s="47"/>
      <c r="H64" s="310" t="s">
        <v>1468</v>
      </c>
      <c r="I64" s="278">
        <v>1.25</v>
      </c>
      <c r="J64" s="285">
        <v>1</v>
      </c>
      <c r="K64" s="278">
        <f>I64*J64</f>
        <v>1.25</v>
      </c>
      <c r="L64" s="835">
        <f>VLOOKUP(A64,TRANSPORTE!A6:D117,4,FALSE)</f>
        <v>1412.9987772297159</v>
      </c>
      <c r="M64" s="836"/>
      <c r="N64" s="286">
        <f>K64*L64</f>
        <v>1766.2484715371447</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3744.4467596587465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11414.201203310449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235330.94515545858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47066.189031091722</v>
      </c>
      <c r="M87" s="866"/>
      <c r="N87" s="51"/>
    </row>
    <row r="88" spans="1:14">
      <c r="B88" s="89" t="s">
        <v>973</v>
      </c>
      <c r="C88" s="90"/>
      <c r="D88" s="90"/>
      <c r="E88" s="90"/>
      <c r="F88" s="90"/>
      <c r="G88" s="90"/>
      <c r="H88" s="90"/>
      <c r="I88" s="87"/>
      <c r="J88" s="88"/>
      <c r="K88" s="303">
        <v>0.05</v>
      </c>
      <c r="L88" s="865">
        <f>N82*K88</f>
        <v>11766.547257772931</v>
      </c>
      <c r="M88" s="866"/>
      <c r="N88" s="51"/>
    </row>
    <row r="89" spans="1:14" ht="15.75" thickBot="1">
      <c r="B89" s="91" t="s">
        <v>974</v>
      </c>
      <c r="C89" s="92"/>
      <c r="D89" s="92"/>
      <c r="E89" s="92"/>
      <c r="F89" s="92"/>
      <c r="G89" s="92"/>
      <c r="H89" s="92"/>
      <c r="I89" s="93"/>
      <c r="J89" s="94"/>
      <c r="K89" s="304">
        <v>0.05</v>
      </c>
      <c r="L89" s="867">
        <f>N82*K89</f>
        <v>11766.547257772931</v>
      </c>
      <c r="M89" s="868"/>
      <c r="N89" s="51"/>
    </row>
    <row r="90" spans="1:14" ht="15.75" thickBot="1">
      <c r="B90" s="831" t="s">
        <v>953</v>
      </c>
      <c r="C90" s="832"/>
      <c r="D90" s="832"/>
      <c r="E90" s="832"/>
      <c r="F90" s="832"/>
      <c r="G90" s="832"/>
      <c r="H90" s="832"/>
      <c r="I90" s="832"/>
      <c r="J90" s="832"/>
      <c r="K90" s="832"/>
      <c r="L90" s="832"/>
      <c r="M90" s="833"/>
      <c r="N90" s="52">
        <f>L87+L88+L89</f>
        <v>70599.283546637584</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305930.22870209615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117</v>
      </c>
      <c r="B36" s="844" t="str">
        <f>VLOOKUP(A36,EQUIPOS!A6:D154,3,FALSE)</f>
        <v xml:space="preserve">Barredora mecánica de cepillo de 3658 mm ; 6 m3 </v>
      </c>
      <c r="C36" s="845"/>
      <c r="D36" s="845"/>
      <c r="E36" s="845"/>
      <c r="F36" s="845"/>
      <c r="G36" s="845"/>
      <c r="H36" s="846"/>
      <c r="I36" s="266"/>
      <c r="J36" s="267"/>
      <c r="K36" s="268">
        <f>VLOOKUP(A36,EQUIPOS!A6:D163,4,FALSE)</f>
        <v>85464.545935959395</v>
      </c>
      <c r="L36" s="269"/>
      <c r="M36" s="270">
        <v>150</v>
      </c>
      <c r="N36" s="271">
        <f>K36/M36</f>
        <v>569.76363957306262</v>
      </c>
    </row>
    <row r="37" spans="1:14">
      <c r="A37" s="113" t="s">
        <v>148</v>
      </c>
      <c r="B37" s="844" t="str">
        <f>VLOOKUP(A37,EQUIPOS!A7:D154,3,FALSE)</f>
        <v>Cargador : Potencia en el volante 110 hp, Clasificación de RPM del motor 2300.</v>
      </c>
      <c r="C37" s="845"/>
      <c r="D37" s="845"/>
      <c r="E37" s="845"/>
      <c r="F37" s="845"/>
      <c r="G37" s="845"/>
      <c r="H37" s="846"/>
      <c r="I37" s="266"/>
      <c r="J37" s="267"/>
      <c r="K37" s="268">
        <f>VLOOKUP(A37,EQUIPOS!A7:D164,4,FALSE)</f>
        <v>148228.13029575298</v>
      </c>
      <c r="L37" s="269"/>
      <c r="M37" s="270">
        <v>150</v>
      </c>
      <c r="N37" s="271">
        <f>K37/M37</f>
        <v>988.18753530501988</v>
      </c>
    </row>
    <row r="38" spans="1:14">
      <c r="A38" t="s">
        <v>236</v>
      </c>
      <c r="B38" s="844" t="str">
        <f>VLOOKUP(A38,EQUIPOS!A8:D154,3,FALSE)</f>
        <v>Fresadora de pavimento, potencia 255 HP, peso 19 Ton, PROFUNDIDAD DE CORTE 305 mm</v>
      </c>
      <c r="C38" s="845"/>
      <c r="D38" s="845"/>
      <c r="E38" s="845"/>
      <c r="F38" s="845"/>
      <c r="G38" s="845"/>
      <c r="H38" s="846"/>
      <c r="I38" s="266"/>
      <c r="J38" s="267"/>
      <c r="K38" s="268">
        <f>VLOOKUP(A38,EQUIPOS!A8:D165,4,FALSE)</f>
        <v>424906.84942288755</v>
      </c>
      <c r="L38" s="269"/>
      <c r="M38" s="270">
        <v>150</v>
      </c>
      <c r="N38" s="271">
        <f>K38/M38</f>
        <v>2832.7123294859171</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1.8043666666666667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4392.4678710306662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35">
        <f>VLOOKUP(A58,TRANSPORTE!A5:D117,4,FALSE)</f>
        <v>1412.9987772297159</v>
      </c>
      <c r="M58" s="836"/>
      <c r="N58" s="286">
        <f>K58*L58</f>
        <v>183.68984103986307</v>
      </c>
    </row>
    <row r="59" spans="1:14">
      <c r="B59" s="46"/>
      <c r="C59" s="47"/>
      <c r="D59" s="47"/>
      <c r="E59" s="47"/>
      <c r="F59" s="47"/>
      <c r="G59" s="47"/>
      <c r="H59" s="310"/>
      <c r="I59" s="278"/>
      <c r="J59" s="285"/>
      <c r="K59" s="278"/>
      <c r="L59" s="835"/>
      <c r="M59" s="836"/>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183.68984103986307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180.43666666666667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4756.5943787371962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951.31887574743928</v>
      </c>
      <c r="M82" s="866"/>
      <c r="N82" s="51"/>
    </row>
    <row r="83" spans="1:14">
      <c r="B83" s="89" t="s">
        <v>973</v>
      </c>
      <c r="C83" s="90"/>
      <c r="D83" s="90"/>
      <c r="E83" s="90"/>
      <c r="F83" s="90"/>
      <c r="G83" s="90"/>
      <c r="H83" s="90"/>
      <c r="I83" s="87"/>
      <c r="J83" s="88"/>
      <c r="K83" s="303">
        <v>0.05</v>
      </c>
      <c r="L83" s="865">
        <f>N77*K83</f>
        <v>237.82971893685982</v>
      </c>
      <c r="M83" s="866"/>
      <c r="N83" s="51"/>
    </row>
    <row r="84" spans="1:14" ht="15.75" thickBot="1">
      <c r="B84" s="91" t="s">
        <v>974</v>
      </c>
      <c r="C84" s="92"/>
      <c r="D84" s="92"/>
      <c r="E84" s="92"/>
      <c r="F84" s="92"/>
      <c r="G84" s="92"/>
      <c r="H84" s="92"/>
      <c r="I84" s="93"/>
      <c r="J84" s="94"/>
      <c r="K84" s="304">
        <v>0.05</v>
      </c>
      <c r="L84" s="867">
        <f>N77*K84</f>
        <v>237.82971893685982</v>
      </c>
      <c r="M84" s="868"/>
      <c r="N84" s="51"/>
    </row>
    <row r="85" spans="1:14" ht="15.75" thickBot="1">
      <c r="B85" s="831" t="s">
        <v>953</v>
      </c>
      <c r="C85" s="832"/>
      <c r="D85" s="832"/>
      <c r="E85" s="832"/>
      <c r="F85" s="832"/>
      <c r="G85" s="832"/>
      <c r="H85" s="832"/>
      <c r="I85" s="832"/>
      <c r="J85" s="832"/>
      <c r="K85" s="832"/>
      <c r="L85" s="832"/>
      <c r="M85" s="833"/>
      <c r="N85" s="52">
        <f>L82+L83+L84</f>
        <v>1426.9783136211588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6183.5726923583552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117</v>
      </c>
      <c r="B36" s="844" t="str">
        <f>VLOOKUP(A36,EQUIPOS!A6:D154,3,FALSE)</f>
        <v xml:space="preserve">Barredora mecánica de cepillo de 3658 mm ; 6 m3 </v>
      </c>
      <c r="C36" s="845"/>
      <c r="D36" s="845"/>
      <c r="E36" s="845"/>
      <c r="F36" s="845"/>
      <c r="G36" s="845"/>
      <c r="H36" s="846"/>
      <c r="I36" s="266"/>
      <c r="J36" s="267"/>
      <c r="K36" s="268">
        <f>VLOOKUP(A36,EQUIPOS!A6:D163,4,FALSE)</f>
        <v>85464.545935959395</v>
      </c>
      <c r="L36" s="269"/>
      <c r="M36" s="270">
        <v>300</v>
      </c>
      <c r="N36" s="271">
        <f>K36/M36</f>
        <v>284.88181978653131</v>
      </c>
    </row>
    <row r="37" spans="1:14">
      <c r="A37" s="113" t="s">
        <v>148</v>
      </c>
      <c r="B37" s="844" t="str">
        <f>VLOOKUP(A37,EQUIPOS!A7:D154,3,FALSE)</f>
        <v>Cargador : Potencia en el volante 110 hp, Clasificación de RPM del motor 2300.</v>
      </c>
      <c r="C37" s="845"/>
      <c r="D37" s="845"/>
      <c r="E37" s="845"/>
      <c r="F37" s="845"/>
      <c r="G37" s="845"/>
      <c r="H37" s="846"/>
      <c r="I37" s="266"/>
      <c r="J37" s="267"/>
      <c r="K37" s="268">
        <f>VLOOKUP(A37,EQUIPOS!A7:D164,4,FALSE)</f>
        <v>148228.13029575298</v>
      </c>
      <c r="L37" s="269"/>
      <c r="M37" s="270">
        <v>300</v>
      </c>
      <c r="N37" s="271">
        <f>K37/M37</f>
        <v>494.09376765250994</v>
      </c>
    </row>
    <row r="38" spans="1:14">
      <c r="A38" t="s">
        <v>236</v>
      </c>
      <c r="B38" s="844" t="str">
        <f>VLOOKUP(A38,EQUIPOS!A8:D154,3,FALSE)</f>
        <v>Fresadora de pavimento, potencia 255 HP, peso 19 Ton, PROFUNDIDAD DE CORTE 305 mm</v>
      </c>
      <c r="C38" s="845"/>
      <c r="D38" s="845"/>
      <c r="E38" s="845"/>
      <c r="F38" s="845"/>
      <c r="G38" s="845"/>
      <c r="H38" s="846"/>
      <c r="I38" s="266"/>
      <c r="J38" s="267"/>
      <c r="K38" s="268">
        <f>VLOOKUP(A38,EQUIPOS!A8:D165,4,FALSE)</f>
        <v>424906.84942288755</v>
      </c>
      <c r="L38" s="269"/>
      <c r="M38" s="270">
        <v>300</v>
      </c>
      <c r="N38" s="271">
        <f>K38/M38</f>
        <v>1416.3561647429585</v>
      </c>
    </row>
    <row r="39" spans="1:14">
      <c r="B39" s="844"/>
      <c r="C39" s="845"/>
      <c r="D39" s="845"/>
      <c r="E39" s="845"/>
      <c r="F39" s="845"/>
      <c r="G39" s="845"/>
      <c r="H39" s="846"/>
      <c r="I39" s="847"/>
      <c r="J39" s="828"/>
      <c r="K39" s="268"/>
      <c r="L39" s="848"/>
      <c r="M39" s="849"/>
      <c r="N39" s="271"/>
    </row>
    <row r="40" spans="1:14">
      <c r="B40" s="844"/>
      <c r="C40" s="845"/>
      <c r="D40" s="845"/>
      <c r="E40" s="850"/>
      <c r="F40" s="845"/>
      <c r="G40" s="845"/>
      <c r="H40" s="846"/>
      <c r="I40" s="36"/>
      <c r="J40" s="37"/>
      <c r="K40" s="273"/>
      <c r="L40" s="275"/>
      <c r="M40" s="276"/>
      <c r="N40" s="277"/>
    </row>
    <row r="41" spans="1:14">
      <c r="B41" s="851" t="s">
        <v>952</v>
      </c>
      <c r="C41" s="852"/>
      <c r="D41" s="852"/>
      <c r="E41" s="38"/>
      <c r="F41" s="39"/>
      <c r="G41" s="39"/>
      <c r="H41" s="40"/>
      <c r="I41" s="36"/>
      <c r="J41" s="37"/>
      <c r="K41" s="278"/>
      <c r="L41" s="275"/>
      <c r="M41" s="400">
        <v>0.01</v>
      </c>
      <c r="N41" s="343">
        <f>N75*M41</f>
        <v>0.90218333333333334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2196.2339355153331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35">
        <f>VLOOKUP(A58,TRANSPORTE!A5:D117,4,FALSE)</f>
        <v>1412.9987772297159</v>
      </c>
      <c r="M58" s="836"/>
      <c r="N58" s="286">
        <f>K58*L58</f>
        <v>91.844920519931534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91.844920519931534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90.218333333333334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2378.2971893685981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475.65943787371964</v>
      </c>
      <c r="M82" s="866"/>
      <c r="N82" s="51"/>
    </row>
    <row r="83" spans="1:14">
      <c r="B83" s="89" t="s">
        <v>973</v>
      </c>
      <c r="C83" s="90"/>
      <c r="D83" s="90"/>
      <c r="E83" s="90"/>
      <c r="F83" s="90"/>
      <c r="G83" s="90"/>
      <c r="H83" s="90"/>
      <c r="I83" s="87"/>
      <c r="J83" s="88"/>
      <c r="K83" s="303">
        <v>0.05</v>
      </c>
      <c r="L83" s="865">
        <f>N77*K83</f>
        <v>118.91485946842991</v>
      </c>
      <c r="M83" s="866"/>
      <c r="N83" s="51"/>
    </row>
    <row r="84" spans="1:14" ht="15.75" thickBot="1">
      <c r="B84" s="91" t="s">
        <v>974</v>
      </c>
      <c r="C84" s="92"/>
      <c r="D84" s="92"/>
      <c r="E84" s="92"/>
      <c r="F84" s="92"/>
      <c r="G84" s="92"/>
      <c r="H84" s="92"/>
      <c r="I84" s="93"/>
      <c r="J84" s="94"/>
      <c r="K84" s="304">
        <v>0.05</v>
      </c>
      <c r="L84" s="867">
        <f>N77*K84</f>
        <v>118.91485946842991</v>
      </c>
      <c r="M84" s="868"/>
      <c r="N84" s="51"/>
    </row>
    <row r="85" spans="1:14" ht="15.75" thickBot="1">
      <c r="B85" s="831" t="s">
        <v>953</v>
      </c>
      <c r="C85" s="832"/>
      <c r="D85" s="832"/>
      <c r="E85" s="832"/>
      <c r="F85" s="832"/>
      <c r="G85" s="832"/>
      <c r="H85" s="832"/>
      <c r="I85" s="832"/>
      <c r="J85" s="832"/>
      <c r="K85" s="832"/>
      <c r="L85" s="832"/>
      <c r="M85" s="833"/>
      <c r="N85" s="52">
        <f>L82+L83+L84</f>
        <v>713.4891568105794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3091.7863461791776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18</v>
      </c>
      <c r="N36" s="271">
        <f>K36/M36</f>
        <v>5788.2800918556113</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114583.28007992664</v>
      </c>
      <c r="L37" s="269"/>
      <c r="M37" s="270">
        <v>18</v>
      </c>
      <c r="N37" s="271">
        <f>K37/M37</f>
        <v>6365.737782218147</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18</v>
      </c>
      <c r="N38" s="271">
        <f>K38/M38</f>
        <v>12975.924601522469</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500452.3564602976</v>
      </c>
      <c r="L39" s="848">
        <v>18</v>
      </c>
      <c r="M39" s="849"/>
      <c r="N39" s="271">
        <f>K39/L39</f>
        <v>27802.908692238754</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142094.5524904115</v>
      </c>
      <c r="L40" s="275"/>
      <c r="M40" s="276">
        <v>18</v>
      </c>
      <c r="N40" s="271">
        <f>K40/M40</f>
        <v>7894.1418050228613</v>
      </c>
    </row>
    <row r="41" spans="1:14">
      <c r="B41" s="851" t="s">
        <v>952</v>
      </c>
      <c r="C41" s="852"/>
      <c r="D41" s="852"/>
      <c r="E41" s="38"/>
      <c r="F41" s="39"/>
      <c r="G41" s="39"/>
      <c r="H41" s="40"/>
      <c r="I41" s="36"/>
      <c r="J41" s="37"/>
      <c r="K41" s="278"/>
      <c r="L41" s="275"/>
      <c r="M41" s="400">
        <v>0.01</v>
      </c>
      <c r="N41" s="343">
        <f>N75*M41</f>
        <v>29.963350251000556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60856.95632310884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38117.66414458731</v>
      </c>
      <c r="N48" s="271">
        <f>K48*M48</f>
        <v>1334.1182450605561</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83624.618489270579</v>
      </c>
      <c r="N49" s="271">
        <f>K49*M49</f>
        <v>20906.154622317645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26"/>
      <c r="C52" s="827"/>
      <c r="D52" s="827"/>
      <c r="E52" s="827"/>
      <c r="F52" s="827"/>
      <c r="G52" s="827"/>
      <c r="H52" s="827"/>
      <c r="I52" s="828"/>
      <c r="J52" s="42"/>
      <c r="K52" s="44"/>
      <c r="L52" s="829"/>
      <c r="M52" s="830"/>
      <c r="N52" s="45"/>
    </row>
    <row r="53" spans="1:14" ht="15.75" thickBot="1">
      <c r="B53" s="831" t="s">
        <v>953</v>
      </c>
      <c r="C53" s="832"/>
      <c r="D53" s="832"/>
      <c r="E53" s="832"/>
      <c r="F53" s="832"/>
      <c r="G53" s="832"/>
      <c r="H53" s="832"/>
      <c r="I53" s="832"/>
      <c r="J53" s="832"/>
      <c r="K53" s="832"/>
      <c r="L53" s="832"/>
      <c r="M53" s="833"/>
      <c r="N53" s="393">
        <f>SUM(N48:N52)</f>
        <v>22240.2728673782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35">
        <f>VLOOKUP(A58,TRANSPORTE!A5:D117,4,FALSE)</f>
        <v>1412.9987772297159</v>
      </c>
      <c r="M58" s="836"/>
      <c r="N58" s="286">
        <f>K58*L58</f>
        <v>402.70465151046909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402.70465151046909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2996.3350251000556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86496.268867097562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17299.253773419514</v>
      </c>
      <c r="M82" s="866"/>
      <c r="N82" s="51"/>
    </row>
    <row r="83" spans="1:14">
      <c r="B83" s="89" t="s">
        <v>973</v>
      </c>
      <c r="C83" s="90"/>
      <c r="D83" s="90"/>
      <c r="E83" s="90"/>
      <c r="F83" s="90"/>
      <c r="G83" s="90"/>
      <c r="H83" s="90"/>
      <c r="I83" s="87"/>
      <c r="J83" s="88"/>
      <c r="K83" s="303">
        <v>0.05</v>
      </c>
      <c r="L83" s="865">
        <f>N77*K83</f>
        <v>4324.8134433548785</v>
      </c>
      <c r="M83" s="866"/>
      <c r="N83" s="51"/>
    </row>
    <row r="84" spans="1:14" ht="15.75" thickBot="1">
      <c r="B84" s="91" t="s">
        <v>974</v>
      </c>
      <c r="C84" s="92"/>
      <c r="D84" s="92"/>
      <c r="E84" s="92"/>
      <c r="F84" s="92"/>
      <c r="G84" s="92"/>
      <c r="H84" s="92"/>
      <c r="I84" s="93"/>
      <c r="J84" s="94"/>
      <c r="K84" s="304">
        <v>0.05</v>
      </c>
      <c r="L84" s="867">
        <f>N77*K84</f>
        <v>4324.8134433548785</v>
      </c>
      <c r="M84" s="868"/>
      <c r="N84" s="51"/>
    </row>
    <row r="85" spans="1:14" ht="15.75" thickBot="1">
      <c r="B85" s="831" t="s">
        <v>953</v>
      </c>
      <c r="C85" s="832"/>
      <c r="D85" s="832"/>
      <c r="E85" s="832"/>
      <c r="F85" s="832"/>
      <c r="G85" s="832"/>
      <c r="H85" s="832"/>
      <c r="I85" s="832"/>
      <c r="J85" s="832"/>
      <c r="K85" s="832"/>
      <c r="L85" s="832"/>
      <c r="M85" s="833"/>
      <c r="N85" s="52">
        <f>L82+L83+L84</f>
        <v>25948.880660129267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112445.14952722684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9" t="s">
        <v>2218</v>
      </c>
      <c r="C104" s="870"/>
      <c r="D104" s="870"/>
      <c r="E104" s="870"/>
      <c r="F104" s="870"/>
      <c r="G104" s="870"/>
      <c r="H104" s="870"/>
      <c r="I104" s="870"/>
      <c r="J104" s="870"/>
      <c r="K104" s="870"/>
      <c r="L104" s="870"/>
      <c r="M104" s="870"/>
      <c r="N104" s="871"/>
    </row>
    <row r="105" spans="2:14" ht="15" customHeight="1">
      <c r="B105" s="869"/>
      <c r="C105" s="870"/>
      <c r="D105" s="870"/>
      <c r="E105" s="870"/>
      <c r="F105" s="870"/>
      <c r="G105" s="870"/>
      <c r="H105" s="870"/>
      <c r="I105" s="870"/>
      <c r="J105" s="870"/>
      <c r="K105" s="870"/>
      <c r="L105" s="870"/>
      <c r="M105" s="870"/>
      <c r="N105" s="871"/>
    </row>
    <row r="106" spans="2:14" ht="30" customHeight="1">
      <c r="B106" s="872" t="s">
        <v>2219</v>
      </c>
      <c r="C106" s="873"/>
      <c r="D106" s="873"/>
      <c r="E106" s="873"/>
      <c r="F106" s="873"/>
      <c r="G106" s="873"/>
      <c r="H106" s="873"/>
      <c r="I106" s="873"/>
      <c r="J106" s="873"/>
      <c r="K106" s="873"/>
      <c r="L106" s="873"/>
      <c r="M106" s="873"/>
      <c r="N106" s="874"/>
    </row>
    <row r="107" spans="2:14">
      <c r="B107" s="872"/>
      <c r="C107" s="873"/>
      <c r="D107" s="873"/>
      <c r="E107" s="873"/>
      <c r="F107" s="873"/>
      <c r="G107" s="873"/>
      <c r="H107" s="873"/>
      <c r="I107" s="873"/>
      <c r="J107" s="873"/>
      <c r="K107" s="873"/>
      <c r="L107" s="873"/>
      <c r="M107" s="873"/>
      <c r="N107" s="874"/>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8"/>
      <c r="K117" s="808"/>
      <c r="L117" s="808"/>
      <c r="M117" s="808"/>
      <c r="N117" s="809"/>
    </row>
    <row r="118" spans="2:14" ht="15.75" thickBot="1">
      <c r="B118" s="260" t="s">
        <v>2221</v>
      </c>
      <c r="C118" s="392"/>
      <c r="D118" s="392"/>
      <c r="E118" s="57"/>
      <c r="F118" s="57"/>
      <c r="G118" s="57"/>
      <c r="H118" s="57"/>
      <c r="I118" s="57"/>
      <c r="J118" s="810"/>
      <c r="K118" s="810"/>
      <c r="L118" s="810"/>
      <c r="M118" s="810"/>
      <c r="N118"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12</v>
      </c>
      <c r="N36" s="271">
        <f>K36/M36</f>
        <v>8682.4201377834161</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114583.28007992664</v>
      </c>
      <c r="L37" s="269"/>
      <c r="M37" s="270">
        <v>12</v>
      </c>
      <c r="N37" s="271">
        <f>K37/M37</f>
        <v>9548.6066733272201</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233566.64282740443</v>
      </c>
      <c r="L38" s="269"/>
      <c r="M38" s="270">
        <v>12</v>
      </c>
      <c r="N38" s="271">
        <f>K38/M38</f>
        <v>19463.886902283703</v>
      </c>
    </row>
    <row r="39" spans="1:14">
      <c r="A39" s="113" t="s">
        <v>299</v>
      </c>
      <c r="B39" s="844" t="str">
        <f>VLOOKUP(A39,EQUIPOS!A7:D154,3,FALSE)</f>
        <v xml:space="preserve">Recicladora, potencia 430HP </v>
      </c>
      <c r="C39" s="845"/>
      <c r="D39" s="845"/>
      <c r="E39" s="845"/>
      <c r="F39" s="845"/>
      <c r="G39" s="845"/>
      <c r="H39" s="846"/>
      <c r="I39" s="266"/>
      <c r="J39" s="267"/>
      <c r="K39" s="268">
        <f>VLOOKUP(A39,EQUIPOS!A7:D164,4,FALSE)</f>
        <v>500452.3564602976</v>
      </c>
      <c r="L39" s="269"/>
      <c r="M39" s="270">
        <v>12</v>
      </c>
      <c r="N39" s="271">
        <f>K39/M39</f>
        <v>41704.363038358133</v>
      </c>
    </row>
    <row r="40" spans="1:14">
      <c r="A40" t="s">
        <v>365</v>
      </c>
      <c r="B40" s="844" t="str">
        <f>VLOOKUP(A40,EQUIPOS!A8:D154,3,FALSE)</f>
        <v xml:space="preserve">Vibrocompatador, potencia 153 HP, peso 10 Ton. </v>
      </c>
      <c r="C40" s="845"/>
      <c r="D40" s="845"/>
      <c r="E40" s="845"/>
      <c r="F40" s="845"/>
      <c r="G40" s="845"/>
      <c r="H40" s="846"/>
      <c r="I40" s="266"/>
      <c r="J40" s="267"/>
      <c r="K40" s="268">
        <f>VLOOKUP(A40,EQUIPOS!A8:D165,4,FALSE)</f>
        <v>142094.5524904115</v>
      </c>
      <c r="L40" s="269"/>
      <c r="M40" s="270">
        <v>12</v>
      </c>
      <c r="N40" s="271">
        <f>K40/M40</f>
        <v>11841.212707534292</v>
      </c>
    </row>
    <row r="41" spans="1:14">
      <c r="B41" s="844"/>
      <c r="C41" s="845"/>
      <c r="D41" s="845"/>
      <c r="E41" s="845"/>
      <c r="F41" s="845"/>
      <c r="G41" s="845"/>
      <c r="H41" s="846"/>
      <c r="I41" s="847"/>
      <c r="J41" s="828"/>
      <c r="K41" s="268"/>
      <c r="L41" s="848"/>
      <c r="M41" s="849"/>
      <c r="N41" s="271"/>
    </row>
    <row r="42" spans="1:14">
      <c r="B42" s="844"/>
      <c r="C42" s="845"/>
      <c r="D42" s="845"/>
      <c r="E42" s="850"/>
      <c r="F42" s="845"/>
      <c r="G42" s="845"/>
      <c r="H42" s="846"/>
      <c r="I42" s="36"/>
      <c r="J42" s="37"/>
      <c r="K42" s="273"/>
      <c r="L42" s="275"/>
      <c r="M42" s="276"/>
      <c r="N42" s="277"/>
    </row>
    <row r="43" spans="1:14">
      <c r="B43" s="851" t="s">
        <v>952</v>
      </c>
      <c r="C43" s="964"/>
      <c r="D43" s="964"/>
      <c r="E43" s="38"/>
      <c r="F43" s="39"/>
      <c r="G43" s="39"/>
      <c r="H43" s="40"/>
      <c r="I43" s="36"/>
      <c r="J43" s="37"/>
      <c r="K43" s="278"/>
      <c r="L43" s="275"/>
      <c r="M43" s="400">
        <v>0.1</v>
      </c>
      <c r="N43" s="343">
        <f>N77*M43</f>
        <v>449.45025376500837</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91689.939713051775</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72.623004926918924</v>
      </c>
      <c r="N50" s="271">
        <f>K50*M50</f>
        <v>5446.7253695189193</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1690.9236968058735</v>
      </c>
      <c r="N51" s="271">
        <f>K51*M51</f>
        <v>2198.2008058476358</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26"/>
      <c r="C54" s="827"/>
      <c r="D54" s="827"/>
      <c r="E54" s="827"/>
      <c r="F54" s="827"/>
      <c r="G54" s="827"/>
      <c r="H54" s="827"/>
      <c r="I54" s="828"/>
      <c r="J54" s="42"/>
      <c r="K54" s="44"/>
      <c r="L54" s="829"/>
      <c r="M54" s="830"/>
      <c r="N54" s="45"/>
    </row>
    <row r="55" spans="1:14" ht="15.75" thickBot="1">
      <c r="B55" s="831" t="s">
        <v>953</v>
      </c>
      <c r="C55" s="832"/>
      <c r="D55" s="832"/>
      <c r="E55" s="832"/>
      <c r="F55" s="832"/>
      <c r="G55" s="832"/>
      <c r="H55" s="832"/>
      <c r="I55" s="832"/>
      <c r="J55" s="832"/>
      <c r="K55" s="832"/>
      <c r="L55" s="832"/>
      <c r="M55" s="833"/>
      <c r="N55" s="393">
        <f>SUM(N50:N54)</f>
        <v>7644.9261753665551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4494.5025376500835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N45+N55+N66+N77</f>
        <v>103829.36842606841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20765.873685213683</v>
      </c>
      <c r="M84" s="866"/>
      <c r="N84" s="51"/>
    </row>
    <row r="85" spans="1:14">
      <c r="B85" s="89" t="s">
        <v>973</v>
      </c>
      <c r="C85" s="90"/>
      <c r="D85" s="90"/>
      <c r="E85" s="90"/>
      <c r="F85" s="90"/>
      <c r="G85" s="90"/>
      <c r="H85" s="90"/>
      <c r="I85" s="87"/>
      <c r="J85" s="88"/>
      <c r="K85" s="303">
        <v>0.05</v>
      </c>
      <c r="L85" s="865">
        <f>N79*K85</f>
        <v>5191.4684213034207</v>
      </c>
      <c r="M85" s="866"/>
      <c r="N85" s="51"/>
    </row>
    <row r="86" spans="1:14" ht="15.75" thickBot="1">
      <c r="B86" s="91" t="s">
        <v>974</v>
      </c>
      <c r="C86" s="92"/>
      <c r="D86" s="92"/>
      <c r="E86" s="92"/>
      <c r="F86" s="92"/>
      <c r="G86" s="92"/>
      <c r="H86" s="92"/>
      <c r="I86" s="93"/>
      <c r="J86" s="94"/>
      <c r="K86" s="304">
        <v>0.05</v>
      </c>
      <c r="L86" s="867">
        <f>N79*K86</f>
        <v>5191.4684213034207</v>
      </c>
      <c r="M86" s="868"/>
      <c r="N86" s="51"/>
    </row>
    <row r="87" spans="1:14" ht="15.75" thickBot="1">
      <c r="B87" s="831" t="s">
        <v>953</v>
      </c>
      <c r="C87" s="832"/>
      <c r="D87" s="832"/>
      <c r="E87" s="832"/>
      <c r="F87" s="832"/>
      <c r="G87" s="832"/>
      <c r="H87" s="832"/>
      <c r="I87" s="832"/>
      <c r="J87" s="832"/>
      <c r="K87" s="832"/>
      <c r="L87" s="832"/>
      <c r="M87" s="833"/>
      <c r="N87" s="52">
        <f>L84+L85+L86</f>
        <v>31148.810527820522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134978.17895388894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9" t="s">
        <v>2218</v>
      </c>
      <c r="C106" s="870"/>
      <c r="D106" s="870"/>
      <c r="E106" s="870"/>
      <c r="F106" s="870"/>
      <c r="G106" s="870"/>
      <c r="H106" s="870"/>
      <c r="I106" s="870"/>
      <c r="J106" s="870"/>
      <c r="K106" s="870"/>
      <c r="L106" s="870"/>
      <c r="M106" s="870"/>
      <c r="N106" s="871"/>
    </row>
    <row r="107" spans="2:14" ht="15" customHeight="1">
      <c r="B107" s="869"/>
      <c r="C107" s="870"/>
      <c r="D107" s="870"/>
      <c r="E107" s="870"/>
      <c r="F107" s="870"/>
      <c r="G107" s="870"/>
      <c r="H107" s="870"/>
      <c r="I107" s="870"/>
      <c r="J107" s="870"/>
      <c r="K107" s="870"/>
      <c r="L107" s="870"/>
      <c r="M107" s="870"/>
      <c r="N107" s="871"/>
    </row>
    <row r="108" spans="2:14" ht="30" customHeight="1">
      <c r="B108" s="872" t="s">
        <v>2219</v>
      </c>
      <c r="C108" s="873"/>
      <c r="D108" s="873"/>
      <c r="E108" s="873"/>
      <c r="F108" s="873"/>
      <c r="G108" s="873"/>
      <c r="H108" s="873"/>
      <c r="I108" s="873"/>
      <c r="J108" s="873"/>
      <c r="K108" s="873"/>
      <c r="L108" s="873"/>
      <c r="M108" s="873"/>
      <c r="N108" s="874"/>
    </row>
    <row r="109" spans="2:14">
      <c r="B109" s="872"/>
      <c r="C109" s="873"/>
      <c r="D109" s="873"/>
      <c r="E109" s="873"/>
      <c r="F109" s="873"/>
      <c r="G109" s="873"/>
      <c r="H109" s="873"/>
      <c r="I109" s="873"/>
      <c r="J109" s="873"/>
      <c r="K109" s="873"/>
      <c r="L109" s="873"/>
      <c r="M109" s="873"/>
      <c r="N109" s="874"/>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8"/>
      <c r="K119" s="808"/>
      <c r="L119" s="808"/>
      <c r="M119" s="808"/>
      <c r="N119" s="809"/>
    </row>
    <row r="120" spans="2:14" ht="15.75" thickBot="1">
      <c r="B120" s="260" t="s">
        <v>2221</v>
      </c>
      <c r="C120" s="392"/>
      <c r="D120" s="392"/>
      <c r="E120" s="57"/>
      <c r="F120" s="57"/>
      <c r="G120" s="57"/>
      <c r="H120" s="57"/>
      <c r="I120" s="57"/>
      <c r="J120" s="810"/>
      <c r="K120" s="810"/>
      <c r="L120" s="810"/>
      <c r="M120" s="810"/>
      <c r="N120" s="81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18</v>
      </c>
      <c r="N36" s="271">
        <f>K36/M36</f>
        <v>5788.2800918556113</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114583.28007992664</v>
      </c>
      <c r="L37" s="269"/>
      <c r="M37" s="270">
        <v>18</v>
      </c>
      <c r="N37" s="271">
        <f>K37/M37</f>
        <v>6365.737782218147</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18</v>
      </c>
      <c r="N38" s="271">
        <f>K38/M38</f>
        <v>12975.924601522469</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500452.3564602976</v>
      </c>
      <c r="L39" s="848">
        <v>18</v>
      </c>
      <c r="M39" s="849"/>
      <c r="N39" s="271">
        <f>K39/L39</f>
        <v>27802.908692238754</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142094.5524904115</v>
      </c>
      <c r="L40" s="275"/>
      <c r="M40" s="276">
        <v>18</v>
      </c>
      <c r="N40" s="271">
        <f>K40/M40</f>
        <v>7894.1418050228613</v>
      </c>
    </row>
    <row r="41" spans="1:14">
      <c r="B41" s="319"/>
      <c r="C41" s="320"/>
      <c r="D41" s="320"/>
      <c r="E41" s="320"/>
      <c r="F41" s="322"/>
      <c r="G41" s="322"/>
      <c r="H41" s="125"/>
      <c r="I41" s="36"/>
      <c r="J41" s="37"/>
      <c r="K41" s="273"/>
      <c r="L41" s="275"/>
      <c r="M41" s="276"/>
      <c r="N41" s="271"/>
    </row>
    <row r="42" spans="1:14">
      <c r="B42" s="851" t="s">
        <v>952</v>
      </c>
      <c r="C42" s="852"/>
      <c r="D42" s="852"/>
      <c r="E42" s="38"/>
      <c r="F42" s="39"/>
      <c r="G42" s="39"/>
      <c r="H42" s="40"/>
      <c r="I42" s="36"/>
      <c r="J42" s="37"/>
      <c r="K42" s="278"/>
      <c r="L42" s="275"/>
      <c r="M42" s="400">
        <v>0.01</v>
      </c>
      <c r="N42" s="343">
        <f>N76*M42</f>
        <v>29.963350251000556</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60856.95632310884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500480.67126154364</v>
      </c>
      <c r="N49" s="271">
        <f>K49*M49</f>
        <v>76573.542703016181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76573.542703016181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5">
        <f>VLOOKUP(A59,TRANSPORTE!A5:D117,4,FALSE)</f>
        <v>1412.9987772297159</v>
      </c>
      <c r="M59" s="836"/>
      <c r="N59" s="286">
        <f>K59*L59</f>
        <v>216.18881291614653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216.18881291614653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140643.02286414121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28128.604572828244</v>
      </c>
      <c r="M83" s="866"/>
      <c r="N83" s="51"/>
    </row>
    <row r="84" spans="1:14">
      <c r="B84" s="89" t="s">
        <v>973</v>
      </c>
      <c r="C84" s="90"/>
      <c r="D84" s="90"/>
      <c r="E84" s="90"/>
      <c r="F84" s="90"/>
      <c r="G84" s="90"/>
      <c r="H84" s="90"/>
      <c r="I84" s="87"/>
      <c r="J84" s="88"/>
      <c r="K84" s="303">
        <v>0.05</v>
      </c>
      <c r="L84" s="865">
        <f>N78*K84</f>
        <v>7032.1511432070611</v>
      </c>
      <c r="M84" s="866"/>
      <c r="N84" s="51"/>
    </row>
    <row r="85" spans="1:14" ht="15.75" thickBot="1">
      <c r="B85" s="91" t="s">
        <v>974</v>
      </c>
      <c r="C85" s="92"/>
      <c r="D85" s="92"/>
      <c r="E85" s="92"/>
      <c r="F85" s="92"/>
      <c r="G85" s="92"/>
      <c r="H85" s="92"/>
      <c r="I85" s="93"/>
      <c r="J85" s="94"/>
      <c r="K85" s="304">
        <v>0.05</v>
      </c>
      <c r="L85" s="867">
        <f>N78*K85</f>
        <v>7032.1511432070611</v>
      </c>
      <c r="M85" s="868"/>
      <c r="N85" s="51"/>
    </row>
    <row r="86" spans="1:14" ht="15.75" thickBot="1">
      <c r="B86" s="831" t="s">
        <v>953</v>
      </c>
      <c r="C86" s="832"/>
      <c r="D86" s="832"/>
      <c r="E86" s="832"/>
      <c r="F86" s="832"/>
      <c r="G86" s="832"/>
      <c r="H86" s="832"/>
      <c r="I86" s="832"/>
      <c r="J86" s="832"/>
      <c r="K86" s="832"/>
      <c r="L86" s="832"/>
      <c r="M86" s="833"/>
      <c r="N86" s="52">
        <f>L83+L84+L85</f>
        <v>42192.906859242365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182835.92972338357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18</v>
      </c>
      <c r="N36" s="271">
        <f>K36/M36</f>
        <v>5788.2800918556113</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114583.28007992664</v>
      </c>
      <c r="L37" s="269"/>
      <c r="M37" s="270">
        <v>18</v>
      </c>
      <c r="N37" s="271">
        <f>K37/M37</f>
        <v>6365.737782218147</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18</v>
      </c>
      <c r="N38" s="271">
        <f>K38/M38</f>
        <v>12975.924601522469</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500452.3564602976</v>
      </c>
      <c r="L39" s="848">
        <v>18</v>
      </c>
      <c r="M39" s="849"/>
      <c r="N39" s="271">
        <f>K39/L39</f>
        <v>27802.908692238754</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142094.5524904115</v>
      </c>
      <c r="L40" s="275"/>
      <c r="M40" s="276">
        <v>18</v>
      </c>
      <c r="N40" s="271">
        <f>K40/M40</f>
        <v>7894.1418050228613</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29.963350251000556</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60856.95632310884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513151.06800234219</v>
      </c>
      <c r="N49" s="271">
        <f>K49*M49</f>
        <v>78512.113404358359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78512.113404358359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5">
        <f>VLOOKUP(A59,TRANSPORTE!A5:D117,4,FALSE)</f>
        <v>1412.9987772297159</v>
      </c>
      <c r="M59" s="836"/>
      <c r="N59" s="286">
        <f>K59*L59</f>
        <v>216.18881291614653</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216.18881291614653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2996.3350251000556</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142581.5935654834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28516.318713096683</v>
      </c>
      <c r="M83" s="866"/>
      <c r="N83" s="51"/>
    </row>
    <row r="84" spans="1:14">
      <c r="B84" s="89" t="s">
        <v>973</v>
      </c>
      <c r="C84" s="90"/>
      <c r="D84" s="90"/>
      <c r="E84" s="90"/>
      <c r="F84" s="90"/>
      <c r="G84" s="90"/>
      <c r="H84" s="90"/>
      <c r="I84" s="87"/>
      <c r="J84" s="88"/>
      <c r="K84" s="303">
        <v>0.05</v>
      </c>
      <c r="L84" s="865">
        <f>N78*K84</f>
        <v>7129.0796782741709</v>
      </c>
      <c r="M84" s="866"/>
      <c r="N84" s="51"/>
    </row>
    <row r="85" spans="1:14" ht="15.75" thickBot="1">
      <c r="B85" s="91" t="s">
        <v>974</v>
      </c>
      <c r="C85" s="92"/>
      <c r="D85" s="92"/>
      <c r="E85" s="92"/>
      <c r="F85" s="92"/>
      <c r="G85" s="92"/>
      <c r="H85" s="92"/>
      <c r="I85" s="93"/>
      <c r="J85" s="94"/>
      <c r="K85" s="304">
        <v>0.05</v>
      </c>
      <c r="L85" s="867">
        <f>N78*K85</f>
        <v>7129.0796782741709</v>
      </c>
      <c r="M85" s="868"/>
      <c r="N85" s="51"/>
    </row>
    <row r="86" spans="1:14" ht="15.75" thickBot="1">
      <c r="B86" s="831" t="s">
        <v>953</v>
      </c>
      <c r="C86" s="832"/>
      <c r="D86" s="832"/>
      <c r="E86" s="832"/>
      <c r="F86" s="832"/>
      <c r="G86" s="832"/>
      <c r="H86" s="832"/>
      <c r="I86" s="832"/>
      <c r="J86" s="832"/>
      <c r="K86" s="832"/>
      <c r="L86" s="832"/>
      <c r="M86" s="833"/>
      <c r="N86" s="52">
        <f>L83+L84+L85</f>
        <v>42774.478069645018</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185356.07163512841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15</v>
      </c>
      <c r="N36" s="271">
        <f>K36/M36</f>
        <v>6945.936110226733</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114583.28007992664</v>
      </c>
      <c r="L37" s="269"/>
      <c r="M37" s="270">
        <v>15</v>
      </c>
      <c r="N37" s="271">
        <f>K37/M37</f>
        <v>7638.8853386617757</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15</v>
      </c>
      <c r="N38" s="271">
        <f>K38/M38</f>
        <v>15571.109521826962</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500452.3564602976</v>
      </c>
      <c r="L39" s="848">
        <v>15</v>
      </c>
      <c r="M39" s="849"/>
      <c r="N39" s="271">
        <f>K39/L39</f>
        <v>33363.490430686506</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142094.5524904115</v>
      </c>
      <c r="L40" s="275"/>
      <c r="M40" s="276">
        <v>15</v>
      </c>
      <c r="N40" s="271">
        <f>K40/M40</f>
        <v>9472.9701660274332</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35.956020301200674</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73028.347587730619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500480.67126154364</v>
      </c>
      <c r="N49" s="271">
        <f>K49*M49</f>
        <v>76573.542703016181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76573.542703016181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35">
        <f>VLOOKUP(A59,TRANSPORTE!A5:D117,4,FALSE)</f>
        <v>1412.9987772297159</v>
      </c>
      <c r="M59" s="836"/>
      <c r="N59" s="286">
        <f>K59*L59</f>
        <v>216.18881291614653</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216.18881291614653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153413.68113378301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30682.736226756606</v>
      </c>
      <c r="M83" s="866"/>
      <c r="N83" s="51"/>
    </row>
    <row r="84" spans="1:14">
      <c r="B84" s="89" t="s">
        <v>973</v>
      </c>
      <c r="C84" s="90"/>
      <c r="D84" s="90"/>
      <c r="E84" s="90"/>
      <c r="F84" s="90"/>
      <c r="G84" s="90"/>
      <c r="H84" s="90"/>
      <c r="I84" s="87"/>
      <c r="J84" s="88"/>
      <c r="K84" s="303">
        <v>0.05</v>
      </c>
      <c r="L84" s="865">
        <f>N78*K84</f>
        <v>7670.6840566891515</v>
      </c>
      <c r="M84" s="866"/>
      <c r="N84" s="51"/>
    </row>
    <row r="85" spans="1:14" ht="15.75" thickBot="1">
      <c r="B85" s="91" t="s">
        <v>974</v>
      </c>
      <c r="C85" s="92"/>
      <c r="D85" s="92"/>
      <c r="E85" s="92"/>
      <c r="F85" s="92"/>
      <c r="G85" s="92"/>
      <c r="H85" s="92"/>
      <c r="I85" s="93"/>
      <c r="J85" s="94"/>
      <c r="K85" s="304">
        <v>0.05</v>
      </c>
      <c r="L85" s="867">
        <f>N78*K85</f>
        <v>7670.6840566891515</v>
      </c>
      <c r="M85" s="868"/>
      <c r="N85" s="51"/>
    </row>
    <row r="86" spans="1:14" ht="15.75" thickBot="1">
      <c r="B86" s="831" t="s">
        <v>953</v>
      </c>
      <c r="C86" s="832"/>
      <c r="D86" s="832"/>
      <c r="E86" s="832"/>
      <c r="F86" s="832"/>
      <c r="G86" s="832"/>
      <c r="H86" s="832"/>
      <c r="I86" s="832"/>
      <c r="J86" s="832"/>
      <c r="K86" s="832"/>
      <c r="L86" s="832"/>
      <c r="M86" s="833"/>
      <c r="N86" s="52">
        <f>L83+L84+L85</f>
        <v>46024.104340134902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199437.7854739179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270">
        <v>15</v>
      </c>
      <c r="N36" s="271">
        <f>K36/M36</f>
        <v>6945.936110226733</v>
      </c>
    </row>
    <row r="37" spans="1:14">
      <c r="A37" s="113" t="s">
        <v>154</v>
      </c>
      <c r="B37" s="844" t="str">
        <f>VLOOKUP(A37,EQUIPOS!A7:D154,3,FALSE)</f>
        <v>Carrotanque Irrigador de asfalto, 1000 GALONES DE CAPACIDAD</v>
      </c>
      <c r="C37" s="845"/>
      <c r="D37" s="845"/>
      <c r="E37" s="845"/>
      <c r="F37" s="845"/>
      <c r="G37" s="845"/>
      <c r="H37" s="846"/>
      <c r="I37" s="266"/>
      <c r="J37" s="267"/>
      <c r="K37" s="268">
        <f>VLOOKUP(A37,EQUIPOS!A7:D164,4,FALSE)</f>
        <v>114583.28007992664</v>
      </c>
      <c r="L37" s="269"/>
      <c r="M37" s="270">
        <v>15</v>
      </c>
      <c r="N37" s="271">
        <f>K37/M37</f>
        <v>7638.8853386617757</v>
      </c>
    </row>
    <row r="38" spans="1:14">
      <c r="A38" t="s">
        <v>269</v>
      </c>
      <c r="B38" s="844" t="str">
        <f>VLOOKUP(A38,EQUIPOS!A8:D154,3,FALSE)</f>
        <v>Motoniveladora  potencia 215 HP, ancho de cuchilla 4,27 m, peso 18 ton.</v>
      </c>
      <c r="C38" s="845"/>
      <c r="D38" s="845"/>
      <c r="E38" s="845"/>
      <c r="F38" s="845"/>
      <c r="G38" s="845"/>
      <c r="H38" s="846"/>
      <c r="I38" s="266"/>
      <c r="J38" s="267"/>
      <c r="K38" s="268">
        <f>VLOOKUP(A38,EQUIPOS!A8:D165,4,FALSE)</f>
        <v>233566.64282740443</v>
      </c>
      <c r="L38" s="269"/>
      <c r="M38" s="270">
        <v>15</v>
      </c>
      <c r="N38" s="271">
        <f>K38/M38</f>
        <v>15571.109521826962</v>
      </c>
    </row>
    <row r="39" spans="1:14">
      <c r="A39" t="s">
        <v>299</v>
      </c>
      <c r="B39" s="844" t="str">
        <f>VLOOKUP(A39,EQUIPOS!A9:D154,3,FALSE)</f>
        <v xml:space="preserve">Recicladora, potencia 430HP </v>
      </c>
      <c r="C39" s="845"/>
      <c r="D39" s="845"/>
      <c r="E39" s="845"/>
      <c r="F39" s="845"/>
      <c r="G39" s="845"/>
      <c r="H39" s="846"/>
      <c r="I39" s="847"/>
      <c r="J39" s="828"/>
      <c r="K39" s="268">
        <f>VLOOKUP(A39,EQUIPOS!A9:D166,4,FALSE)</f>
        <v>500452.3564602976</v>
      </c>
      <c r="L39" s="848">
        <v>15</v>
      </c>
      <c r="M39" s="849"/>
      <c r="N39" s="271">
        <f>K39/L39</f>
        <v>33363.490430686506</v>
      </c>
    </row>
    <row r="40" spans="1:14">
      <c r="A40" t="s">
        <v>365</v>
      </c>
      <c r="B40" s="844" t="str">
        <f>VLOOKUP(A40,EQUIPOS!A10:D154,3,FALSE)</f>
        <v xml:space="preserve">Vibrocompatador, potencia 153 HP, peso 10 Ton. </v>
      </c>
      <c r="C40" s="845"/>
      <c r="D40" s="845"/>
      <c r="E40" s="845"/>
      <c r="F40" s="845"/>
      <c r="G40" s="845"/>
      <c r="H40" s="846"/>
      <c r="I40" s="36"/>
      <c r="J40" s="37"/>
      <c r="K40" s="268">
        <f>VLOOKUP(A40,EQUIPOS!A10:D167,4,FALSE)</f>
        <v>142094.5524904115</v>
      </c>
      <c r="L40" s="275"/>
      <c r="M40" s="276">
        <v>15</v>
      </c>
      <c r="N40" s="271">
        <f>K40/M40</f>
        <v>9472.9701660274332</v>
      </c>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35.956020301200674</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73028.347587730619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513151.06800234219</v>
      </c>
      <c r="N49" s="271">
        <f>K49*M49</f>
        <v>78512.113404358359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78512.113404358359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35">
        <f>VLOOKUP(A59,TRANSPORTE!A5:D117,4,FALSE)</f>
        <v>1412.9987772297159</v>
      </c>
      <c r="M59" s="836"/>
      <c r="N59" s="286">
        <f>K59*L59</f>
        <v>216.18881291614653</v>
      </c>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216.18881291614653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3595.602030120067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155352.25183512518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31070.450367025038</v>
      </c>
      <c r="M83" s="866"/>
      <c r="N83" s="51"/>
    </row>
    <row r="84" spans="1:14">
      <c r="B84" s="89" t="s">
        <v>973</v>
      </c>
      <c r="C84" s="90"/>
      <c r="D84" s="90"/>
      <c r="E84" s="90"/>
      <c r="F84" s="90"/>
      <c r="G84" s="90"/>
      <c r="H84" s="90"/>
      <c r="I84" s="87"/>
      <c r="J84" s="88"/>
      <c r="K84" s="303">
        <v>0.05</v>
      </c>
      <c r="L84" s="865">
        <f>N78*K84</f>
        <v>7767.6125917562595</v>
      </c>
      <c r="M84" s="866"/>
      <c r="N84" s="51"/>
    </row>
    <row r="85" spans="1:14" ht="15.75" thickBot="1">
      <c r="B85" s="91" t="s">
        <v>974</v>
      </c>
      <c r="C85" s="92"/>
      <c r="D85" s="92"/>
      <c r="E85" s="92"/>
      <c r="F85" s="92"/>
      <c r="G85" s="92"/>
      <c r="H85" s="92"/>
      <c r="I85" s="93"/>
      <c r="J85" s="94"/>
      <c r="K85" s="304">
        <v>0.05</v>
      </c>
      <c r="L85" s="867">
        <f>N78*K85</f>
        <v>7767.6125917562595</v>
      </c>
      <c r="M85" s="868"/>
      <c r="N85" s="51"/>
    </row>
    <row r="86" spans="1:14" ht="15.75" thickBot="1">
      <c r="B86" s="831" t="s">
        <v>953</v>
      </c>
      <c r="C86" s="832"/>
      <c r="D86" s="832"/>
      <c r="E86" s="832"/>
      <c r="F86" s="832"/>
      <c r="G86" s="832"/>
      <c r="H86" s="832"/>
      <c r="I86" s="832"/>
      <c r="J86" s="832"/>
      <c r="K86" s="832"/>
      <c r="L86" s="832"/>
      <c r="M86" s="833"/>
      <c r="N86" s="52">
        <f>L83+L84+L85</f>
        <v>46605.675550537555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201957.92738566274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t="s">
        <v>952</v>
      </c>
      <c r="C42" s="852"/>
      <c r="D42" s="852"/>
      <c r="E42" s="38"/>
      <c r="F42" s="39"/>
      <c r="G42" s="39"/>
      <c r="H42" s="40"/>
      <c r="I42" s="36"/>
      <c r="J42" s="37"/>
      <c r="K42" s="278"/>
      <c r="L42" s="275"/>
      <c r="M42" s="400">
        <v>0.01</v>
      </c>
      <c r="N42" s="343">
        <f>N76*M42</f>
        <v>4.3147224361440797</v>
      </c>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4507.0411263697779</v>
      </c>
      <c r="N49" s="271">
        <f>K49*M49</f>
        <v>4754.9283883201151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4754.9283883201151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431.472243614408</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N44+N54+N65+N76</f>
        <v>5190.7153543706672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1038.1430708741334</v>
      </c>
      <c r="M83" s="866"/>
      <c r="N83" s="51"/>
    </row>
    <row r="84" spans="1:14">
      <c r="B84" s="89" t="s">
        <v>973</v>
      </c>
      <c r="C84" s="90"/>
      <c r="D84" s="90"/>
      <c r="E84" s="90"/>
      <c r="F84" s="90"/>
      <c r="G84" s="90"/>
      <c r="H84" s="90"/>
      <c r="I84" s="87"/>
      <c r="J84" s="88"/>
      <c r="K84" s="303">
        <v>0.05</v>
      </c>
      <c r="L84" s="865">
        <f>N78*K84</f>
        <v>259.53576771853335</v>
      </c>
      <c r="M84" s="866"/>
      <c r="N84" s="51"/>
    </row>
    <row r="85" spans="1:14" ht="15.75" thickBot="1">
      <c r="B85" s="91" t="s">
        <v>974</v>
      </c>
      <c r="C85" s="92"/>
      <c r="D85" s="92"/>
      <c r="E85" s="92"/>
      <c r="F85" s="92"/>
      <c r="G85" s="92"/>
      <c r="H85" s="92"/>
      <c r="I85" s="93"/>
      <c r="J85" s="94"/>
      <c r="K85" s="304">
        <v>0.05</v>
      </c>
      <c r="L85" s="867">
        <f>N78*K85</f>
        <v>259.53576771853335</v>
      </c>
      <c r="M85" s="868"/>
      <c r="N85" s="51"/>
    </row>
    <row r="86" spans="1:14" ht="15.75" thickBot="1">
      <c r="B86" s="831" t="s">
        <v>953</v>
      </c>
      <c r="C86" s="832"/>
      <c r="D86" s="832"/>
      <c r="E86" s="832"/>
      <c r="F86" s="832"/>
      <c r="G86" s="832"/>
      <c r="H86" s="832"/>
      <c r="I86" s="832"/>
      <c r="J86" s="832"/>
      <c r="K86" s="832"/>
      <c r="L86" s="832"/>
      <c r="M86" s="833"/>
      <c r="N86" s="52">
        <f>L83+L84+L85</f>
        <v>1557.2146063112002</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6747.9299606818677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30"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8"/>
      <c r="K118" s="808"/>
      <c r="L118" s="808"/>
      <c r="M118" s="808"/>
      <c r="N118" s="809"/>
    </row>
    <row r="119" spans="2:14" ht="15.75" thickBot="1">
      <c r="B119" s="260" t="s">
        <v>2221</v>
      </c>
      <c r="C119" s="392"/>
      <c r="D119" s="392"/>
      <c r="E119" s="57"/>
      <c r="F119" s="57"/>
      <c r="G119" s="57"/>
      <c r="H119" s="57"/>
      <c r="I119" s="57"/>
      <c r="J119" s="810"/>
      <c r="K119" s="810"/>
      <c r="L119" s="810"/>
      <c r="M119" s="810"/>
      <c r="N119" s="81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164</v>
      </c>
      <c r="B36" s="844" t="str">
        <f>VLOOKUP(A36,EQUIPOS!A6:D154,3,FALSE)</f>
        <v>Compactador manual de rodillo</v>
      </c>
      <c r="C36" s="845"/>
      <c r="D36" s="845"/>
      <c r="E36" s="845"/>
      <c r="F36" s="845"/>
      <c r="G36" s="845"/>
      <c r="H36" s="846"/>
      <c r="I36" s="266"/>
      <c r="J36" s="267"/>
      <c r="K36" s="268">
        <f>VLOOKUP(A36,EQUIPOS!A6:D163,4,FALSE)</f>
        <v>34296.922561534571</v>
      </c>
      <c r="L36" s="269"/>
      <c r="M36" s="270">
        <v>2</v>
      </c>
      <c r="N36" s="271">
        <f>K36/M36</f>
        <v>17148.461280767286</v>
      </c>
    </row>
    <row r="37" spans="1:14">
      <c r="A37" s="113" t="s">
        <v>180</v>
      </c>
      <c r="B37" s="844" t="str">
        <f>VLOOKUP(A37,EQUIPOS!A7:D154,3,FALSE)</f>
        <v>Compresor 120 HP, con martillo.</v>
      </c>
      <c r="C37" s="845"/>
      <c r="D37" s="845"/>
      <c r="E37" s="845"/>
      <c r="F37" s="845"/>
      <c r="G37" s="845"/>
      <c r="H37" s="846"/>
      <c r="I37" s="266"/>
      <c r="J37" s="267"/>
      <c r="K37" s="268">
        <f>VLOOKUP(A37,EQUIPOS!A7:D164,4,FALSE)</f>
        <v>88502.416416240099</v>
      </c>
      <c r="L37" s="269"/>
      <c r="M37" s="270">
        <v>4</v>
      </c>
      <c r="N37" s="271">
        <f>K37/M37</f>
        <v>22125.604104060025</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11006.705371685328</v>
      </c>
      <c r="L38" s="269"/>
      <c r="M38" s="270">
        <v>10</v>
      </c>
      <c r="N38" s="271">
        <f>K38/M38</f>
        <v>1100.6705371685327</v>
      </c>
    </row>
    <row r="39" spans="1:14">
      <c r="A39" t="s">
        <v>303</v>
      </c>
      <c r="B39" s="844" t="str">
        <f>VLOOKUP(A39,EQUIPOS!A9:D154,3,FALSE)</f>
        <v>Retrocargador, pala de 1,1 m3 de capacidad, profundidad de excavación de 4.400 mm y una altura de 5.680 mm</v>
      </c>
      <c r="C39" s="845"/>
      <c r="D39" s="845"/>
      <c r="E39" s="845"/>
      <c r="F39" s="845"/>
      <c r="G39" s="845"/>
      <c r="H39" s="846"/>
      <c r="I39" s="266"/>
      <c r="J39" s="267"/>
      <c r="K39" s="268">
        <f>VLOOKUP(A39,EQUIPOS!A9:D166,4,FALSE)</f>
        <v>122475.4852863094</v>
      </c>
      <c r="L39" s="269"/>
      <c r="M39" s="270">
        <v>10</v>
      </c>
      <c r="N39" s="271">
        <f>K39/M39</f>
        <v>12247.548528630939</v>
      </c>
    </row>
    <row r="40" spans="1:14">
      <c r="A40" t="s">
        <v>129</v>
      </c>
      <c r="B40" s="844" t="str">
        <f>VLOOKUP(A40,EQUIPOS!A10:D154,3,FALSE)</f>
        <v xml:space="preserve">Buldozer, Potencia al volante de 140 HP, motor de 2200 RPM, longitud de hoja 4,80m. </v>
      </c>
      <c r="C40" s="845"/>
      <c r="D40" s="845"/>
      <c r="E40" s="845"/>
      <c r="F40" s="845"/>
      <c r="G40" s="845"/>
      <c r="H40" s="846"/>
      <c r="I40" s="266"/>
      <c r="J40" s="267"/>
      <c r="K40" s="268">
        <f>VLOOKUP(A40,EQUIPOS!A10:D167,4,FALSE)</f>
        <v>206497.11944649727</v>
      </c>
      <c r="L40" s="269"/>
      <c r="M40" s="270">
        <v>100</v>
      </c>
      <c r="N40" s="271">
        <f>K40/M40</f>
        <v>2064.9711944649725</v>
      </c>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N80*M46</f>
        <v>1348.350761295025</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56035.606406386782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7587.4781266930231</v>
      </c>
      <c r="N53" s="271">
        <f>K53*M53</f>
        <v>7587.4781266930231</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7587.4781266930231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35">
        <f>VLOOKUP(A63,TRANSPORTE!A5:D117,4,FALSE)</f>
        <v>1412.9987772297159</v>
      </c>
      <c r="M63" s="836"/>
      <c r="N63" s="286">
        <f>K63*L63</f>
        <v>1836.8984103986306</v>
      </c>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f>N63+N64+N65+N66+N67</f>
        <v>1836.8984103986306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127"/>
    </row>
    <row r="80" spans="1:15" ht="15.75" thickBot="1">
      <c r="B80" s="837" t="s">
        <v>953</v>
      </c>
      <c r="C80" s="838"/>
      <c r="D80" s="838"/>
      <c r="E80" s="838"/>
      <c r="F80" s="838"/>
      <c r="G80" s="838"/>
      <c r="H80" s="838"/>
      <c r="I80" s="838"/>
      <c r="J80" s="838"/>
      <c r="K80" s="838"/>
      <c r="L80" s="838"/>
      <c r="M80" s="839"/>
      <c r="N80" s="459">
        <f>SUM(N74:N79)</f>
        <v>13483.507612950249</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78943.490556428675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15788.698111285736</v>
      </c>
      <c r="M87" s="866"/>
      <c r="N87" s="51"/>
    </row>
    <row r="88" spans="1:14">
      <c r="B88" s="89" t="s">
        <v>973</v>
      </c>
      <c r="C88" s="90"/>
      <c r="D88" s="90"/>
      <c r="E88" s="90"/>
      <c r="F88" s="90"/>
      <c r="G88" s="90"/>
      <c r="H88" s="90"/>
      <c r="I88" s="87"/>
      <c r="J88" s="88"/>
      <c r="K88" s="303">
        <v>0.05</v>
      </c>
      <c r="L88" s="865">
        <f>N82*K88</f>
        <v>3947.1745278214339</v>
      </c>
      <c r="M88" s="866"/>
      <c r="N88" s="51"/>
    </row>
    <row r="89" spans="1:14" ht="15.75" thickBot="1">
      <c r="B89" s="91" t="s">
        <v>974</v>
      </c>
      <c r="C89" s="92"/>
      <c r="D89" s="92"/>
      <c r="E89" s="92"/>
      <c r="F89" s="92"/>
      <c r="G89" s="92"/>
      <c r="H89" s="92"/>
      <c r="I89" s="93"/>
      <c r="J89" s="94"/>
      <c r="K89" s="304">
        <v>0.05</v>
      </c>
      <c r="L89" s="867">
        <f>N82*K89</f>
        <v>3947.1745278214339</v>
      </c>
      <c r="M89" s="868"/>
      <c r="N89" s="51"/>
    </row>
    <row r="90" spans="1:14" ht="15.75" thickBot="1">
      <c r="B90" s="831" t="s">
        <v>953</v>
      </c>
      <c r="C90" s="832"/>
      <c r="D90" s="832"/>
      <c r="E90" s="832"/>
      <c r="F90" s="832"/>
      <c r="G90" s="832"/>
      <c r="H90" s="832"/>
      <c r="I90" s="832"/>
      <c r="J90" s="832"/>
      <c r="K90" s="832"/>
      <c r="L90" s="832"/>
      <c r="M90" s="833"/>
      <c r="N90" s="52">
        <f>L87+L88+L89</f>
        <v>23683.047166928602</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102626.53772335728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270">
        <v>2</v>
      </c>
      <c r="N36" s="271">
        <f>K36/M36</f>
        <v>4140.1650186055149</v>
      </c>
    </row>
    <row r="37" spans="1:14">
      <c r="A37" s="113" t="s">
        <v>303</v>
      </c>
      <c r="B37" s="844" t="str">
        <f>VLOOKUP(A37,EQUIPOS!A7:D154,3,FALSE)</f>
        <v>Retrocargador, pala de 1,1 m3 de capacidad, profundidad de excavación de 4.400 mm y una altura de 5.680 mm</v>
      </c>
      <c r="C37" s="845"/>
      <c r="D37" s="845"/>
      <c r="E37" s="845"/>
      <c r="F37" s="845"/>
      <c r="G37" s="845"/>
      <c r="H37" s="846"/>
      <c r="I37" s="266"/>
      <c r="J37" s="267"/>
      <c r="K37" s="268">
        <f>VLOOKUP(A37,EQUIPOS!A7:D164,4,FALSE)</f>
        <v>122475.4852863094</v>
      </c>
      <c r="L37" s="269"/>
      <c r="M37" s="270">
        <v>10</v>
      </c>
      <c r="N37" s="271">
        <f>K37/M37</f>
        <v>12247.548528630939</v>
      </c>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266"/>
      <c r="J39" s="267"/>
      <c r="K39" s="268"/>
      <c r="L39" s="269"/>
      <c r="M39" s="270"/>
      <c r="N39" s="271"/>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N80*M46</f>
        <v>269.67015225900496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16657.383699495458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B63" s="46"/>
      <c r="C63" s="316"/>
      <c r="D63" s="316"/>
      <c r="E63" s="316"/>
      <c r="F63" s="316"/>
      <c r="G63" s="316"/>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5393.4030451800991</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22050.786744675555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4410.1573489351113</v>
      </c>
      <c r="M87" s="866"/>
      <c r="N87" s="51"/>
    </row>
    <row r="88" spans="1:14">
      <c r="B88" s="89" t="s">
        <v>973</v>
      </c>
      <c r="C88" s="90"/>
      <c r="D88" s="90"/>
      <c r="E88" s="90"/>
      <c r="F88" s="90"/>
      <c r="G88" s="90"/>
      <c r="H88" s="90"/>
      <c r="I88" s="87"/>
      <c r="J88" s="88"/>
      <c r="K88" s="303">
        <v>0.05</v>
      </c>
      <c r="L88" s="865">
        <f>N82*K88</f>
        <v>1102.5393372337778</v>
      </c>
      <c r="M88" s="866"/>
      <c r="N88" s="51"/>
    </row>
    <row r="89" spans="1:14" ht="15.75" thickBot="1">
      <c r="B89" s="91" t="s">
        <v>974</v>
      </c>
      <c r="C89" s="92"/>
      <c r="D89" s="92"/>
      <c r="E89" s="92"/>
      <c r="F89" s="92"/>
      <c r="G89" s="92"/>
      <c r="H89" s="92"/>
      <c r="I89" s="93"/>
      <c r="J89" s="94"/>
      <c r="K89" s="304">
        <v>0.05</v>
      </c>
      <c r="L89" s="867">
        <f>N82*K89</f>
        <v>1102.5393372337778</v>
      </c>
      <c r="M89" s="868"/>
      <c r="N89" s="51"/>
    </row>
    <row r="90" spans="1:14" ht="15.75" thickBot="1">
      <c r="B90" s="831" t="s">
        <v>953</v>
      </c>
      <c r="C90" s="832"/>
      <c r="D90" s="832"/>
      <c r="E90" s="832"/>
      <c r="F90" s="832"/>
      <c r="G90" s="832"/>
      <c r="H90" s="832"/>
      <c r="I90" s="832"/>
      <c r="J90" s="832"/>
      <c r="K90" s="832"/>
      <c r="L90" s="832"/>
      <c r="M90" s="833"/>
      <c r="N90" s="52">
        <f>L87+L88+L89</f>
        <v>6615.2360234026664</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28666.022768078223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1603</v>
      </c>
      <c r="B36" s="844" t="str">
        <f>VLOOKUP(A36,EQUIPOS!A6:D154,3,FALSE)</f>
        <v>Derretidora de asfalto (crafco o similar)</v>
      </c>
      <c r="C36" s="845"/>
      <c r="D36" s="845"/>
      <c r="E36" s="845"/>
      <c r="F36" s="845"/>
      <c r="G36" s="845"/>
      <c r="H36" s="846"/>
      <c r="I36" s="266"/>
      <c r="J36" s="267"/>
      <c r="K36" s="268">
        <f>VLOOKUP(A36,EQUIPOS!A6:D163,4,FALSE)</f>
        <v>1442.4395938558548</v>
      </c>
      <c r="L36" s="269"/>
      <c r="M36" s="270">
        <v>60</v>
      </c>
      <c r="N36" s="271">
        <f>K36/M36</f>
        <v>24.040659897597582</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60</v>
      </c>
      <c r="N37" s="271">
        <f>K37/M37</f>
        <v>851.88580629743092</v>
      </c>
    </row>
    <row r="38" spans="1:14">
      <c r="A38" t="s">
        <v>138</v>
      </c>
      <c r="B38" s="844" t="str">
        <f>VLOOKUP(A38,EQUIPOS!A8:D154,3,FALSE)</f>
        <v>Camioneta D-300</v>
      </c>
      <c r="C38" s="845"/>
      <c r="D38" s="845"/>
      <c r="E38" s="845"/>
      <c r="F38" s="845"/>
      <c r="G38" s="845"/>
      <c r="H38" s="846"/>
      <c r="I38" s="266"/>
      <c r="J38" s="267"/>
      <c r="K38" s="268">
        <f>VLOOKUP(A38,EQUIPOS!A8:D165,4,FALSE)</f>
        <v>49068.622442732019</v>
      </c>
      <c r="L38" s="269"/>
      <c r="M38" s="270">
        <v>60</v>
      </c>
      <c r="N38" s="271">
        <f>K38/M38</f>
        <v>817.81037404553365</v>
      </c>
    </row>
    <row r="39" spans="1:14">
      <c r="B39" s="844"/>
      <c r="C39" s="845"/>
      <c r="D39" s="845"/>
      <c r="E39" s="845"/>
      <c r="F39" s="845"/>
      <c r="G39" s="845"/>
      <c r="H39" s="846"/>
      <c r="I39" s="266"/>
      <c r="J39" s="267"/>
      <c r="K39" s="268"/>
      <c r="L39" s="269"/>
      <c r="M39" s="270"/>
      <c r="N39" s="271"/>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N80*M46</f>
        <v>22.390442043167496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1716.1272822837298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3506.4988199788472</v>
      </c>
      <c r="N53" s="271">
        <f>K53*M53</f>
        <v>420.77985839746162</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26"/>
      <c r="C57" s="827"/>
      <c r="D57" s="827"/>
      <c r="E57" s="827"/>
      <c r="F57" s="827"/>
      <c r="G57" s="827"/>
      <c r="H57" s="827"/>
      <c r="I57" s="828"/>
      <c r="J57" s="42"/>
      <c r="K57" s="44"/>
      <c r="L57" s="829"/>
      <c r="M57" s="830"/>
      <c r="N57" s="45"/>
    </row>
    <row r="58" spans="1:14" ht="15.75" thickBot="1">
      <c r="B58" s="831" t="s">
        <v>953</v>
      </c>
      <c r="C58" s="832"/>
      <c r="D58" s="832"/>
      <c r="E58" s="832"/>
      <c r="F58" s="832"/>
      <c r="G58" s="832"/>
      <c r="H58" s="832"/>
      <c r="I58" s="832"/>
      <c r="J58" s="832"/>
      <c r="K58" s="832"/>
      <c r="L58" s="832"/>
      <c r="M58" s="833"/>
      <c r="N58" s="393">
        <f>SUM(N53:N57)</f>
        <v>420.77985839746162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B63" s="46"/>
      <c r="C63" s="316"/>
      <c r="D63" s="316"/>
      <c r="E63" s="316"/>
      <c r="F63" s="316"/>
      <c r="G63" s="316"/>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20"/>
      <c r="M68" s="821"/>
      <c r="N68" s="127"/>
    </row>
    <row r="69" spans="1:15" ht="15.75" thickBot="1">
      <c r="B69" s="837" t="s">
        <v>953</v>
      </c>
      <c r="C69" s="838"/>
      <c r="D69" s="838"/>
      <c r="E69" s="838"/>
      <c r="F69" s="838"/>
      <c r="G69" s="838"/>
      <c r="H69" s="838"/>
      <c r="I69" s="838"/>
      <c r="J69" s="838"/>
      <c r="K69" s="838"/>
      <c r="L69" s="838"/>
      <c r="M69" s="83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7" t="s">
        <v>963</v>
      </c>
      <c r="C73" s="858"/>
      <c r="D73" s="858"/>
      <c r="E73" s="858"/>
      <c r="F73" s="858"/>
      <c r="G73" s="858"/>
      <c r="H73" s="858"/>
      <c r="I73" s="73" t="s">
        <v>964</v>
      </c>
      <c r="J73" s="75" t="s">
        <v>1410</v>
      </c>
      <c r="K73" s="74" t="s">
        <v>966</v>
      </c>
      <c r="L73" s="859" t="s">
        <v>950</v>
      </c>
      <c r="M73" s="860"/>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8"/>
      <c r="C79" s="819"/>
      <c r="D79" s="819"/>
      <c r="E79" s="819"/>
      <c r="F79" s="819"/>
      <c r="G79" s="819"/>
      <c r="H79" s="819"/>
      <c r="I79" s="126"/>
      <c r="J79" s="126"/>
      <c r="K79" s="126"/>
      <c r="L79" s="919"/>
      <c r="M79" s="919"/>
      <c r="N79" s="45"/>
    </row>
    <row r="80" spans="1:15" ht="15.75" thickBot="1">
      <c r="B80" s="837" t="s">
        <v>953</v>
      </c>
      <c r="C80" s="838"/>
      <c r="D80" s="838"/>
      <c r="E80" s="838"/>
      <c r="F80" s="838"/>
      <c r="G80" s="838"/>
      <c r="H80" s="838"/>
      <c r="I80" s="838"/>
      <c r="J80" s="838"/>
      <c r="K80" s="838"/>
      <c r="L80" s="838"/>
      <c r="M80" s="839"/>
      <c r="N80" s="300">
        <f>SUM(N74:N79)</f>
        <v>447.80884086334993</v>
      </c>
    </row>
    <row r="81" spans="1:14" ht="15.75" thickBot="1">
      <c r="B81" s="33"/>
      <c r="C81" s="34"/>
      <c r="D81" s="34"/>
      <c r="E81" s="34"/>
      <c r="F81" s="34"/>
      <c r="G81" s="34"/>
      <c r="H81" s="34"/>
      <c r="I81" s="34"/>
      <c r="J81" s="34"/>
      <c r="K81" s="34"/>
      <c r="L81" s="34"/>
      <c r="M81" s="34"/>
      <c r="N81" s="35"/>
    </row>
    <row r="82" spans="1:14" ht="15.75" thickBot="1">
      <c r="B82" s="831" t="s">
        <v>967</v>
      </c>
      <c r="C82" s="832"/>
      <c r="D82" s="832"/>
      <c r="E82" s="832"/>
      <c r="F82" s="832"/>
      <c r="G82" s="832"/>
      <c r="H82" s="832"/>
      <c r="I82" s="832"/>
      <c r="J82" s="832"/>
      <c r="K82" s="832"/>
      <c r="L82" s="832"/>
      <c r="M82" s="833"/>
      <c r="N82" s="99">
        <f>N48+N58+N69+N80</f>
        <v>2584.7159815445411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22" t="s">
        <v>969</v>
      </c>
      <c r="C86" s="823"/>
      <c r="D86" s="823"/>
      <c r="E86" s="823"/>
      <c r="F86" s="823"/>
      <c r="G86" s="823"/>
      <c r="H86" s="823"/>
      <c r="I86" s="313"/>
      <c r="J86" s="333"/>
      <c r="K86" s="301" t="s">
        <v>970</v>
      </c>
      <c r="L86" s="861" t="s">
        <v>971</v>
      </c>
      <c r="M86" s="862"/>
      <c r="N86" s="302"/>
    </row>
    <row r="87" spans="1:14">
      <c r="B87" s="863" t="s">
        <v>972</v>
      </c>
      <c r="C87" s="864"/>
      <c r="D87" s="864"/>
      <c r="E87" s="864"/>
      <c r="F87" s="864"/>
      <c r="G87" s="864"/>
      <c r="H87" s="864"/>
      <c r="I87" s="87"/>
      <c r="J87" s="88"/>
      <c r="K87" s="303">
        <v>0.2</v>
      </c>
      <c r="L87" s="865">
        <f>N82*K87</f>
        <v>516.94319630890823</v>
      </c>
      <c r="M87" s="866"/>
      <c r="N87" s="51"/>
    </row>
    <row r="88" spans="1:14">
      <c r="B88" s="89" t="s">
        <v>973</v>
      </c>
      <c r="C88" s="90"/>
      <c r="D88" s="90"/>
      <c r="E88" s="90"/>
      <c r="F88" s="90"/>
      <c r="G88" s="90"/>
      <c r="H88" s="90"/>
      <c r="I88" s="87"/>
      <c r="J88" s="88"/>
      <c r="K88" s="303">
        <v>0.05</v>
      </c>
      <c r="L88" s="865">
        <f>N82*K88</f>
        <v>129.23579907722706</v>
      </c>
      <c r="M88" s="866"/>
      <c r="N88" s="51"/>
    </row>
    <row r="89" spans="1:14" ht="15.75" thickBot="1">
      <c r="B89" s="91" t="s">
        <v>974</v>
      </c>
      <c r="C89" s="92"/>
      <c r="D89" s="92"/>
      <c r="E89" s="92"/>
      <c r="F89" s="92"/>
      <c r="G89" s="92"/>
      <c r="H89" s="92"/>
      <c r="I89" s="93"/>
      <c r="J89" s="94"/>
      <c r="K89" s="304">
        <v>0.05</v>
      </c>
      <c r="L89" s="867">
        <f>N82*K89</f>
        <v>129.23579907722706</v>
      </c>
      <c r="M89" s="868"/>
      <c r="N89" s="51"/>
    </row>
    <row r="90" spans="1:14" ht="15.75" thickBot="1">
      <c r="B90" s="831" t="s">
        <v>953</v>
      </c>
      <c r="C90" s="832"/>
      <c r="D90" s="832"/>
      <c r="E90" s="832"/>
      <c r="F90" s="832"/>
      <c r="G90" s="832"/>
      <c r="H90" s="832"/>
      <c r="I90" s="832"/>
      <c r="J90" s="832"/>
      <c r="K90" s="832"/>
      <c r="L90" s="832"/>
      <c r="M90" s="833"/>
      <c r="N90" s="52">
        <f>L87+L88+L89</f>
        <v>775.41479446336234</v>
      </c>
    </row>
    <row r="91" spans="1:14" ht="15.75" thickBot="1">
      <c r="B91" s="33"/>
      <c r="C91" s="34"/>
      <c r="D91" s="34"/>
      <c r="E91" s="34"/>
      <c r="F91" s="34"/>
      <c r="G91" s="34"/>
      <c r="H91" s="34"/>
      <c r="I91" s="34"/>
      <c r="J91" s="34"/>
      <c r="K91" s="34"/>
      <c r="L91" s="34"/>
      <c r="M91" s="34"/>
      <c r="N91" s="35"/>
    </row>
    <row r="92" spans="1:14" ht="15.75" thickBot="1">
      <c r="A92" t="s">
        <v>2016</v>
      </c>
      <c r="B92" s="831" t="s">
        <v>975</v>
      </c>
      <c r="C92" s="832"/>
      <c r="D92" s="832"/>
      <c r="E92" s="832"/>
      <c r="F92" s="832"/>
      <c r="G92" s="832"/>
      <c r="H92" s="832"/>
      <c r="I92" s="832"/>
      <c r="J92" s="832"/>
      <c r="K92" s="832"/>
      <c r="L92" s="832"/>
      <c r="M92" s="833"/>
      <c r="N92" s="187">
        <f>N82+N90</f>
        <v>3360.1307760079035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9" t="s">
        <v>2218</v>
      </c>
      <c r="C109" s="870"/>
      <c r="D109" s="870"/>
      <c r="E109" s="870"/>
      <c r="F109" s="870"/>
      <c r="G109" s="870"/>
      <c r="H109" s="870"/>
      <c r="I109" s="870"/>
      <c r="J109" s="870"/>
      <c r="K109" s="870"/>
      <c r="L109" s="870"/>
      <c r="M109" s="870"/>
      <c r="N109" s="871"/>
    </row>
    <row r="110" spans="2:14" ht="15" customHeight="1">
      <c r="B110" s="869"/>
      <c r="C110" s="870"/>
      <c r="D110" s="870"/>
      <c r="E110" s="870"/>
      <c r="F110" s="870"/>
      <c r="G110" s="870"/>
      <c r="H110" s="870"/>
      <c r="I110" s="870"/>
      <c r="J110" s="870"/>
      <c r="K110" s="870"/>
      <c r="L110" s="870"/>
      <c r="M110" s="870"/>
      <c r="N110" s="871"/>
    </row>
    <row r="111" spans="2:14" ht="30" customHeight="1">
      <c r="B111" s="872" t="s">
        <v>2219</v>
      </c>
      <c r="C111" s="873"/>
      <c r="D111" s="873"/>
      <c r="E111" s="873"/>
      <c r="F111" s="873"/>
      <c r="G111" s="873"/>
      <c r="H111" s="873"/>
      <c r="I111" s="873"/>
      <c r="J111" s="873"/>
      <c r="K111" s="873"/>
      <c r="L111" s="873"/>
      <c r="M111" s="873"/>
      <c r="N111" s="874"/>
    </row>
    <row r="112" spans="2:14">
      <c r="B112" s="872"/>
      <c r="C112" s="873"/>
      <c r="D112" s="873"/>
      <c r="E112" s="873"/>
      <c r="F112" s="873"/>
      <c r="G112" s="873"/>
      <c r="H112" s="873"/>
      <c r="I112" s="873"/>
      <c r="J112" s="873"/>
      <c r="K112" s="873"/>
      <c r="L112" s="873"/>
      <c r="M112" s="873"/>
      <c r="N112" s="874"/>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8"/>
      <c r="K122" s="808"/>
      <c r="L122" s="808"/>
      <c r="M122" s="808"/>
      <c r="N122" s="809"/>
    </row>
    <row r="123" spans="2:14" ht="15.75" thickBot="1">
      <c r="B123" s="260" t="s">
        <v>2221</v>
      </c>
      <c r="C123" s="392"/>
      <c r="D123" s="392"/>
      <c r="E123" s="57"/>
      <c r="F123" s="57"/>
      <c r="G123" s="57"/>
      <c r="H123" s="57"/>
      <c r="I123" s="57"/>
      <c r="J123" s="810"/>
      <c r="K123" s="810"/>
      <c r="L123" s="810"/>
      <c r="M123" s="810"/>
      <c r="N123"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1603</v>
      </c>
      <c r="B36" s="844" t="str">
        <f>VLOOKUP(A36,EQUIPOS!A6:D154,3,FALSE)</f>
        <v>Derretidora de asfalto (crafco o similar)</v>
      </c>
      <c r="C36" s="845"/>
      <c r="D36" s="845"/>
      <c r="E36" s="845"/>
      <c r="F36" s="845"/>
      <c r="G36" s="845"/>
      <c r="H36" s="846"/>
      <c r="I36" s="266"/>
      <c r="J36" s="267"/>
      <c r="K36" s="268">
        <f>VLOOKUP(A36,EQUIPOS!A6:D163,4,FALSE)</f>
        <v>1442.4395938558548</v>
      </c>
      <c r="L36" s="269"/>
      <c r="M36" s="270">
        <v>60</v>
      </c>
      <c r="N36" s="271">
        <f t="shared" ref="N36:N39" si="0">K36/M36</f>
        <v>24.040659897597582</v>
      </c>
    </row>
    <row r="37" spans="1:14">
      <c r="A37" s="113" t="s">
        <v>324</v>
      </c>
      <c r="B37" s="844" t="str">
        <f>VLOOKUP(A37,EQUIPOS!A7:D154,3,FALSE)</f>
        <v xml:space="preserve">Ruteadora </v>
      </c>
      <c r="C37" s="845"/>
      <c r="D37" s="845"/>
      <c r="E37" s="845"/>
      <c r="F37" s="845"/>
      <c r="G37" s="845"/>
      <c r="H37" s="846"/>
      <c r="I37" s="266"/>
      <c r="J37" s="267"/>
      <c r="K37" s="268">
        <f>VLOOKUP(A37,EQUIPOS!A7:D164,4,FALSE)</f>
        <v>2555.6574188922932</v>
      </c>
      <c r="L37" s="269"/>
      <c r="M37" s="270">
        <v>60</v>
      </c>
      <c r="N37" s="271">
        <f t="shared" si="0"/>
        <v>42.59429031487155</v>
      </c>
    </row>
    <row r="38" spans="1:14">
      <c r="A38" t="s">
        <v>176</v>
      </c>
      <c r="B38" s="844" t="str">
        <f>VLOOKUP(A38,EQUIPOS!A8:D154,3,FALSE)</f>
        <v xml:space="preserve">Compresor (barrido y soplado)
</v>
      </c>
      <c r="C38" s="845"/>
      <c r="D38" s="845"/>
      <c r="E38" s="845"/>
      <c r="F38" s="845"/>
      <c r="G38" s="845"/>
      <c r="H38" s="846"/>
      <c r="I38" s="266"/>
      <c r="J38" s="267"/>
      <c r="K38" s="268">
        <f>VLOOKUP(A38,EQUIPOS!A8:D165,4,FALSE)</f>
        <v>51113.148377845857</v>
      </c>
      <c r="L38" s="269"/>
      <c r="M38" s="270">
        <v>60</v>
      </c>
      <c r="N38" s="271">
        <f t="shared" si="0"/>
        <v>851.88580629743092</v>
      </c>
    </row>
    <row r="39" spans="1:14">
      <c r="A39" t="s">
        <v>138</v>
      </c>
      <c r="B39" s="844" t="str">
        <f>VLOOKUP(A39,EQUIPOS!A9:D154,3,FALSE)</f>
        <v>Camioneta D-300</v>
      </c>
      <c r="C39" s="845"/>
      <c r="D39" s="845"/>
      <c r="E39" s="845"/>
      <c r="F39" s="845"/>
      <c r="G39" s="845"/>
      <c r="H39" s="846"/>
      <c r="I39" s="266"/>
      <c r="J39" s="267"/>
      <c r="K39" s="268">
        <f>VLOOKUP(A39,EQUIPOS!A9:D166,4,FALSE)</f>
        <v>49068.622442732019</v>
      </c>
      <c r="L39" s="269"/>
      <c r="M39" s="270">
        <v>60</v>
      </c>
      <c r="N39" s="271">
        <f t="shared" si="0"/>
        <v>817.81037404553365</v>
      </c>
    </row>
    <row r="40" spans="1:14">
      <c r="B40" s="844"/>
      <c r="C40" s="845"/>
      <c r="D40" s="845"/>
      <c r="E40" s="845"/>
      <c r="F40" s="845"/>
      <c r="G40" s="845"/>
      <c r="H40" s="846"/>
      <c r="I40" s="266"/>
      <c r="J40" s="267"/>
      <c r="K40" s="268"/>
      <c r="L40" s="269"/>
      <c r="M40" s="270"/>
      <c r="N40" s="271"/>
    </row>
    <row r="41" spans="1:14">
      <c r="B41" s="844"/>
      <c r="C41" s="845"/>
      <c r="D41" s="845"/>
      <c r="E41" s="845"/>
      <c r="F41" s="845"/>
      <c r="G41" s="845"/>
      <c r="H41" s="846"/>
      <c r="I41" s="266"/>
      <c r="J41" s="267"/>
      <c r="K41" s="268"/>
      <c r="L41" s="269"/>
      <c r="M41" s="270"/>
      <c r="N41" s="271"/>
    </row>
    <row r="42" spans="1:14">
      <c r="B42" s="844"/>
      <c r="C42" s="845"/>
      <c r="D42" s="845"/>
      <c r="E42" s="845"/>
      <c r="F42" s="845"/>
      <c r="G42" s="845"/>
      <c r="H42" s="846"/>
      <c r="I42" s="266"/>
      <c r="J42" s="267"/>
      <c r="K42" s="268"/>
      <c r="L42" s="269"/>
      <c r="M42" s="270"/>
      <c r="N42" s="271"/>
    </row>
    <row r="43" spans="1:14">
      <c r="B43" s="844"/>
      <c r="C43" s="845"/>
      <c r="D43" s="845"/>
      <c r="E43" s="845"/>
      <c r="F43" s="845"/>
      <c r="G43" s="845"/>
      <c r="H43" s="846"/>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0.05</v>
      </c>
      <c r="N46" s="343">
        <f>N84*M46</f>
        <v>22.390442043167496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1758.7215725986011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56785.736922437842</v>
      </c>
      <c r="N53" s="271">
        <f t="shared" ref="N53:N54" si="1">K53*M53</f>
        <v>397.50015845706491</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3506.4988199788472</v>
      </c>
      <c r="N54" s="271">
        <f t="shared" si="1"/>
        <v>420.77985839746162</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26"/>
      <c r="C61" s="827"/>
      <c r="D61" s="827"/>
      <c r="E61" s="827"/>
      <c r="F61" s="827"/>
      <c r="G61" s="827"/>
      <c r="H61" s="827"/>
      <c r="I61" s="828"/>
      <c r="J61" s="42"/>
      <c r="K61" s="44"/>
      <c r="L61" s="829"/>
      <c r="M61" s="830"/>
      <c r="N61" s="45"/>
    </row>
    <row r="62" spans="1:14" ht="15.75" thickBot="1">
      <c r="B62" s="831" t="s">
        <v>953</v>
      </c>
      <c r="C62" s="832"/>
      <c r="D62" s="832"/>
      <c r="E62" s="832"/>
      <c r="F62" s="832"/>
      <c r="G62" s="832"/>
      <c r="H62" s="832"/>
      <c r="I62" s="832"/>
      <c r="J62" s="832"/>
      <c r="K62" s="832"/>
      <c r="L62" s="832"/>
      <c r="M62" s="833"/>
      <c r="N62" s="393">
        <f>SUM(N53:N61)</f>
        <v>818.28001685452659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34" t="s">
        <v>961</v>
      </c>
      <c r="M66" s="807"/>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35">
        <f>VLOOKUP(A67,TRANSPORTE!A6:D120,4,FALSE)</f>
        <v>1412.9987772297159</v>
      </c>
      <c r="M67" s="836"/>
      <c r="N67" s="286">
        <f>L67*K67</f>
        <v>9.8909914406080119</v>
      </c>
    </row>
    <row r="68" spans="1:15">
      <c r="B68" s="46"/>
      <c r="C68" s="47"/>
      <c r="D68" s="47"/>
      <c r="E68" s="47"/>
      <c r="F68" s="47"/>
      <c r="G68" s="47"/>
      <c r="H68" s="310"/>
      <c r="I68" s="278"/>
      <c r="J68" s="285"/>
      <c r="K68" s="278"/>
      <c r="L68" s="835"/>
      <c r="M68" s="836"/>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20"/>
      <c r="M72" s="821"/>
      <c r="N72" s="127"/>
    </row>
    <row r="73" spans="1:15" ht="15.75" thickBot="1">
      <c r="B73" s="837" t="s">
        <v>953</v>
      </c>
      <c r="C73" s="838"/>
      <c r="D73" s="838"/>
      <c r="E73" s="838"/>
      <c r="F73" s="838"/>
      <c r="G73" s="838"/>
      <c r="H73" s="838"/>
      <c r="I73" s="838"/>
      <c r="J73" s="838"/>
      <c r="K73" s="838"/>
      <c r="L73" s="838"/>
      <c r="M73" s="839"/>
      <c r="N73" s="104">
        <f>N67+N68+N69+N70+N71</f>
        <v>9.8909914406080119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7" t="s">
        <v>963</v>
      </c>
      <c r="C77" s="858"/>
      <c r="D77" s="858"/>
      <c r="E77" s="858"/>
      <c r="F77" s="858"/>
      <c r="G77" s="858"/>
      <c r="H77" s="858"/>
      <c r="I77" s="73" t="s">
        <v>964</v>
      </c>
      <c r="J77" s="75" t="s">
        <v>1410</v>
      </c>
      <c r="K77" s="74" t="s">
        <v>966</v>
      </c>
      <c r="L77" s="859" t="s">
        <v>950</v>
      </c>
      <c r="M77" s="860"/>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8"/>
      <c r="C83" s="819"/>
      <c r="D83" s="819"/>
      <c r="E83" s="819"/>
      <c r="F83" s="819"/>
      <c r="G83" s="819"/>
      <c r="H83" s="819"/>
      <c r="I83" s="126"/>
      <c r="J83" s="126"/>
      <c r="K83" s="126"/>
      <c r="L83" s="919"/>
      <c r="M83" s="919"/>
      <c r="N83" s="45"/>
    </row>
    <row r="84" spans="1:14" ht="15.75" thickBot="1">
      <c r="B84" s="837" t="s">
        <v>953</v>
      </c>
      <c r="C84" s="838"/>
      <c r="D84" s="838"/>
      <c r="E84" s="838"/>
      <c r="F84" s="838"/>
      <c r="G84" s="838"/>
      <c r="H84" s="838"/>
      <c r="I84" s="838"/>
      <c r="J84" s="838"/>
      <c r="K84" s="838"/>
      <c r="L84" s="838"/>
      <c r="M84" s="839"/>
      <c r="N84" s="300">
        <f>SUM(N78:N83)</f>
        <v>447.80884086334993</v>
      </c>
    </row>
    <row r="85" spans="1:14" ht="15.75" thickBot="1">
      <c r="B85" s="33"/>
      <c r="C85" s="34"/>
      <c r="D85" s="34"/>
      <c r="E85" s="34"/>
      <c r="F85" s="34"/>
      <c r="G85" s="34"/>
      <c r="H85" s="34"/>
      <c r="I85" s="34"/>
      <c r="J85" s="34"/>
      <c r="K85" s="34"/>
      <c r="L85" s="34"/>
      <c r="M85" s="34"/>
      <c r="N85" s="35"/>
    </row>
    <row r="86" spans="1:14" ht="15.75" thickBot="1">
      <c r="B86" s="831" t="s">
        <v>967</v>
      </c>
      <c r="C86" s="832"/>
      <c r="D86" s="832"/>
      <c r="E86" s="832"/>
      <c r="F86" s="832"/>
      <c r="G86" s="832"/>
      <c r="H86" s="832"/>
      <c r="I86" s="832"/>
      <c r="J86" s="832"/>
      <c r="K86" s="832"/>
      <c r="L86" s="832"/>
      <c r="M86" s="833"/>
      <c r="N86" s="99">
        <f>N48+N62+N73+N84</f>
        <v>3034.7014217570859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22" t="s">
        <v>969</v>
      </c>
      <c r="C90" s="823"/>
      <c r="D90" s="823"/>
      <c r="E90" s="823"/>
      <c r="F90" s="823"/>
      <c r="G90" s="823"/>
      <c r="H90" s="823"/>
      <c r="I90" s="313"/>
      <c r="J90" s="333"/>
      <c r="K90" s="301" t="s">
        <v>970</v>
      </c>
      <c r="L90" s="861" t="s">
        <v>971</v>
      </c>
      <c r="M90" s="862"/>
      <c r="N90" s="302"/>
    </row>
    <row r="91" spans="1:14">
      <c r="B91" s="863" t="s">
        <v>972</v>
      </c>
      <c r="C91" s="864"/>
      <c r="D91" s="864"/>
      <c r="E91" s="864"/>
      <c r="F91" s="864"/>
      <c r="G91" s="864"/>
      <c r="H91" s="864"/>
      <c r="I91" s="87"/>
      <c r="J91" s="88"/>
      <c r="K91" s="303">
        <v>0.2</v>
      </c>
      <c r="L91" s="865">
        <f>N86*K91</f>
        <v>606.94028435141718</v>
      </c>
      <c r="M91" s="866"/>
      <c r="N91" s="51"/>
    </row>
    <row r="92" spans="1:14">
      <c r="B92" s="89" t="s">
        <v>973</v>
      </c>
      <c r="C92" s="90"/>
      <c r="D92" s="90"/>
      <c r="E92" s="90"/>
      <c r="F92" s="90"/>
      <c r="G92" s="90"/>
      <c r="H92" s="90"/>
      <c r="I92" s="87"/>
      <c r="J92" s="88"/>
      <c r="K92" s="303">
        <v>0.05</v>
      </c>
      <c r="L92" s="865">
        <f>N86*K92</f>
        <v>151.73507108785429</v>
      </c>
      <c r="M92" s="866"/>
      <c r="N92" s="51"/>
    </row>
    <row r="93" spans="1:14" ht="15.75" thickBot="1">
      <c r="B93" s="91" t="s">
        <v>974</v>
      </c>
      <c r="C93" s="92"/>
      <c r="D93" s="92"/>
      <c r="E93" s="92"/>
      <c r="F93" s="92"/>
      <c r="G93" s="92"/>
      <c r="H93" s="92"/>
      <c r="I93" s="93"/>
      <c r="J93" s="94"/>
      <c r="K93" s="304">
        <v>0.05</v>
      </c>
      <c r="L93" s="867">
        <f>N86*K93</f>
        <v>151.73507108785429</v>
      </c>
      <c r="M93" s="868"/>
      <c r="N93" s="51"/>
    </row>
    <row r="94" spans="1:14" ht="15.75" thickBot="1">
      <c r="B94" s="831" t="s">
        <v>953</v>
      </c>
      <c r="C94" s="832"/>
      <c r="D94" s="832"/>
      <c r="E94" s="832"/>
      <c r="F94" s="832"/>
      <c r="G94" s="832"/>
      <c r="H94" s="832"/>
      <c r="I94" s="832"/>
      <c r="J94" s="832"/>
      <c r="K94" s="832"/>
      <c r="L94" s="832"/>
      <c r="M94" s="833"/>
      <c r="N94" s="52">
        <f>L91+L92+L93</f>
        <v>910.41042652712576</v>
      </c>
    </row>
    <row r="95" spans="1:14" ht="15.75" thickBot="1">
      <c r="B95" s="33"/>
      <c r="C95" s="34"/>
      <c r="D95" s="34"/>
      <c r="E95" s="34"/>
      <c r="F95" s="34"/>
      <c r="G95" s="34"/>
      <c r="H95" s="34"/>
      <c r="I95" s="34"/>
      <c r="J95" s="34"/>
      <c r="K95" s="34"/>
      <c r="L95" s="34"/>
      <c r="M95" s="34"/>
      <c r="N95" s="35"/>
    </row>
    <row r="96" spans="1:14" ht="15.75" thickBot="1">
      <c r="A96" t="s">
        <v>2016</v>
      </c>
      <c r="B96" s="831" t="s">
        <v>975</v>
      </c>
      <c r="C96" s="832"/>
      <c r="D96" s="832"/>
      <c r="E96" s="832"/>
      <c r="F96" s="832"/>
      <c r="G96" s="832"/>
      <c r="H96" s="832"/>
      <c r="I96" s="832"/>
      <c r="J96" s="832"/>
      <c r="K96" s="832"/>
      <c r="L96" s="832"/>
      <c r="M96" s="833"/>
      <c r="N96" s="187">
        <f>N86+N94</f>
        <v>3945.1118482842116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9" t="s">
        <v>2218</v>
      </c>
      <c r="C113" s="870"/>
      <c r="D113" s="870"/>
      <c r="E113" s="870"/>
      <c r="F113" s="870"/>
      <c r="G113" s="870"/>
      <c r="H113" s="870"/>
      <c r="I113" s="870"/>
      <c r="J113" s="870"/>
      <c r="K113" s="870"/>
      <c r="L113" s="870"/>
      <c r="M113" s="870"/>
      <c r="N113" s="871"/>
    </row>
    <row r="114" spans="2:14" ht="15" customHeight="1">
      <c r="B114" s="869"/>
      <c r="C114" s="870"/>
      <c r="D114" s="870"/>
      <c r="E114" s="870"/>
      <c r="F114" s="870"/>
      <c r="G114" s="870"/>
      <c r="H114" s="870"/>
      <c r="I114" s="870"/>
      <c r="J114" s="870"/>
      <c r="K114" s="870"/>
      <c r="L114" s="870"/>
      <c r="M114" s="870"/>
      <c r="N114" s="871"/>
    </row>
    <row r="115" spans="2:14" ht="30" customHeight="1">
      <c r="B115" s="872" t="s">
        <v>2219</v>
      </c>
      <c r="C115" s="873"/>
      <c r="D115" s="873"/>
      <c r="E115" s="873"/>
      <c r="F115" s="873"/>
      <c r="G115" s="873"/>
      <c r="H115" s="873"/>
      <c r="I115" s="873"/>
      <c r="J115" s="873"/>
      <c r="K115" s="873"/>
      <c r="L115" s="873"/>
      <c r="M115" s="873"/>
      <c r="N115" s="874"/>
    </row>
    <row r="116" spans="2:14">
      <c r="B116" s="872"/>
      <c r="C116" s="873"/>
      <c r="D116" s="873"/>
      <c r="E116" s="873"/>
      <c r="F116" s="873"/>
      <c r="G116" s="873"/>
      <c r="H116" s="873"/>
      <c r="I116" s="873"/>
      <c r="J116" s="873"/>
      <c r="K116" s="873"/>
      <c r="L116" s="873"/>
      <c r="M116" s="873"/>
      <c r="N116" s="874"/>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8"/>
      <c r="K126" s="808"/>
      <c r="L126" s="808"/>
      <c r="M126" s="808"/>
      <c r="N126" s="809"/>
    </row>
    <row r="127" spans="2:14" ht="15.75" thickBot="1">
      <c r="B127" s="260" t="s">
        <v>2221</v>
      </c>
      <c r="C127" s="392"/>
      <c r="D127" s="392"/>
      <c r="E127" s="57"/>
      <c r="F127" s="57"/>
      <c r="G127" s="57"/>
      <c r="H127" s="57"/>
      <c r="I127" s="57"/>
      <c r="J127" s="810"/>
      <c r="K127" s="810"/>
      <c r="L127" s="810"/>
      <c r="M127" s="810"/>
      <c r="N127" s="81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270">
        <v>6.25</v>
      </c>
      <c r="N36" s="271">
        <f t="shared" ref="N36:N41" si="0">K36/M36</f>
        <v>572.46726183187366</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v>
      </c>
      <c r="N37" s="271">
        <f t="shared" si="0"/>
        <v>1022.2629675569171</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11006.705371685328</v>
      </c>
      <c r="L38" s="269"/>
      <c r="M38" s="270">
        <v>3.75</v>
      </c>
      <c r="N38" s="271">
        <f t="shared" si="0"/>
        <v>2935.1214324494208</v>
      </c>
    </row>
    <row r="39" spans="1:14">
      <c r="A39" t="s">
        <v>228</v>
      </c>
      <c r="B39" s="844" t="str">
        <f>VLOOKUP(A39,EQUIPOS!A9:D154,3,FALSE)</f>
        <v xml:space="preserve">Formaleta metálica (concreto hidráulico)
</v>
      </c>
      <c r="C39" s="845"/>
      <c r="D39" s="845"/>
      <c r="E39" s="845"/>
      <c r="F39" s="845"/>
      <c r="G39" s="845"/>
      <c r="H39" s="846"/>
      <c r="I39" s="266"/>
      <c r="J39" s="267"/>
      <c r="K39" s="268">
        <f>VLOOKUP(A39,EQUIPOS!A9:D166,4,FALSE)</f>
        <v>4600.183354006128</v>
      </c>
      <c r="L39" s="269"/>
      <c r="M39" s="270">
        <v>6.25</v>
      </c>
      <c r="N39" s="271">
        <f t="shared" si="0"/>
        <v>736.02933664098043</v>
      </c>
    </row>
    <row r="40" spans="1:14">
      <c r="A40" t="s">
        <v>301</v>
      </c>
      <c r="B40" s="844" t="str">
        <f>VLOOKUP(A40,EQUIPOS!A10:D154,3,FALSE)</f>
        <v>Regla vibratoria, de longitud de 3 a 5 m, motor de 3600 rpm, potencia 6 HP</v>
      </c>
      <c r="C40" s="845"/>
      <c r="D40" s="845"/>
      <c r="E40" s="845"/>
      <c r="F40" s="845"/>
      <c r="G40" s="845"/>
      <c r="H40" s="846"/>
      <c r="I40" s="266"/>
      <c r="J40" s="267"/>
      <c r="K40" s="268">
        <f>VLOOKUP(A40,EQUIPOS!A10:D167,4,FALSE)</f>
        <v>11556.68284823095</v>
      </c>
      <c r="L40" s="269"/>
      <c r="M40" s="270">
        <v>6.25</v>
      </c>
      <c r="N40" s="271">
        <f t="shared" si="0"/>
        <v>1849.0692557169521</v>
      </c>
    </row>
    <row r="41" spans="1:14">
      <c r="A41" t="s">
        <v>363</v>
      </c>
      <c r="B41" s="844" t="str">
        <f>VLOOKUP(A41,EQUIPOS!A11:D155,3,FALSE)</f>
        <v>Vibrador de concreto, Motor de 3 hp a 18.000 rpm Mangueras de 4 mt</v>
      </c>
      <c r="C41" s="845"/>
      <c r="D41" s="845"/>
      <c r="E41" s="845"/>
      <c r="F41" s="845"/>
      <c r="G41" s="845"/>
      <c r="H41" s="846"/>
      <c r="I41" s="266"/>
      <c r="J41" s="267"/>
      <c r="K41" s="268">
        <f>VLOOKUP(A41,EQUIPOS!A11:D168,4,FALSE)</f>
        <v>7845.8682759993389</v>
      </c>
      <c r="L41" s="269"/>
      <c r="M41" s="270">
        <v>6.25</v>
      </c>
      <c r="N41" s="271">
        <f t="shared" si="0"/>
        <v>1255.3389241598943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N83*M46</f>
        <v>971.20648722881606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9341.4956655848546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5202.8421440180728</v>
      </c>
      <c r="N53" s="271">
        <f>K53*M53</f>
        <v>31915.582596407156</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4921.0215278837604</v>
      </c>
      <c r="N54" s="271">
        <f>K54*M54</f>
        <v>1822.6005658828744</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1102.0050946829012</v>
      </c>
      <c r="N55" s="271">
        <f>K55*M55</f>
        <v>1224.4501052032238</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4986.0570546839872</v>
      </c>
      <c r="N56" s="271">
        <f>K56*M56</f>
        <v>5540.0633940933194</v>
      </c>
    </row>
    <row r="57" spans="1:14">
      <c r="A57" s="144" t="s">
        <v>778</v>
      </c>
      <c r="B57" s="826" t="str">
        <f>VLOOKUP(A57,MATERIALES!A7:D373,3,FALSE)</f>
        <v>Antisol blanco (presentación 20 kg)</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10" t="str">
        <f>VLOOKUP(A57,MATERIALES!A11:D649,2,FALSE)</f>
        <v>kg</v>
      </c>
      <c r="K57" s="44">
        <v>1.1200000000000001</v>
      </c>
      <c r="L57" s="835">
        <f>VLOOKUP(A57,MATERIALES!A4:D373,4,FALSE)</f>
        <v>6403.5546284462835</v>
      </c>
      <c r="M57" s="836"/>
      <c r="N57" s="271">
        <f>K57*L57</f>
        <v>7171.981183859838</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500427.43430044787</v>
      </c>
      <c r="N58" s="271">
        <f>K58*M58</f>
        <v>505431.70864345238</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553106.38648889877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5">
        <f>VLOOKUP(A66,TRANSPORTE!A5:D117,4,FALSE)</f>
        <v>1439.9879733372468</v>
      </c>
      <c r="M66" s="836"/>
      <c r="N66" s="286">
        <f>K66*L66</f>
        <v>1454.3878530706193</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1454.3878530706193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127"/>
    </row>
    <row r="83" spans="1:14" ht="15.75" thickBot="1">
      <c r="B83" s="837" t="s">
        <v>953</v>
      </c>
      <c r="C83" s="838"/>
      <c r="D83" s="838"/>
      <c r="E83" s="838"/>
      <c r="F83" s="838"/>
      <c r="G83" s="838"/>
      <c r="H83" s="838"/>
      <c r="I83" s="838"/>
      <c r="J83" s="838"/>
      <c r="K83" s="838"/>
      <c r="L83" s="838"/>
      <c r="M83" s="839"/>
      <c r="N83" s="459">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573614.33487984235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114722.86697596847</v>
      </c>
      <c r="M90" s="866"/>
      <c r="N90" s="51"/>
    </row>
    <row r="91" spans="1:14">
      <c r="B91" s="89" t="s">
        <v>973</v>
      </c>
      <c r="C91" s="90"/>
      <c r="D91" s="90"/>
      <c r="E91" s="90"/>
      <c r="F91" s="90"/>
      <c r="G91" s="90"/>
      <c r="H91" s="90"/>
      <c r="I91" s="87"/>
      <c r="J91" s="88"/>
      <c r="K91" s="303">
        <v>0.05</v>
      </c>
      <c r="L91" s="865">
        <f>N85*K91</f>
        <v>28680.716743992118</v>
      </c>
      <c r="M91" s="866"/>
      <c r="N91" s="51"/>
    </row>
    <row r="92" spans="1:14" ht="15.75" thickBot="1">
      <c r="B92" s="91" t="s">
        <v>974</v>
      </c>
      <c r="C92" s="92"/>
      <c r="D92" s="92"/>
      <c r="E92" s="92"/>
      <c r="F92" s="92"/>
      <c r="G92" s="92"/>
      <c r="H92" s="92"/>
      <c r="I92" s="93"/>
      <c r="J92" s="94"/>
      <c r="K92" s="304">
        <v>0.05</v>
      </c>
      <c r="L92" s="867">
        <f>N85*K92</f>
        <v>28680.716743992118</v>
      </c>
      <c r="M92" s="868"/>
      <c r="N92" s="51"/>
    </row>
    <row r="93" spans="1:14" ht="15.75" thickBot="1">
      <c r="B93" s="831" t="s">
        <v>953</v>
      </c>
      <c r="C93" s="832"/>
      <c r="D93" s="832"/>
      <c r="E93" s="832"/>
      <c r="F93" s="832"/>
      <c r="G93" s="832"/>
      <c r="H93" s="832"/>
      <c r="I93" s="832"/>
      <c r="J93" s="832"/>
      <c r="K93" s="832"/>
      <c r="L93" s="832"/>
      <c r="M93" s="833"/>
      <c r="N93" s="52">
        <f>L90+L91+L92</f>
        <v>172084.30046395271</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745698.63534379506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8"/>
      <c r="K125" s="808"/>
      <c r="L125" s="808"/>
      <c r="M125" s="808"/>
      <c r="N125" s="809"/>
    </row>
    <row r="126" spans="2:14" ht="15.75" customHeight="1" thickBot="1">
      <c r="B126" s="260" t="s">
        <v>2221</v>
      </c>
      <c r="C126" s="392"/>
      <c r="D126" s="392"/>
      <c r="E126" s="57"/>
      <c r="F126" s="57"/>
      <c r="G126" s="57"/>
      <c r="H126" s="57"/>
      <c r="I126" s="57"/>
      <c r="J126" s="810"/>
      <c r="K126" s="810"/>
      <c r="L126" s="810"/>
      <c r="M126" s="810"/>
      <c r="N126" s="81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5.75" hidden="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270">
        <v>6.25</v>
      </c>
      <c r="N36" s="271">
        <f t="shared" ref="N36:N41" si="0">K36/M36</f>
        <v>572.46726183187366</v>
      </c>
    </row>
    <row r="37" spans="1:14">
      <c r="A37" s="113" t="s">
        <v>176</v>
      </c>
      <c r="B37" s="844" t="str">
        <f>VLOOKUP(A37,EQUIPOS!A7:D154,3,FALSE)</f>
        <v xml:space="preserve">Compresor (barrido y soplado)
</v>
      </c>
      <c r="C37" s="845"/>
      <c r="D37" s="845"/>
      <c r="E37" s="845"/>
      <c r="F37" s="845"/>
      <c r="G37" s="845"/>
      <c r="H37" s="846"/>
      <c r="I37" s="266"/>
      <c r="J37" s="267"/>
      <c r="K37" s="268">
        <f>VLOOKUP(A37,EQUIPOS!A7:D164,4,FALSE)</f>
        <v>51113.148377845857</v>
      </c>
      <c r="L37" s="269"/>
      <c r="M37" s="270">
        <v>50</v>
      </c>
      <c r="N37" s="271">
        <f t="shared" si="0"/>
        <v>1022.2629675569171</v>
      </c>
    </row>
    <row r="38" spans="1:14">
      <c r="A38" t="s">
        <v>184</v>
      </c>
      <c r="B38" s="844" t="str">
        <f>VLOOKUP(A38,EQUIPOS!A8:D154,3,FALSE)</f>
        <v>Cortadora de pavimento, Máxima profundidad de corte: 160 mm. Capacidad de disco: desde 12´´ hasta 18´´ de diámetro. Peso operacional: 135 kg, 13.5 hp de potencia</v>
      </c>
      <c r="C38" s="845"/>
      <c r="D38" s="845"/>
      <c r="E38" s="845"/>
      <c r="F38" s="845"/>
      <c r="G38" s="845"/>
      <c r="H38" s="846"/>
      <c r="I38" s="266"/>
      <c r="J38" s="267"/>
      <c r="K38" s="268">
        <f>VLOOKUP(A38,EQUIPOS!A8:D165,4,FALSE)</f>
        <v>11006.705371685328</v>
      </c>
      <c r="L38" s="269"/>
      <c r="M38" s="270">
        <v>3.75</v>
      </c>
      <c r="N38" s="271">
        <f t="shared" si="0"/>
        <v>2935.1214324494208</v>
      </c>
    </row>
    <row r="39" spans="1:14">
      <c r="A39" t="s">
        <v>228</v>
      </c>
      <c r="B39" s="844" t="str">
        <f>VLOOKUP(A39,EQUIPOS!A9:D154,3,FALSE)</f>
        <v xml:space="preserve">Formaleta metálica (concreto hidráulico)
</v>
      </c>
      <c r="C39" s="845"/>
      <c r="D39" s="845"/>
      <c r="E39" s="845"/>
      <c r="F39" s="845"/>
      <c r="G39" s="845"/>
      <c r="H39" s="846"/>
      <c r="I39" s="266"/>
      <c r="J39" s="267"/>
      <c r="K39" s="268">
        <f>VLOOKUP(A39,EQUIPOS!A9:D166,4,FALSE)</f>
        <v>4600.183354006128</v>
      </c>
      <c r="L39" s="269"/>
      <c r="M39" s="270">
        <v>6.25</v>
      </c>
      <c r="N39" s="271">
        <f t="shared" si="0"/>
        <v>736.02933664098043</v>
      </c>
    </row>
    <row r="40" spans="1:14">
      <c r="A40" t="s">
        <v>301</v>
      </c>
      <c r="B40" s="844" t="str">
        <f>VLOOKUP(A40,EQUIPOS!A10:D154,3,FALSE)</f>
        <v>Regla vibratoria, de longitud de 3 a 5 m, motor de 3600 rpm, potencia 6 HP</v>
      </c>
      <c r="C40" s="845"/>
      <c r="D40" s="845"/>
      <c r="E40" s="845"/>
      <c r="F40" s="845"/>
      <c r="G40" s="845"/>
      <c r="H40" s="846"/>
      <c r="I40" s="266"/>
      <c r="J40" s="267"/>
      <c r="K40" s="268">
        <f>VLOOKUP(A40,EQUIPOS!A10:D167,4,FALSE)</f>
        <v>11556.68284823095</v>
      </c>
      <c r="L40" s="269"/>
      <c r="M40" s="270">
        <v>6.25</v>
      </c>
      <c r="N40" s="271">
        <f t="shared" si="0"/>
        <v>1849.0692557169521</v>
      </c>
    </row>
    <row r="41" spans="1:14">
      <c r="A41" t="s">
        <v>363</v>
      </c>
      <c r="B41" s="844" t="str">
        <f>VLOOKUP(A41,EQUIPOS!A11:D155,3,FALSE)</f>
        <v>Vibrador de concreto, Motor de 3 hp a 18.000 rpm Mangueras de 4 mt</v>
      </c>
      <c r="C41" s="845"/>
      <c r="D41" s="845"/>
      <c r="E41" s="845"/>
      <c r="F41" s="845"/>
      <c r="G41" s="845"/>
      <c r="H41" s="846"/>
      <c r="I41" s="266"/>
      <c r="J41" s="267"/>
      <c r="K41" s="268">
        <f>VLOOKUP(A41,EQUIPOS!A11:D168,4,FALSE)</f>
        <v>7845.8682759993389</v>
      </c>
      <c r="L41" s="269"/>
      <c r="M41" s="270">
        <v>6.25</v>
      </c>
      <c r="N41" s="271">
        <f t="shared" si="0"/>
        <v>1255.3389241598943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44"/>
      <c r="C44" s="845"/>
      <c r="D44" s="845"/>
      <c r="E44" s="845"/>
      <c r="F44" s="845"/>
      <c r="G44" s="845"/>
      <c r="H44" s="846"/>
      <c r="I44" s="847"/>
      <c r="J44" s="828"/>
      <c r="K44" s="268"/>
      <c r="L44" s="848"/>
      <c r="M44" s="849"/>
      <c r="N44" s="271"/>
    </row>
    <row r="45" spans="1:14">
      <c r="B45" s="844"/>
      <c r="C45" s="845"/>
      <c r="D45" s="845"/>
      <c r="E45" s="850"/>
      <c r="F45" s="845"/>
      <c r="G45" s="845"/>
      <c r="H45" s="846"/>
      <c r="I45" s="36"/>
      <c r="J45" s="37"/>
      <c r="K45" s="273"/>
      <c r="L45" s="275"/>
      <c r="M45" s="276"/>
      <c r="N45" s="277"/>
    </row>
    <row r="46" spans="1:14">
      <c r="B46" s="851" t="s">
        <v>952</v>
      </c>
      <c r="C46" s="852"/>
      <c r="D46" s="852"/>
      <c r="E46" s="38"/>
      <c r="F46" s="39"/>
      <c r="G46" s="39"/>
      <c r="H46" s="40"/>
      <c r="I46" s="36"/>
      <c r="J46" s="37"/>
      <c r="K46" s="278"/>
      <c r="L46" s="275"/>
      <c r="M46" s="400">
        <v>0.1</v>
      </c>
      <c r="N46" s="343">
        <f>N83*M46</f>
        <v>971.20648722881606</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SUM(N36:N47)</f>
        <v>9341.4956655848546</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5202.8421440180728</v>
      </c>
      <c r="N53" s="271">
        <f>K53*M53</f>
        <v>31915.582596407156</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6563.2655117336608</v>
      </c>
      <c r="N54" s="271">
        <f>K54*M54</f>
        <v>7350.8573731417009</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4921.0215278837604</v>
      </c>
      <c r="N55" s="271">
        <f>K55*M55</f>
        <v>1822.6005658828744</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1102.0050946829012</v>
      </c>
      <c r="N56" s="271">
        <f>K56*M56</f>
        <v>1224.4501052032238</v>
      </c>
    </row>
    <row r="57" spans="1:14">
      <c r="A57" s="144" t="s">
        <v>646</v>
      </c>
      <c r="B57" s="826" t="str">
        <f>VLOOKUP(A57,MATERIALES!A7:D373,3,FALSE)</f>
        <v>Sello de silicona o sellador autonivelante</v>
      </c>
      <c r="C57" s="827" t="e">
        <f>VLOOKUP(B57,MATERIALES!B7:E373,3,FALSE)</f>
        <v>#N/A</v>
      </c>
      <c r="D57" s="827" t="e">
        <f>VLOOKUP(C57,MATERIALES!C7:F373,3,FALSE)</f>
        <v>#N/A</v>
      </c>
      <c r="E57" s="827" t="e">
        <f>VLOOKUP(D57,MATERIALES!D7:G373,3,FALSE)</f>
        <v>#N/A</v>
      </c>
      <c r="F57" s="827" t="e">
        <f>VLOOKUP(E57,MATERIALES!E7:H373,3,FALSE)</f>
        <v>#N/A</v>
      </c>
      <c r="G57" s="827" t="e">
        <f>VLOOKUP(F57,MATERIALES!F7:I373,3,FALSE)</f>
        <v>#N/A</v>
      </c>
      <c r="H57" s="827" t="e">
        <f>VLOOKUP(G57,MATERIALES!G7:J373,3,FALSE)</f>
        <v>#N/A</v>
      </c>
      <c r="I57" s="827" t="e">
        <f>VLOOKUP(H57,MATERIALES!H7:K373,3,FALSE)</f>
        <v>#N/A</v>
      </c>
      <c r="J57" s="310" t="s">
        <v>144</v>
      </c>
      <c r="K57" s="44">
        <v>1.1111111111111112</v>
      </c>
      <c r="L57" s="835">
        <f>VLOOKUP(A57,MATERIALES!A4:D373,4,FALSE)</f>
        <v>4986.0570546839872</v>
      </c>
      <c r="M57" s="836"/>
      <c r="N57" s="271">
        <f>K57*L57</f>
        <v>5540.0633940933194</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6403.5546284462835</v>
      </c>
      <c r="N58" s="271">
        <f>K58*M58</f>
        <v>7171.981183859838</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500427.43430044787</v>
      </c>
      <c r="N59" s="271">
        <f>K59*M59</f>
        <v>505431.70864345238</v>
      </c>
    </row>
    <row r="60" spans="1:14" ht="15.75" thickBot="1">
      <c r="B60" s="308"/>
      <c r="C60" s="309"/>
      <c r="D60" s="309"/>
      <c r="E60" s="309"/>
      <c r="F60" s="309"/>
      <c r="G60" s="309"/>
      <c r="H60" s="309"/>
      <c r="I60" s="309"/>
      <c r="J60" s="126"/>
      <c r="K60" s="126"/>
      <c r="L60" s="324"/>
      <c r="M60" s="323"/>
      <c r="N60" s="127"/>
    </row>
    <row r="61" spans="1:14" ht="15.75" thickBot="1">
      <c r="B61" s="831" t="s">
        <v>953</v>
      </c>
      <c r="C61" s="832"/>
      <c r="D61" s="832"/>
      <c r="E61" s="832"/>
      <c r="F61" s="832"/>
      <c r="G61" s="832"/>
      <c r="H61" s="832"/>
      <c r="I61" s="832"/>
      <c r="J61" s="832"/>
      <c r="K61" s="832"/>
      <c r="L61" s="832"/>
      <c r="M61" s="833"/>
      <c r="N61" s="393">
        <f>SUM(N53:N60)</f>
        <v>560457.24386204046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35">
        <f>VLOOKUP(A66,TRANSPORTE!A5:D117,4,FALSE)</f>
        <v>1439.9879733372468</v>
      </c>
      <c r="M66" s="836"/>
      <c r="N66" s="286">
        <f>K66*L66</f>
        <v>1454.3878530706193</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f>N66+N67+N68+N69+N70</f>
        <v>1454.3878530706193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45"/>
    </row>
    <row r="83" spans="1:14" ht="15.75" thickBot="1">
      <c r="B83" s="837" t="s">
        <v>953</v>
      </c>
      <c r="C83" s="838"/>
      <c r="D83" s="838"/>
      <c r="E83" s="838"/>
      <c r="F83" s="838"/>
      <c r="G83" s="838"/>
      <c r="H83" s="838"/>
      <c r="I83" s="838"/>
      <c r="J83" s="838"/>
      <c r="K83" s="838"/>
      <c r="L83" s="838"/>
      <c r="M83" s="839"/>
      <c r="N83" s="300">
        <f>SUM(N77:N82)</f>
        <v>9712.0648722881597</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580965.19225298404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116193.03845059681</v>
      </c>
      <c r="M90" s="866"/>
      <c r="N90" s="51"/>
    </row>
    <row r="91" spans="1:14">
      <c r="B91" s="89" t="s">
        <v>973</v>
      </c>
      <c r="C91" s="90"/>
      <c r="D91" s="90"/>
      <c r="E91" s="90"/>
      <c r="F91" s="90"/>
      <c r="G91" s="90"/>
      <c r="H91" s="90"/>
      <c r="I91" s="87"/>
      <c r="J91" s="88"/>
      <c r="K91" s="303">
        <v>0.05</v>
      </c>
      <c r="L91" s="865">
        <f>N85*K91</f>
        <v>29048.259612649203</v>
      </c>
      <c r="M91" s="866"/>
      <c r="N91" s="51"/>
    </row>
    <row r="92" spans="1:14" ht="15.75" thickBot="1">
      <c r="B92" s="91" t="s">
        <v>974</v>
      </c>
      <c r="C92" s="92"/>
      <c r="D92" s="92"/>
      <c r="E92" s="92"/>
      <c r="F92" s="92"/>
      <c r="G92" s="92"/>
      <c r="H92" s="92"/>
      <c r="I92" s="93"/>
      <c r="J92" s="94"/>
      <c r="K92" s="304">
        <v>0.05</v>
      </c>
      <c r="L92" s="867">
        <f>N85*K92</f>
        <v>29048.259612649203</v>
      </c>
      <c r="M92" s="868"/>
      <c r="N92" s="51"/>
    </row>
    <row r="93" spans="1:14" ht="15.75" thickBot="1">
      <c r="B93" s="831" t="s">
        <v>953</v>
      </c>
      <c r="C93" s="832"/>
      <c r="D93" s="832"/>
      <c r="E93" s="832"/>
      <c r="F93" s="832"/>
      <c r="G93" s="832"/>
      <c r="H93" s="832"/>
      <c r="I93" s="832"/>
      <c r="J93" s="832"/>
      <c r="K93" s="832"/>
      <c r="L93" s="832"/>
      <c r="M93" s="833"/>
      <c r="N93" s="52">
        <f>L90+L91+L92</f>
        <v>174289.55767589522</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755254.74992887932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9" t="s">
        <v>2218</v>
      </c>
      <c r="C112" s="870"/>
      <c r="D112" s="870"/>
      <c r="E112" s="870"/>
      <c r="F112" s="870"/>
      <c r="G112" s="870"/>
      <c r="H112" s="870"/>
      <c r="I112" s="870"/>
      <c r="J112" s="870"/>
      <c r="K112" s="870"/>
      <c r="L112" s="870"/>
      <c r="M112" s="870"/>
      <c r="N112" s="871"/>
    </row>
    <row r="113" spans="2:14" ht="15" customHeight="1">
      <c r="B113" s="869"/>
      <c r="C113" s="870"/>
      <c r="D113" s="870"/>
      <c r="E113" s="870"/>
      <c r="F113" s="870"/>
      <c r="G113" s="870"/>
      <c r="H113" s="870"/>
      <c r="I113" s="870"/>
      <c r="J113" s="870"/>
      <c r="K113" s="870"/>
      <c r="L113" s="870"/>
      <c r="M113" s="870"/>
      <c r="N113" s="871"/>
    </row>
    <row r="114" spans="2:14" ht="30" customHeight="1">
      <c r="B114" s="872" t="s">
        <v>2219</v>
      </c>
      <c r="C114" s="873"/>
      <c r="D114" s="873"/>
      <c r="E114" s="873"/>
      <c r="F114" s="873"/>
      <c r="G114" s="873"/>
      <c r="H114" s="873"/>
      <c r="I114" s="873"/>
      <c r="J114" s="873"/>
      <c r="K114" s="873"/>
      <c r="L114" s="873"/>
      <c r="M114" s="873"/>
      <c r="N114" s="874"/>
    </row>
    <row r="115" spans="2:14">
      <c r="B115" s="872"/>
      <c r="C115" s="873"/>
      <c r="D115" s="873"/>
      <c r="E115" s="873"/>
      <c r="F115" s="873"/>
      <c r="G115" s="873"/>
      <c r="H115" s="873"/>
      <c r="I115" s="873"/>
      <c r="J115" s="873"/>
      <c r="K115" s="873"/>
      <c r="L115" s="873"/>
      <c r="M115" s="873"/>
      <c r="N115" s="874"/>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8"/>
      <c r="K125" s="808"/>
      <c r="L125" s="808"/>
      <c r="M125" s="808"/>
      <c r="N125" s="809"/>
    </row>
    <row r="126" spans="2:14" ht="15.75" customHeight="1" thickBot="1">
      <c r="B126" s="260" t="s">
        <v>2221</v>
      </c>
      <c r="C126" s="392"/>
      <c r="D126" s="392"/>
      <c r="E126" s="57"/>
      <c r="F126" s="57"/>
      <c r="G126" s="57"/>
      <c r="H126" s="57"/>
      <c r="I126" s="57"/>
      <c r="J126" s="810"/>
      <c r="K126" s="810"/>
      <c r="L126" s="810"/>
      <c r="M126" s="810"/>
      <c r="N126" s="81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9.25" customHeight="1" thickBot="1">
      <c r="A31" s="157" t="s">
        <v>1845</v>
      </c>
      <c r="B31" s="80" t="s">
        <v>1093</v>
      </c>
      <c r="C31" s="971" t="s">
        <v>1625</v>
      </c>
      <c r="D31" s="972"/>
      <c r="E31" s="972"/>
      <c r="F31" s="972"/>
      <c r="G31" s="972"/>
      <c r="H31" s="972"/>
      <c r="I31" s="972"/>
      <c r="J31" s="972"/>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899.6581207364585</v>
      </c>
      <c r="N49" s="271">
        <f>K49*M49</f>
        <v>899.6581207364585</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899.6581207364585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899.6581207364585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179.9316241472917</v>
      </c>
      <c r="M83" s="866"/>
      <c r="N83" s="51"/>
    </row>
    <row r="84" spans="1:14">
      <c r="B84" s="89" t="s">
        <v>973</v>
      </c>
      <c r="C84" s="90"/>
      <c r="D84" s="90"/>
      <c r="E84" s="90"/>
      <c r="F84" s="90"/>
      <c r="G84" s="90"/>
      <c r="H84" s="90"/>
      <c r="I84" s="87"/>
      <c r="J84" s="88"/>
      <c r="K84" s="303">
        <v>0.05</v>
      </c>
      <c r="L84" s="865">
        <f>N78*K84</f>
        <v>44.982906036822925</v>
      </c>
      <c r="M84" s="866"/>
      <c r="N84" s="51"/>
    </row>
    <row r="85" spans="1:14" ht="15.75" thickBot="1">
      <c r="B85" s="91" t="s">
        <v>974</v>
      </c>
      <c r="C85" s="92"/>
      <c r="D85" s="92"/>
      <c r="E85" s="92"/>
      <c r="F85" s="92"/>
      <c r="G85" s="92"/>
      <c r="H85" s="92"/>
      <c r="I85" s="93"/>
      <c r="J85" s="94"/>
      <c r="K85" s="304">
        <v>0.05</v>
      </c>
      <c r="L85" s="867">
        <f>N78*K85</f>
        <v>44.982906036822925</v>
      </c>
      <c r="M85" s="868"/>
      <c r="N85" s="51"/>
    </row>
    <row r="86" spans="1:14" ht="15.75" thickBot="1">
      <c r="B86" s="831" t="s">
        <v>953</v>
      </c>
      <c r="C86" s="832"/>
      <c r="D86" s="832"/>
      <c r="E86" s="832"/>
      <c r="F86" s="832"/>
      <c r="G86" s="832"/>
      <c r="H86" s="832"/>
      <c r="I86" s="832"/>
      <c r="J86" s="832"/>
      <c r="K86" s="832"/>
      <c r="L86" s="832"/>
      <c r="M86" s="833"/>
      <c r="N86" s="52">
        <f>L83+L84+L85</f>
        <v>269.89743622093755</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1169.555556957396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9" t="s">
        <v>2218</v>
      </c>
      <c r="C105" s="870"/>
      <c r="D105" s="870"/>
      <c r="E105" s="870"/>
      <c r="F105" s="870"/>
      <c r="G105" s="870"/>
      <c r="H105" s="870"/>
      <c r="I105" s="870"/>
      <c r="J105" s="870"/>
      <c r="K105" s="870"/>
      <c r="L105" s="870"/>
      <c r="M105" s="870"/>
      <c r="N105" s="871"/>
    </row>
    <row r="106" spans="2:14" ht="15" customHeight="1">
      <c r="B106" s="869"/>
      <c r="C106" s="870"/>
      <c r="D106" s="870"/>
      <c r="E106" s="870"/>
      <c r="F106" s="870"/>
      <c r="G106" s="870"/>
      <c r="H106" s="870"/>
      <c r="I106" s="870"/>
      <c r="J106" s="870"/>
      <c r="K106" s="870"/>
      <c r="L106" s="870"/>
      <c r="M106" s="870"/>
      <c r="N106" s="871"/>
    </row>
    <row r="107" spans="2:14" ht="29.25" customHeight="1">
      <c r="B107" s="872" t="s">
        <v>2219</v>
      </c>
      <c r="C107" s="873"/>
      <c r="D107" s="873"/>
      <c r="E107" s="873"/>
      <c r="F107" s="873"/>
      <c r="G107" s="873"/>
      <c r="H107" s="873"/>
      <c r="I107" s="873"/>
      <c r="J107" s="873"/>
      <c r="K107" s="873"/>
      <c r="L107" s="873"/>
      <c r="M107" s="873"/>
      <c r="N107" s="874"/>
    </row>
    <row r="108" spans="2:14">
      <c r="B108" s="872"/>
      <c r="C108" s="873"/>
      <c r="D108" s="873"/>
      <c r="E108" s="873"/>
      <c r="F108" s="873"/>
      <c r="G108" s="873"/>
      <c r="H108" s="873"/>
      <c r="I108" s="873"/>
      <c r="J108" s="873"/>
      <c r="K108" s="873"/>
      <c r="L108" s="873"/>
      <c r="M108" s="873"/>
      <c r="N108" s="874"/>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8"/>
      <c r="K118" s="808"/>
      <c r="L118" s="808"/>
      <c r="M118" s="808"/>
      <c r="N118" s="809"/>
    </row>
    <row r="119" spans="2:14" ht="15.75" customHeight="1" thickBot="1">
      <c r="B119" s="260" t="s">
        <v>2221</v>
      </c>
      <c r="C119" s="392"/>
      <c r="D119" s="392"/>
      <c r="E119" s="57"/>
      <c r="F119" s="57"/>
      <c r="G119" s="57"/>
      <c r="H119" s="57"/>
      <c r="I119" s="57"/>
      <c r="J119" s="810"/>
      <c r="K119" s="810"/>
      <c r="L119" s="810"/>
      <c r="M119" s="810"/>
      <c r="N119" s="81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1626</v>
      </c>
      <c r="C31" s="971" t="s">
        <v>2040</v>
      </c>
      <c r="D31" s="972"/>
      <c r="E31" s="972"/>
      <c r="F31" s="972"/>
      <c r="G31" s="972"/>
      <c r="H31" s="972"/>
      <c r="I31" s="972"/>
      <c r="J31" s="972"/>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845.46184840293677</v>
      </c>
      <c r="N49" s="271">
        <f>K49*M49</f>
        <v>845.46184840293677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845.46184840293677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845.46184840293677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169.09236968058735</v>
      </c>
      <c r="M83" s="866"/>
      <c r="N83" s="51"/>
    </row>
    <row r="84" spans="1:14">
      <c r="B84" s="89" t="s">
        <v>973</v>
      </c>
      <c r="C84" s="90"/>
      <c r="D84" s="90"/>
      <c r="E84" s="90"/>
      <c r="F84" s="90"/>
      <c r="G84" s="90"/>
      <c r="H84" s="90"/>
      <c r="I84" s="87"/>
      <c r="J84" s="88"/>
      <c r="K84" s="303">
        <v>0.05</v>
      </c>
      <c r="L84" s="865">
        <f>N78*K84</f>
        <v>42.273092420146838</v>
      </c>
      <c r="M84" s="866"/>
      <c r="N84" s="51"/>
    </row>
    <row r="85" spans="1:14" ht="15.75" thickBot="1">
      <c r="B85" s="91" t="s">
        <v>974</v>
      </c>
      <c r="C85" s="92"/>
      <c r="D85" s="92"/>
      <c r="E85" s="92"/>
      <c r="F85" s="92"/>
      <c r="G85" s="92"/>
      <c r="H85" s="92"/>
      <c r="I85" s="93"/>
      <c r="J85" s="94"/>
      <c r="K85" s="304">
        <v>0.05</v>
      </c>
      <c r="L85" s="867">
        <f>N78*K85</f>
        <v>42.273092420146838</v>
      </c>
      <c r="M85" s="868"/>
      <c r="N85" s="51"/>
    </row>
    <row r="86" spans="1:14" ht="15.75" thickBot="1">
      <c r="B86" s="831" t="s">
        <v>953</v>
      </c>
      <c r="C86" s="832"/>
      <c r="D86" s="832"/>
      <c r="E86" s="832"/>
      <c r="F86" s="832"/>
      <c r="G86" s="832"/>
      <c r="H86" s="832"/>
      <c r="I86" s="832"/>
      <c r="J86" s="832"/>
      <c r="K86" s="832"/>
      <c r="L86" s="832"/>
      <c r="M86" s="833"/>
      <c r="N86" s="52">
        <f>L83+L84+L85</f>
        <v>253.63855452088103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1099.1004029238179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41.25" customHeight="1" thickBot="1">
      <c r="A31" t="s">
        <v>1845</v>
      </c>
      <c r="B31" s="80" t="s">
        <v>1627</v>
      </c>
      <c r="C31" s="971" t="s">
        <v>2041</v>
      </c>
      <c r="D31" s="972"/>
      <c r="E31" s="972"/>
      <c r="F31" s="972"/>
      <c r="G31" s="972"/>
      <c r="H31" s="972"/>
      <c r="I31" s="972"/>
      <c r="J31" s="972"/>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270"/>
      <c r="N36" s="271"/>
    </row>
    <row r="37" spans="1:14">
      <c r="A37" s="113"/>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1"/>
    </row>
    <row r="39" spans="1:14">
      <c r="B39" s="844"/>
      <c r="C39" s="845"/>
      <c r="D39" s="845"/>
      <c r="E39" s="845"/>
      <c r="F39" s="845"/>
      <c r="G39" s="845"/>
      <c r="H39" s="846"/>
      <c r="I39" s="847"/>
      <c r="J39" s="828"/>
      <c r="K39" s="268"/>
      <c r="L39" s="848"/>
      <c r="M39" s="849"/>
      <c r="N39" s="271"/>
    </row>
    <row r="40" spans="1:14">
      <c r="B40" s="844"/>
      <c r="C40" s="845"/>
      <c r="D40" s="845"/>
      <c r="E40" s="845"/>
      <c r="F40" s="845"/>
      <c r="G40" s="845"/>
      <c r="H40" s="846"/>
      <c r="I40" s="36"/>
      <c r="J40" s="37"/>
      <c r="K40" s="268"/>
      <c r="L40" s="275"/>
      <c r="M40" s="276"/>
      <c r="N40" s="271"/>
    </row>
    <row r="41" spans="1:14">
      <c r="B41" s="319"/>
      <c r="C41" s="320"/>
      <c r="D41" s="320"/>
      <c r="E41" s="320"/>
      <c r="F41" s="322"/>
      <c r="G41" s="322"/>
      <c r="H41" s="125"/>
      <c r="I41" s="36"/>
      <c r="J41" s="37"/>
      <c r="K41" s="273"/>
      <c r="L41" s="275"/>
      <c r="M41" s="276"/>
      <c r="N41" s="277"/>
    </row>
    <row r="42" spans="1:14">
      <c r="B42" s="851"/>
      <c r="C42" s="852"/>
      <c r="D42" s="852"/>
      <c r="E42" s="38"/>
      <c r="F42" s="39"/>
      <c r="G42" s="39"/>
      <c r="H42" s="40"/>
      <c r="I42" s="36"/>
      <c r="J42" s="37"/>
      <c r="K42" s="278"/>
      <c r="L42" s="275"/>
      <c r="M42" s="400"/>
      <c r="N42" s="343"/>
    </row>
    <row r="43" spans="1:14" ht="15.75" thickBot="1">
      <c r="B43" s="844"/>
      <c r="C43" s="845"/>
      <c r="D43" s="845"/>
      <c r="E43" s="845"/>
      <c r="F43" s="845"/>
      <c r="G43" s="845"/>
      <c r="H43" s="846"/>
      <c r="I43" s="853"/>
      <c r="J43" s="854"/>
      <c r="K43" s="41"/>
      <c r="L43" s="855"/>
      <c r="M43" s="856"/>
      <c r="N43" s="105"/>
    </row>
    <row r="44" spans="1:14" ht="15.75" thickBot="1">
      <c r="B44" s="831" t="s">
        <v>953</v>
      </c>
      <c r="C44" s="832"/>
      <c r="D44" s="832"/>
      <c r="E44" s="832"/>
      <c r="F44" s="832"/>
      <c r="G44" s="832"/>
      <c r="H44" s="832"/>
      <c r="I44" s="832"/>
      <c r="J44" s="832"/>
      <c r="K44" s="832"/>
      <c r="L44" s="832"/>
      <c r="M44" s="83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22" t="s">
        <v>944</v>
      </c>
      <c r="C48" s="823"/>
      <c r="D48" s="823"/>
      <c r="E48" s="823"/>
      <c r="F48" s="823"/>
      <c r="G48" s="823"/>
      <c r="H48" s="823"/>
      <c r="I48" s="824"/>
      <c r="J48" s="314" t="s">
        <v>945</v>
      </c>
      <c r="K48" s="85" t="s">
        <v>946</v>
      </c>
      <c r="L48" s="825" t="s">
        <v>955</v>
      </c>
      <c r="M48" s="824"/>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421.63673187867522</v>
      </c>
      <c r="N49" s="271">
        <f>K49*M49</f>
        <v>421.63673187867522</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26"/>
      <c r="C53" s="827"/>
      <c r="D53" s="827"/>
      <c r="E53" s="827"/>
      <c r="F53" s="827"/>
      <c r="G53" s="827"/>
      <c r="H53" s="827"/>
      <c r="I53" s="828"/>
      <c r="J53" s="42"/>
      <c r="K53" s="44"/>
      <c r="L53" s="829"/>
      <c r="M53" s="830"/>
      <c r="N53" s="45"/>
    </row>
    <row r="54" spans="1:14" ht="15.75" thickBot="1">
      <c r="B54" s="831" t="s">
        <v>953</v>
      </c>
      <c r="C54" s="832"/>
      <c r="D54" s="832"/>
      <c r="E54" s="832"/>
      <c r="F54" s="832"/>
      <c r="G54" s="832"/>
      <c r="H54" s="832"/>
      <c r="I54" s="832"/>
      <c r="J54" s="832"/>
      <c r="K54" s="832"/>
      <c r="L54" s="832"/>
      <c r="M54" s="833"/>
      <c r="N54" s="393">
        <f>SUM(N49:N53)</f>
        <v>421.63673187867522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2:15" ht="15.75" thickBot="1">
      <c r="B65" s="837" t="s">
        <v>953</v>
      </c>
      <c r="C65" s="838"/>
      <c r="D65" s="838"/>
      <c r="E65" s="838"/>
      <c r="F65" s="838"/>
      <c r="G65" s="838"/>
      <c r="H65" s="838"/>
      <c r="I65" s="838"/>
      <c r="J65" s="838"/>
      <c r="K65" s="838"/>
      <c r="L65" s="838"/>
      <c r="M65" s="83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8"/>
      <c r="C75" s="819"/>
      <c r="D75" s="819"/>
      <c r="E75" s="819"/>
      <c r="F75" s="819"/>
      <c r="G75" s="819"/>
      <c r="H75" s="819"/>
      <c r="I75" s="126"/>
      <c r="J75" s="126"/>
      <c r="K75" s="126"/>
      <c r="L75" s="919"/>
      <c r="M75" s="919"/>
      <c r="N75" s="45"/>
    </row>
    <row r="76" spans="2:15" ht="15.75" thickBot="1">
      <c r="B76" s="837" t="s">
        <v>953</v>
      </c>
      <c r="C76" s="838"/>
      <c r="D76" s="838"/>
      <c r="E76" s="838"/>
      <c r="F76" s="838"/>
      <c r="G76" s="838"/>
      <c r="H76" s="838"/>
      <c r="I76" s="838"/>
      <c r="J76" s="838"/>
      <c r="K76" s="838"/>
      <c r="L76" s="838"/>
      <c r="M76" s="839"/>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N44+N54+N65+N76</f>
        <v>421.63673187867522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84.327346375735047</v>
      </c>
      <c r="M83" s="866"/>
      <c r="N83" s="51"/>
    </row>
    <row r="84" spans="1:14">
      <c r="B84" s="89" t="s">
        <v>973</v>
      </c>
      <c r="C84" s="90"/>
      <c r="D84" s="90"/>
      <c r="E84" s="90"/>
      <c r="F84" s="90"/>
      <c r="G84" s="90"/>
      <c r="H84" s="90"/>
      <c r="I84" s="87"/>
      <c r="J84" s="88"/>
      <c r="K84" s="303">
        <v>0.05</v>
      </c>
      <c r="L84" s="865">
        <f>N78*K84</f>
        <v>21.081836593933762</v>
      </c>
      <c r="M84" s="866"/>
      <c r="N84" s="51"/>
    </row>
    <row r="85" spans="1:14" ht="15.75" thickBot="1">
      <c r="B85" s="91" t="s">
        <v>974</v>
      </c>
      <c r="C85" s="92"/>
      <c r="D85" s="92"/>
      <c r="E85" s="92"/>
      <c r="F85" s="92"/>
      <c r="G85" s="92"/>
      <c r="H85" s="92"/>
      <c r="I85" s="93"/>
      <c r="J85" s="94"/>
      <c r="K85" s="304">
        <v>0.05</v>
      </c>
      <c r="L85" s="867">
        <f>N78*K85</f>
        <v>21.081836593933762</v>
      </c>
      <c r="M85" s="868"/>
      <c r="N85" s="51"/>
    </row>
    <row r="86" spans="1:14" ht="15.75" thickBot="1">
      <c r="B86" s="831" t="s">
        <v>953</v>
      </c>
      <c r="C86" s="832"/>
      <c r="D86" s="832"/>
      <c r="E86" s="832"/>
      <c r="F86" s="832"/>
      <c r="G86" s="832"/>
      <c r="H86" s="832"/>
      <c r="I86" s="832"/>
      <c r="J86" s="832"/>
      <c r="K86" s="832"/>
      <c r="L86" s="832"/>
      <c r="M86" s="833"/>
      <c r="N86" s="52">
        <f>L83+L84+L85</f>
        <v>126.49101956360256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548.12775144227783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270">
        <v>30</v>
      </c>
      <c r="N36" s="271">
        <f>K36/M36</f>
        <v>119.26401288164034</v>
      </c>
    </row>
    <row r="37" spans="1:14">
      <c r="A37" t="s">
        <v>363</v>
      </c>
      <c r="B37" s="844" t="str">
        <f>VLOOKUP(A37,EQUIPOS!A7:D154,3,FALSE)</f>
        <v>Vibrador de concreto, Motor de 3 hp a 18.000 rpm Mangueras de 4 mt</v>
      </c>
      <c r="C37" s="845"/>
      <c r="D37" s="845"/>
      <c r="E37" s="845"/>
      <c r="F37" s="845"/>
      <c r="G37" s="845"/>
      <c r="H37" s="846"/>
      <c r="I37" s="266"/>
      <c r="J37" s="267"/>
      <c r="K37" s="268">
        <f>VLOOKUP(A37,EQUIPOS!A7:D164,4,FALSE)</f>
        <v>7845.8682759993389</v>
      </c>
      <c r="L37" s="269"/>
      <c r="M37" s="270">
        <v>30</v>
      </c>
      <c r="N37" s="271">
        <f>K37/M37</f>
        <v>261.52894253331129</v>
      </c>
    </row>
    <row r="38" spans="1:14">
      <c r="A38" t="s">
        <v>228</v>
      </c>
      <c r="B38" s="844" t="str">
        <f>VLOOKUP(A38,EQUIPOS!A8:D154,3,FALSE)</f>
        <v xml:space="preserve">Formaleta metálica (concreto hidráulico)
</v>
      </c>
      <c r="C38" s="845"/>
      <c r="D38" s="845"/>
      <c r="E38" s="845"/>
      <c r="F38" s="845"/>
      <c r="G38" s="845"/>
      <c r="H38" s="846"/>
      <c r="I38" s="847"/>
      <c r="J38" s="828"/>
      <c r="K38" s="268">
        <f>VLOOKUP(A38,EQUIPOS!A8:D165,4,FALSE)</f>
        <v>4600.183354006128</v>
      </c>
      <c r="L38" s="848">
        <v>0.33329999999999999</v>
      </c>
      <c r="M38" s="849"/>
      <c r="N38" s="271">
        <f>K38/L38</f>
        <v>13801.93025504389</v>
      </c>
    </row>
    <row r="39" spans="1:14">
      <c r="B39" s="844"/>
      <c r="C39" s="845"/>
      <c r="D39" s="845"/>
      <c r="E39" s="845"/>
      <c r="F39" s="845"/>
      <c r="G39" s="845"/>
      <c r="H39" s="846"/>
      <c r="I39" s="36"/>
      <c r="J39" s="37"/>
      <c r="K39" s="268"/>
      <c r="L39" s="275"/>
      <c r="M39" s="276"/>
      <c r="N39" s="271"/>
    </row>
    <row r="40" spans="1:14">
      <c r="B40" s="319"/>
      <c r="C40" s="320"/>
      <c r="D40" s="320"/>
      <c r="E40" s="322"/>
      <c r="F40" s="322"/>
      <c r="G40" s="322"/>
      <c r="H40" s="125"/>
      <c r="I40" s="36"/>
      <c r="J40" s="37"/>
      <c r="K40" s="273"/>
      <c r="L40" s="275"/>
      <c r="M40" s="276"/>
      <c r="N40" s="277"/>
    </row>
    <row r="41" spans="1:14">
      <c r="B41" s="851" t="s">
        <v>952</v>
      </c>
      <c r="C41" s="852"/>
      <c r="D41" s="852"/>
      <c r="E41" s="38"/>
      <c r="F41" s="39"/>
      <c r="G41" s="39"/>
      <c r="H41" s="40"/>
      <c r="I41" s="36"/>
      <c r="J41" s="37"/>
      <c r="K41" s="278"/>
      <c r="L41" s="275"/>
      <c r="M41" s="400">
        <v>0.1</v>
      </c>
      <c r="N41" s="343">
        <f>N72*M41</f>
        <v>224.88926817266997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14407.612478631512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500427.43430044787</v>
      </c>
      <c r="N48" s="271">
        <f>K48*M48</f>
        <v>505431.70864345238</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26"/>
      <c r="C51" s="827"/>
      <c r="D51" s="827"/>
      <c r="E51" s="827"/>
      <c r="F51" s="827"/>
      <c r="G51" s="827"/>
      <c r="H51" s="827"/>
      <c r="I51" s="828"/>
      <c r="J51" s="42"/>
      <c r="K51" s="44"/>
      <c r="L51" s="829"/>
      <c r="M51" s="830"/>
      <c r="N51" s="45"/>
    </row>
    <row r="52" spans="1:14" ht="15.75" thickBot="1">
      <c r="B52" s="831" t="s">
        <v>953</v>
      </c>
      <c r="C52" s="832"/>
      <c r="D52" s="832"/>
      <c r="E52" s="832"/>
      <c r="F52" s="832"/>
      <c r="G52" s="832"/>
      <c r="H52" s="832"/>
      <c r="I52" s="832"/>
      <c r="J52" s="832"/>
      <c r="K52" s="832"/>
      <c r="L52" s="832"/>
      <c r="M52" s="833"/>
      <c r="N52" s="393">
        <f>SUM(N48:N51)</f>
        <v>505431.70864345238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34" t="s">
        <v>961</v>
      </c>
      <c r="M56" s="807"/>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35">
        <f>VLOOKUP(A57,TRANSPORTE!A5:D117,4,FALSE)</f>
        <v>1439.9879733372468</v>
      </c>
      <c r="M57" s="836"/>
      <c r="N57" s="286">
        <f>K57*L57</f>
        <v>1454.3878530706193</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0"/>
      <c r="M61" s="821"/>
      <c r="N61" s="127"/>
    </row>
    <row r="62" spans="1:14" ht="15.75" thickBot="1">
      <c r="B62" s="837" t="s">
        <v>953</v>
      </c>
      <c r="C62" s="838"/>
      <c r="D62" s="838"/>
      <c r="E62" s="838"/>
      <c r="F62" s="838"/>
      <c r="G62" s="838"/>
      <c r="H62" s="838"/>
      <c r="I62" s="838"/>
      <c r="J62" s="838"/>
      <c r="K62" s="838"/>
      <c r="L62" s="838"/>
      <c r="M62" s="839"/>
      <c r="N62" s="104">
        <f>SUM(N57:N61)</f>
        <v>1454.3878530706193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7" t="s">
        <v>963</v>
      </c>
      <c r="C66" s="858"/>
      <c r="D66" s="858"/>
      <c r="E66" s="858"/>
      <c r="F66" s="858"/>
      <c r="G66" s="858"/>
      <c r="H66" s="858"/>
      <c r="I66" s="73" t="s">
        <v>964</v>
      </c>
      <c r="J66" s="75" t="s">
        <v>1410</v>
      </c>
      <c r="K66" s="74" t="s">
        <v>966</v>
      </c>
      <c r="L66" s="859" t="s">
        <v>950</v>
      </c>
      <c r="M66" s="860"/>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8"/>
      <c r="C71" s="819"/>
      <c r="D71" s="819"/>
      <c r="E71" s="819"/>
      <c r="F71" s="819"/>
      <c r="G71" s="819"/>
      <c r="H71" s="819"/>
      <c r="I71" s="126"/>
      <c r="J71" s="126"/>
      <c r="K71" s="126"/>
      <c r="L71" s="919"/>
      <c r="M71" s="919"/>
      <c r="N71" s="45"/>
    </row>
    <row r="72" spans="1:15" ht="15.75" thickBot="1">
      <c r="B72" s="837" t="s">
        <v>953</v>
      </c>
      <c r="C72" s="838"/>
      <c r="D72" s="838"/>
      <c r="E72" s="838"/>
      <c r="F72" s="838"/>
      <c r="G72" s="838"/>
      <c r="H72" s="838"/>
      <c r="I72" s="838"/>
      <c r="J72" s="838"/>
      <c r="K72" s="838"/>
      <c r="L72" s="838"/>
      <c r="M72" s="839"/>
      <c r="N72" s="300">
        <f>SUM(N67:N71)</f>
        <v>2248.8926817266997</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N43+N52+N62+N72</f>
        <v>523542.60165688122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2" t="s">
        <v>969</v>
      </c>
      <c r="C78" s="823"/>
      <c r="D78" s="823"/>
      <c r="E78" s="823"/>
      <c r="F78" s="823"/>
      <c r="G78" s="823"/>
      <c r="H78" s="823"/>
      <c r="I78" s="313"/>
      <c r="J78" s="333"/>
      <c r="K78" s="301" t="s">
        <v>970</v>
      </c>
      <c r="L78" s="861" t="s">
        <v>971</v>
      </c>
      <c r="M78" s="862"/>
      <c r="N78" s="302"/>
    </row>
    <row r="79" spans="1:15">
      <c r="B79" s="863" t="s">
        <v>972</v>
      </c>
      <c r="C79" s="864"/>
      <c r="D79" s="864"/>
      <c r="E79" s="864"/>
      <c r="F79" s="864"/>
      <c r="G79" s="864"/>
      <c r="H79" s="864"/>
      <c r="I79" s="87"/>
      <c r="J79" s="88"/>
      <c r="K79" s="303">
        <v>0.2</v>
      </c>
      <c r="L79" s="865">
        <f>N74*K79</f>
        <v>104708.52033137625</v>
      </c>
      <c r="M79" s="866"/>
      <c r="N79" s="51"/>
    </row>
    <row r="80" spans="1:15">
      <c r="B80" s="89" t="s">
        <v>973</v>
      </c>
      <c r="C80" s="90"/>
      <c r="D80" s="90"/>
      <c r="E80" s="90"/>
      <c r="F80" s="90"/>
      <c r="G80" s="90"/>
      <c r="H80" s="90"/>
      <c r="I80" s="87"/>
      <c r="J80" s="88"/>
      <c r="K80" s="303">
        <v>0.05</v>
      </c>
      <c r="L80" s="865">
        <f>N74*K80</f>
        <v>26177.130082844062</v>
      </c>
      <c r="M80" s="866"/>
      <c r="N80" s="51"/>
    </row>
    <row r="81" spans="1:14" ht="15.75" thickBot="1">
      <c r="B81" s="91" t="s">
        <v>974</v>
      </c>
      <c r="C81" s="92"/>
      <c r="D81" s="92"/>
      <c r="E81" s="92"/>
      <c r="F81" s="92"/>
      <c r="G81" s="92"/>
      <c r="H81" s="92"/>
      <c r="I81" s="93"/>
      <c r="J81" s="94"/>
      <c r="K81" s="304">
        <v>0.05</v>
      </c>
      <c r="L81" s="867">
        <f>N74*K81</f>
        <v>26177.130082844062</v>
      </c>
      <c r="M81" s="868"/>
      <c r="N81" s="51"/>
    </row>
    <row r="82" spans="1:14" ht="15.75" thickBot="1">
      <c r="B82" s="831" t="s">
        <v>953</v>
      </c>
      <c r="C82" s="832"/>
      <c r="D82" s="832"/>
      <c r="E82" s="832"/>
      <c r="F82" s="832"/>
      <c r="G82" s="832"/>
      <c r="H82" s="832"/>
      <c r="I82" s="832"/>
      <c r="J82" s="832"/>
      <c r="K82" s="832"/>
      <c r="L82" s="832"/>
      <c r="M82" s="833"/>
      <c r="N82" s="52">
        <f>L79+L80+L81</f>
        <v>157062.78049706438</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7">
        <f>N74+N82</f>
        <v>680605.38215394563</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270">
        <v>37.5</v>
      </c>
      <c r="N36" s="271">
        <f>K36/M36</f>
        <v>220.80880099229412</v>
      </c>
    </row>
    <row r="37" spans="1:14">
      <c r="B37" s="844"/>
      <c r="C37" s="845"/>
      <c r="D37" s="845"/>
      <c r="E37" s="850"/>
      <c r="F37" s="845"/>
      <c r="G37" s="845"/>
      <c r="H37" s="846"/>
      <c r="I37" s="36"/>
      <c r="J37" s="37"/>
      <c r="K37" s="273"/>
      <c r="L37" s="275"/>
      <c r="M37" s="276"/>
      <c r="N37" s="277"/>
    </row>
    <row r="38" spans="1:14">
      <c r="B38" s="851" t="s">
        <v>952</v>
      </c>
      <c r="C38" s="852"/>
      <c r="D38" s="852"/>
      <c r="E38" s="38"/>
      <c r="F38" s="39"/>
      <c r="G38" s="39"/>
      <c r="H38" s="40"/>
      <c r="I38" s="36"/>
      <c r="J38" s="37"/>
      <c r="K38" s="278"/>
      <c r="L38" s="275"/>
      <c r="M38" s="468">
        <v>0.1</v>
      </c>
      <c r="N38" s="343">
        <f>N72*M38</f>
        <v>1079.468487228816</v>
      </c>
    </row>
    <row r="39" spans="1:14" ht="15.75" thickBot="1">
      <c r="B39" s="844"/>
      <c r="C39" s="845"/>
      <c r="D39" s="845"/>
      <c r="E39" s="845"/>
      <c r="F39" s="845"/>
      <c r="G39" s="845"/>
      <c r="H39" s="846"/>
      <c r="I39" s="853"/>
      <c r="J39" s="854"/>
      <c r="K39" s="41"/>
      <c r="L39" s="855"/>
      <c r="M39" s="856"/>
      <c r="N39" s="105"/>
    </row>
    <row r="40" spans="1:14" ht="15.75" thickBot="1">
      <c r="B40" s="831" t="s">
        <v>953</v>
      </c>
      <c r="C40" s="832"/>
      <c r="D40" s="832"/>
      <c r="E40" s="832"/>
      <c r="F40" s="832"/>
      <c r="G40" s="832"/>
      <c r="H40" s="832"/>
      <c r="I40" s="832"/>
      <c r="J40" s="832"/>
      <c r="K40" s="832"/>
      <c r="L40" s="832"/>
      <c r="M40" s="833"/>
      <c r="N40" s="393">
        <f>SUM(N36:N39)</f>
        <v>1300.2772882211102</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22" t="s">
        <v>944</v>
      </c>
      <c r="C44" s="823"/>
      <c r="D44" s="823"/>
      <c r="E44" s="823"/>
      <c r="F44" s="823"/>
      <c r="G44" s="823"/>
      <c r="H44" s="823"/>
      <c r="I44" s="824"/>
      <c r="J44" s="314" t="s">
        <v>945</v>
      </c>
      <c r="K44" s="85" t="s">
        <v>946</v>
      </c>
      <c r="L44" s="825" t="s">
        <v>955</v>
      </c>
      <c r="M44" s="824"/>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31942.176657475396</v>
      </c>
      <c r="N45" s="271">
        <f>K45*M45</f>
        <v>32900.441957199662</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40755.59679480824</v>
      </c>
      <c r="N46" s="271">
        <f>K46*M46</f>
        <v>407.55596794808241</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56785.736922437842</v>
      </c>
      <c r="N47" s="271">
        <f>K47*M47</f>
        <v>2839.2868461218923</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383339.05227383861</v>
      </c>
      <c r="N48" s="271">
        <f>K48*M48</f>
        <v>3833.3905227383862</v>
      </c>
    </row>
    <row r="49" spans="1:14" ht="15.75" thickBot="1">
      <c r="B49" s="308"/>
      <c r="C49" s="309"/>
      <c r="D49" s="309"/>
      <c r="E49" s="309"/>
      <c r="F49" s="309"/>
      <c r="G49" s="309"/>
      <c r="H49" s="309"/>
      <c r="I49" s="309"/>
      <c r="J49" s="126"/>
      <c r="K49" s="126"/>
      <c r="L49" s="324"/>
      <c r="M49" s="323"/>
      <c r="N49" s="127"/>
    </row>
    <row r="50" spans="1:14" ht="15.75" thickBot="1">
      <c r="B50" s="831" t="s">
        <v>953</v>
      </c>
      <c r="C50" s="832"/>
      <c r="D50" s="832"/>
      <c r="E50" s="832"/>
      <c r="F50" s="832"/>
      <c r="G50" s="832"/>
      <c r="H50" s="832"/>
      <c r="I50" s="832"/>
      <c r="J50" s="832"/>
      <c r="K50" s="832"/>
      <c r="L50" s="832"/>
      <c r="M50" s="833"/>
      <c r="N50" s="393">
        <f>SUM(N45:N49)</f>
        <v>39980.675294008019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34" t="s">
        <v>961</v>
      </c>
      <c r="M54" s="807"/>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35">
        <f>VLOOKUP(A55,TRANSPORTE!A5:D117,4,FALSE)</f>
        <v>1412.9987772297159</v>
      </c>
      <c r="M55" s="836"/>
      <c r="N55" s="286">
        <f>K55*L55</f>
        <v>1299.9588750513387</v>
      </c>
    </row>
    <row r="56" spans="1:14">
      <c r="A56" t="s">
        <v>1227</v>
      </c>
      <c r="B56" s="46" t="str">
        <f>VLOOKUP(A56,TRANSPORTE!A6:D117,3,FALSE)</f>
        <v>Transporte de Arena</v>
      </c>
      <c r="C56" s="47"/>
      <c r="D56" s="47"/>
      <c r="E56" s="47"/>
      <c r="F56" s="47"/>
      <c r="G56" s="47"/>
      <c r="H56" s="310" t="s">
        <v>1468</v>
      </c>
      <c r="I56" s="278">
        <v>0.01</v>
      </c>
      <c r="J56" s="285">
        <v>1</v>
      </c>
      <c r="K56" s="278">
        <f>I56*J56</f>
        <v>0.01</v>
      </c>
      <c r="L56" s="835">
        <f>VLOOKUP(A56,TRANSPORTE!A6:D117,4,FALSE)</f>
        <v>1412.9987772297159</v>
      </c>
      <c r="M56" s="836"/>
      <c r="N56" s="286">
        <f>K56*L56</f>
        <v>14.129987772297159</v>
      </c>
    </row>
    <row r="57" spans="1:14">
      <c r="A57" t="s">
        <v>1227</v>
      </c>
      <c r="B57" s="46" t="str">
        <f>VLOOKUP(A57,TRANSPORTE!A6:D117,3,FALSE)</f>
        <v>Transporte de Arena</v>
      </c>
      <c r="C57" s="47"/>
      <c r="D57" s="47"/>
      <c r="E57" s="47"/>
      <c r="F57" s="47"/>
      <c r="G57" s="47"/>
      <c r="H57" s="310" t="s">
        <v>1468</v>
      </c>
      <c r="I57" s="278">
        <v>0.05</v>
      </c>
      <c r="J57" s="285">
        <v>1</v>
      </c>
      <c r="K57" s="278">
        <f>I57*J57</f>
        <v>0.05</v>
      </c>
      <c r="L57" s="835">
        <f>VLOOKUP(A57,TRANSPORTE!A6:D118,4,FALSE)</f>
        <v>1412.9987772297159</v>
      </c>
      <c r="M57" s="836"/>
      <c r="N57" s="286">
        <f>K57*L57</f>
        <v>70.649938861485793</v>
      </c>
    </row>
    <row r="58" spans="1:14">
      <c r="B58" s="46"/>
      <c r="C58" s="47"/>
      <c r="D58" s="47"/>
      <c r="E58" s="47"/>
      <c r="F58" s="47"/>
      <c r="G58" s="47"/>
      <c r="H58" s="310"/>
      <c r="I58" s="278"/>
      <c r="J58" s="285"/>
      <c r="K58" s="278"/>
      <c r="L58" s="835"/>
      <c r="M58" s="836"/>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20"/>
      <c r="M60" s="821"/>
      <c r="N60" s="127"/>
    </row>
    <row r="61" spans="1:14" ht="15.75" thickBot="1">
      <c r="B61" s="837" t="s">
        <v>953</v>
      </c>
      <c r="C61" s="838"/>
      <c r="D61" s="838"/>
      <c r="E61" s="838"/>
      <c r="F61" s="838"/>
      <c r="G61" s="838"/>
      <c r="H61" s="838"/>
      <c r="I61" s="838"/>
      <c r="J61" s="838"/>
      <c r="K61" s="838"/>
      <c r="L61" s="838"/>
      <c r="M61" s="839"/>
      <c r="N61" s="104">
        <f>N55+N56+N57+N58+N59</f>
        <v>1384.7388016851219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7" t="s">
        <v>963</v>
      </c>
      <c r="C65" s="858"/>
      <c r="D65" s="858"/>
      <c r="E65" s="858"/>
      <c r="F65" s="858"/>
      <c r="G65" s="858"/>
      <c r="H65" s="858"/>
      <c r="I65" s="73" t="s">
        <v>964</v>
      </c>
      <c r="J65" s="75" t="s">
        <v>1410</v>
      </c>
      <c r="K65" s="74" t="s">
        <v>966</v>
      </c>
      <c r="L65" s="859" t="s">
        <v>950</v>
      </c>
      <c r="M65" s="860"/>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8"/>
      <c r="C71" s="819"/>
      <c r="D71" s="819"/>
      <c r="E71" s="819"/>
      <c r="F71" s="819"/>
      <c r="G71" s="819"/>
      <c r="H71" s="819"/>
      <c r="I71" s="126"/>
      <c r="J71" s="126"/>
      <c r="K71" s="126"/>
      <c r="L71" s="919"/>
      <c r="M71" s="919"/>
      <c r="N71" s="45"/>
    </row>
    <row r="72" spans="1:15" ht="15.75" thickBot="1">
      <c r="B72" s="837" t="s">
        <v>953</v>
      </c>
      <c r="C72" s="838"/>
      <c r="D72" s="838"/>
      <c r="E72" s="838"/>
      <c r="F72" s="838"/>
      <c r="G72" s="838"/>
      <c r="H72" s="838"/>
      <c r="I72" s="838"/>
      <c r="J72" s="838"/>
      <c r="K72" s="838"/>
      <c r="L72" s="838"/>
      <c r="M72" s="839"/>
      <c r="N72" s="300">
        <f>SUM(N66:N71)</f>
        <v>10794.684872288159</v>
      </c>
    </row>
    <row r="73" spans="1:15" ht="15.75" thickBot="1">
      <c r="B73" s="33"/>
      <c r="C73" s="34"/>
      <c r="D73" s="34"/>
      <c r="E73" s="34"/>
      <c r="F73" s="34"/>
      <c r="G73" s="34"/>
      <c r="H73" s="34"/>
      <c r="I73" s="34"/>
      <c r="J73" s="34"/>
      <c r="K73" s="34"/>
      <c r="L73" s="34"/>
      <c r="M73" s="34"/>
      <c r="N73" s="35"/>
    </row>
    <row r="74" spans="1:15" ht="15.75" thickBot="1">
      <c r="B74" s="831" t="s">
        <v>967</v>
      </c>
      <c r="C74" s="832"/>
      <c r="D74" s="832"/>
      <c r="E74" s="832"/>
      <c r="F74" s="832"/>
      <c r="G74" s="832"/>
      <c r="H74" s="832"/>
      <c r="I74" s="832"/>
      <c r="J74" s="832"/>
      <c r="K74" s="832"/>
      <c r="L74" s="832"/>
      <c r="M74" s="833"/>
      <c r="N74" s="99">
        <f>N40+N50+N61+N72</f>
        <v>53460.376256202406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22" t="s">
        <v>969</v>
      </c>
      <c r="C78" s="823"/>
      <c r="D78" s="823"/>
      <c r="E78" s="823"/>
      <c r="F78" s="823"/>
      <c r="G78" s="823"/>
      <c r="H78" s="823"/>
      <c r="I78" s="313"/>
      <c r="J78" s="333"/>
      <c r="K78" s="301" t="s">
        <v>970</v>
      </c>
      <c r="L78" s="861" t="s">
        <v>971</v>
      </c>
      <c r="M78" s="862"/>
      <c r="N78" s="302"/>
    </row>
    <row r="79" spans="1:15">
      <c r="B79" s="863" t="s">
        <v>972</v>
      </c>
      <c r="C79" s="864"/>
      <c r="D79" s="864"/>
      <c r="E79" s="864"/>
      <c r="F79" s="864"/>
      <c r="G79" s="864"/>
      <c r="H79" s="864"/>
      <c r="I79" s="87"/>
      <c r="J79" s="88"/>
      <c r="K79" s="303">
        <v>0.2</v>
      </c>
      <c r="L79" s="865">
        <f>N74*K79</f>
        <v>10692.075251240482</v>
      </c>
      <c r="M79" s="866"/>
      <c r="N79" s="51"/>
    </row>
    <row r="80" spans="1:15">
      <c r="B80" s="89" t="s">
        <v>973</v>
      </c>
      <c r="C80" s="90"/>
      <c r="D80" s="90"/>
      <c r="E80" s="90"/>
      <c r="F80" s="90"/>
      <c r="G80" s="90"/>
      <c r="H80" s="90"/>
      <c r="I80" s="87"/>
      <c r="J80" s="88"/>
      <c r="K80" s="303">
        <v>0.05</v>
      </c>
      <c r="L80" s="865">
        <f>N74*K80</f>
        <v>2673.0188128101204</v>
      </c>
      <c r="M80" s="866"/>
      <c r="N80" s="51"/>
    </row>
    <row r="81" spans="1:14" ht="15.75" thickBot="1">
      <c r="B81" s="91" t="s">
        <v>974</v>
      </c>
      <c r="C81" s="92"/>
      <c r="D81" s="92"/>
      <c r="E81" s="92"/>
      <c r="F81" s="92"/>
      <c r="G81" s="92"/>
      <c r="H81" s="92"/>
      <c r="I81" s="93"/>
      <c r="J81" s="94"/>
      <c r="K81" s="304">
        <v>0.05</v>
      </c>
      <c r="L81" s="867">
        <f>N74*K81</f>
        <v>2673.0188128101204</v>
      </c>
      <c r="M81" s="868"/>
      <c r="N81" s="51"/>
    </row>
    <row r="82" spans="1:14" ht="15.75" thickBot="1">
      <c r="B82" s="831" t="s">
        <v>953</v>
      </c>
      <c r="C82" s="832"/>
      <c r="D82" s="832"/>
      <c r="E82" s="832"/>
      <c r="F82" s="832"/>
      <c r="G82" s="832"/>
      <c r="H82" s="832"/>
      <c r="I82" s="832"/>
      <c r="J82" s="832"/>
      <c r="K82" s="832"/>
      <c r="L82" s="832"/>
      <c r="M82" s="833"/>
      <c r="N82" s="52">
        <f>L79+L80+L81</f>
        <v>16038.112876860721</v>
      </c>
    </row>
    <row r="83" spans="1:14" ht="15.75" thickBot="1">
      <c r="B83" s="33"/>
      <c r="C83" s="34"/>
      <c r="D83" s="34"/>
      <c r="E83" s="34"/>
      <c r="F83" s="34"/>
      <c r="G83" s="34"/>
      <c r="H83" s="34"/>
      <c r="I83" s="34"/>
      <c r="J83" s="34"/>
      <c r="K83" s="34"/>
      <c r="L83" s="34"/>
      <c r="M83" s="34"/>
      <c r="N83" s="35"/>
    </row>
    <row r="84" spans="1:14" ht="15.75" thickBot="1">
      <c r="A84" t="s">
        <v>2016</v>
      </c>
      <c r="B84" s="831" t="s">
        <v>975</v>
      </c>
      <c r="C84" s="832"/>
      <c r="D84" s="832"/>
      <c r="E84" s="832"/>
      <c r="F84" s="832"/>
      <c r="G84" s="832"/>
      <c r="H84" s="832"/>
      <c r="I84" s="832"/>
      <c r="J84" s="832"/>
      <c r="K84" s="832"/>
      <c r="L84" s="832"/>
      <c r="M84" s="833"/>
      <c r="N84" s="187">
        <f>N74+N82</f>
        <v>69498.489133063122</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88502.416416240099</v>
      </c>
      <c r="L36" s="269"/>
      <c r="M36" s="270">
        <v>35</v>
      </c>
      <c r="N36" s="271">
        <f>K36/M36</f>
        <v>2528.6404690354316</v>
      </c>
    </row>
    <row r="37" spans="1:14">
      <c r="A37" s="113" t="s">
        <v>312</v>
      </c>
      <c r="B37" s="844" t="str">
        <f>VLOOKUP(A37,EQUIPOS!A7:D154,3,FALSE)</f>
        <v>Retroexcavadora sobre oruga, potencia 138 HP, balde de 1,5 m3.</v>
      </c>
      <c r="C37" s="845"/>
      <c r="D37" s="845"/>
      <c r="E37" s="845"/>
      <c r="F37" s="845"/>
      <c r="G37" s="845"/>
      <c r="H37" s="846"/>
      <c r="I37" s="420"/>
      <c r="J37" s="421"/>
      <c r="K37" s="268">
        <f>VLOOKUP(A37,EQUIPOS!A7:D164,4,FALSE)</f>
        <v>250505.54019982254</v>
      </c>
      <c r="L37" s="334"/>
      <c r="M37" s="335">
        <v>35</v>
      </c>
      <c r="N37" s="271">
        <f>K37/M37</f>
        <v>7157.3011485663583</v>
      </c>
    </row>
    <row r="38" spans="1:14">
      <c r="A38" s="113"/>
      <c r="B38" s="319"/>
      <c r="C38" s="320"/>
      <c r="D38" s="320"/>
      <c r="E38" s="322"/>
      <c r="F38" s="320"/>
      <c r="G38" s="320"/>
      <c r="H38" s="321"/>
      <c r="I38" s="327"/>
      <c r="J38" s="329"/>
      <c r="K38" s="268"/>
      <c r="L38" s="422"/>
      <c r="M38" s="423"/>
      <c r="N38" s="271"/>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0.01</v>
      </c>
      <c r="N40" s="343">
        <f>N73*M40</f>
        <v>7.6767229862288557</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9693.6183405880183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7587.4781266930231</v>
      </c>
      <c r="N47" s="271">
        <f>K47*M47</f>
        <v>9863.7215647009307</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31" t="s">
        <v>953</v>
      </c>
      <c r="C51" s="832"/>
      <c r="D51" s="832"/>
      <c r="E51" s="832"/>
      <c r="F51" s="832"/>
      <c r="G51" s="832"/>
      <c r="H51" s="832"/>
      <c r="I51" s="832"/>
      <c r="J51" s="832"/>
      <c r="K51" s="832"/>
      <c r="L51" s="832"/>
      <c r="M51" s="833"/>
      <c r="N51" s="393">
        <f>SUM(N47:N50)</f>
        <v>9863.7215647009307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34" t="s">
        <v>961</v>
      </c>
      <c r="M55" s="807"/>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35">
        <f>VLOOKUP(A56,TRANSPORTE!A5:D117,4,FALSE)</f>
        <v>1412.9987772297159</v>
      </c>
      <c r="M56" s="836"/>
      <c r="N56" s="286">
        <f>K56*L56</f>
        <v>1836.8984103986306</v>
      </c>
    </row>
    <row r="57" spans="1:14">
      <c r="B57" s="46"/>
      <c r="C57" s="47"/>
      <c r="D57" s="47"/>
      <c r="E57" s="47"/>
      <c r="F57" s="47"/>
      <c r="G57" s="47"/>
      <c r="H57" s="310"/>
      <c r="I57" s="278"/>
      <c r="J57" s="285"/>
      <c r="K57" s="278"/>
      <c r="L57" s="835"/>
      <c r="M57" s="836"/>
      <c r="N57" s="286"/>
    </row>
    <row r="58" spans="1:14">
      <c r="B58" s="46"/>
      <c r="C58" s="47"/>
      <c r="D58" s="47"/>
      <c r="E58" s="47"/>
      <c r="F58" s="47"/>
      <c r="G58" s="47"/>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20"/>
      <c r="M61" s="821"/>
      <c r="N61" s="127"/>
    </row>
    <row r="62" spans="1:14" ht="15.75" thickBot="1">
      <c r="B62" s="837" t="s">
        <v>953</v>
      </c>
      <c r="C62" s="838"/>
      <c r="D62" s="838"/>
      <c r="E62" s="838"/>
      <c r="F62" s="838"/>
      <c r="G62" s="838"/>
      <c r="H62" s="838"/>
      <c r="I62" s="838"/>
      <c r="J62" s="838"/>
      <c r="K62" s="838"/>
      <c r="L62" s="838"/>
      <c r="M62" s="839"/>
      <c r="N62" s="104">
        <f>N56+N57+N58+N59+N60</f>
        <v>1836.8984103986306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7" t="s">
        <v>963</v>
      </c>
      <c r="C66" s="858"/>
      <c r="D66" s="858"/>
      <c r="E66" s="858"/>
      <c r="F66" s="858"/>
      <c r="G66" s="858"/>
      <c r="H66" s="858"/>
      <c r="I66" s="73" t="s">
        <v>964</v>
      </c>
      <c r="J66" s="75" t="s">
        <v>1410</v>
      </c>
      <c r="K66" s="74" t="s">
        <v>966</v>
      </c>
      <c r="L66" s="859" t="s">
        <v>950</v>
      </c>
      <c r="M66" s="860"/>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8"/>
      <c r="C72" s="819"/>
      <c r="D72" s="819"/>
      <c r="E72" s="819"/>
      <c r="F72" s="819"/>
      <c r="G72" s="819"/>
      <c r="H72" s="819"/>
      <c r="I72" s="126"/>
      <c r="J72" s="126"/>
      <c r="K72" s="126"/>
      <c r="L72" s="919"/>
      <c r="M72" s="919"/>
      <c r="N72" s="45"/>
    </row>
    <row r="73" spans="1:15" ht="15.75" thickBot="1">
      <c r="B73" s="837" t="s">
        <v>953</v>
      </c>
      <c r="C73" s="838"/>
      <c r="D73" s="838"/>
      <c r="E73" s="838"/>
      <c r="F73" s="838"/>
      <c r="G73" s="838"/>
      <c r="H73" s="838"/>
      <c r="I73" s="838"/>
      <c r="J73" s="838"/>
      <c r="K73" s="838"/>
      <c r="L73" s="838"/>
      <c r="M73" s="839"/>
      <c r="N73" s="300">
        <f>SUM(N67:N72)</f>
        <v>767.67229862288559</v>
      </c>
    </row>
    <row r="74" spans="1:15" ht="15.75" thickBot="1">
      <c r="B74" s="33"/>
      <c r="C74" s="34"/>
      <c r="D74" s="34"/>
      <c r="E74" s="34"/>
      <c r="F74" s="34"/>
      <c r="G74" s="34"/>
      <c r="H74" s="34"/>
      <c r="I74" s="34"/>
      <c r="J74" s="34"/>
      <c r="K74" s="34"/>
      <c r="L74" s="34"/>
      <c r="M74" s="34"/>
      <c r="N74" s="35"/>
    </row>
    <row r="75" spans="1:15" ht="15.75" thickBot="1">
      <c r="B75" s="831" t="s">
        <v>967</v>
      </c>
      <c r="C75" s="832"/>
      <c r="D75" s="832"/>
      <c r="E75" s="832"/>
      <c r="F75" s="832"/>
      <c r="G75" s="832"/>
      <c r="H75" s="832"/>
      <c r="I75" s="832"/>
      <c r="J75" s="832"/>
      <c r="K75" s="832"/>
      <c r="L75" s="832"/>
      <c r="M75" s="833"/>
      <c r="N75" s="99">
        <f>N42+N51+N62+N73</f>
        <v>22161.910614310465</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22" t="s">
        <v>969</v>
      </c>
      <c r="C79" s="823"/>
      <c r="D79" s="823"/>
      <c r="E79" s="823"/>
      <c r="F79" s="823"/>
      <c r="G79" s="823"/>
      <c r="H79" s="823"/>
      <c r="I79" s="313"/>
      <c r="J79" s="333"/>
      <c r="K79" s="301" t="s">
        <v>970</v>
      </c>
      <c r="L79" s="861" t="s">
        <v>971</v>
      </c>
      <c r="M79" s="862"/>
      <c r="N79" s="302"/>
    </row>
    <row r="80" spans="1:15">
      <c r="B80" s="863" t="s">
        <v>972</v>
      </c>
      <c r="C80" s="864"/>
      <c r="D80" s="864"/>
      <c r="E80" s="864"/>
      <c r="F80" s="864"/>
      <c r="G80" s="864"/>
      <c r="H80" s="864"/>
      <c r="I80" s="87"/>
      <c r="J80" s="88"/>
      <c r="K80" s="303">
        <v>0.2</v>
      </c>
      <c r="L80" s="865">
        <f>N75*K80</f>
        <v>4432.3821228620936</v>
      </c>
      <c r="M80" s="866"/>
      <c r="N80" s="51"/>
    </row>
    <row r="81" spans="1:14">
      <c r="B81" s="89" t="s">
        <v>973</v>
      </c>
      <c r="C81" s="90"/>
      <c r="D81" s="90"/>
      <c r="E81" s="90"/>
      <c r="F81" s="90"/>
      <c r="G81" s="90"/>
      <c r="H81" s="90"/>
      <c r="I81" s="87"/>
      <c r="J81" s="88"/>
      <c r="K81" s="303">
        <v>0.05</v>
      </c>
      <c r="L81" s="865">
        <f>N75*K81</f>
        <v>1108.0955307155234</v>
      </c>
      <c r="M81" s="866"/>
      <c r="N81" s="51"/>
    </row>
    <row r="82" spans="1:14" ht="15.75" thickBot="1">
      <c r="B82" s="91" t="s">
        <v>974</v>
      </c>
      <c r="C82" s="92"/>
      <c r="D82" s="92"/>
      <c r="E82" s="92"/>
      <c r="F82" s="92"/>
      <c r="G82" s="92"/>
      <c r="H82" s="92"/>
      <c r="I82" s="93"/>
      <c r="J82" s="94"/>
      <c r="K82" s="304">
        <v>0.05</v>
      </c>
      <c r="L82" s="867">
        <f>N75*K82</f>
        <v>1108.0955307155234</v>
      </c>
      <c r="M82" s="868"/>
      <c r="N82" s="51"/>
    </row>
    <row r="83" spans="1:14" ht="15.75" thickBot="1">
      <c r="B83" s="831" t="s">
        <v>953</v>
      </c>
      <c r="C83" s="832"/>
      <c r="D83" s="832"/>
      <c r="E83" s="832"/>
      <c r="F83" s="832"/>
      <c r="G83" s="832"/>
      <c r="H83" s="832"/>
      <c r="I83" s="832"/>
      <c r="J83" s="832"/>
      <c r="K83" s="832"/>
      <c r="L83" s="832"/>
      <c r="M83" s="833"/>
      <c r="N83" s="52">
        <f>L80+L81+L82</f>
        <v>6648.5731842931409</v>
      </c>
    </row>
    <row r="84" spans="1:14" ht="15.75" thickBot="1">
      <c r="B84" s="33"/>
      <c r="C84" s="34"/>
      <c r="D84" s="34"/>
      <c r="E84" s="34"/>
      <c r="F84" s="34"/>
      <c r="G84" s="34"/>
      <c r="H84" s="34"/>
      <c r="I84" s="34"/>
      <c r="J84" s="34"/>
      <c r="K84" s="34"/>
      <c r="L84" s="34"/>
      <c r="M84" s="34"/>
      <c r="N84" s="35"/>
    </row>
    <row r="85" spans="1:14" ht="15.75" thickBot="1">
      <c r="A85" t="s">
        <v>2016</v>
      </c>
      <c r="B85" s="831" t="s">
        <v>975</v>
      </c>
      <c r="C85" s="832"/>
      <c r="D85" s="832"/>
      <c r="E85" s="832"/>
      <c r="F85" s="832"/>
      <c r="G85" s="832"/>
      <c r="H85" s="832"/>
      <c r="I85" s="832"/>
      <c r="J85" s="832"/>
      <c r="K85" s="832"/>
      <c r="L85" s="832"/>
      <c r="M85" s="833"/>
      <c r="N85" s="187">
        <f>N75+N83</f>
        <v>28810.483798603607</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73" t="s">
        <v>2218</v>
      </c>
      <c r="C102" s="974"/>
      <c r="D102" s="974"/>
      <c r="E102" s="974"/>
      <c r="F102" s="974"/>
      <c r="G102" s="974"/>
      <c r="H102" s="974"/>
      <c r="I102" s="974"/>
      <c r="J102" s="974"/>
      <c r="K102" s="974"/>
      <c r="L102" s="974"/>
      <c r="M102" s="974"/>
      <c r="N102" s="975"/>
    </row>
    <row r="103" spans="2:14" ht="15" customHeight="1">
      <c r="B103" s="973"/>
      <c r="C103" s="974"/>
      <c r="D103" s="974"/>
      <c r="E103" s="974"/>
      <c r="F103" s="974"/>
      <c r="G103" s="974"/>
      <c r="H103" s="974"/>
      <c r="I103" s="974"/>
      <c r="J103" s="974"/>
      <c r="K103" s="974"/>
      <c r="L103" s="974"/>
      <c r="M103" s="974"/>
      <c r="N103" s="975"/>
    </row>
    <row r="104" spans="2:14" ht="30" customHeight="1">
      <c r="B104" s="976" t="s">
        <v>2219</v>
      </c>
      <c r="C104" s="977"/>
      <c r="D104" s="977"/>
      <c r="E104" s="977"/>
      <c r="F104" s="977"/>
      <c r="G104" s="977"/>
      <c r="H104" s="977"/>
      <c r="I104" s="977"/>
      <c r="J104" s="977"/>
      <c r="K104" s="977"/>
      <c r="L104" s="977"/>
      <c r="M104" s="977"/>
      <c r="N104" s="978"/>
    </row>
    <row r="105" spans="2:14">
      <c r="B105" s="976"/>
      <c r="C105" s="977"/>
      <c r="D105" s="977"/>
      <c r="E105" s="977"/>
      <c r="F105" s="977"/>
      <c r="G105" s="977"/>
      <c r="H105" s="977"/>
      <c r="I105" s="977"/>
      <c r="J105" s="977"/>
      <c r="K105" s="977"/>
      <c r="L105" s="977"/>
      <c r="M105" s="977"/>
      <c r="N105" s="978"/>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9"/>
      <c r="K115" s="979"/>
      <c r="L115" s="979"/>
      <c r="M115" s="979"/>
      <c r="N115" s="980"/>
    </row>
    <row r="116" spans="2:14" ht="15.75" thickBot="1">
      <c r="B116" s="418" t="s">
        <v>2221</v>
      </c>
      <c r="C116" s="419"/>
      <c r="D116" s="419"/>
      <c r="E116" s="258"/>
      <c r="F116" s="258"/>
      <c r="G116" s="258"/>
      <c r="H116" s="258"/>
      <c r="I116" s="258"/>
      <c r="J116" s="981"/>
      <c r="K116" s="981"/>
      <c r="L116" s="981"/>
      <c r="M116" s="981"/>
      <c r="N116" s="982"/>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88502.416416240099</v>
      </c>
      <c r="L36" s="269"/>
      <c r="M36" s="270">
        <v>2.5</v>
      </c>
      <c r="N36" s="271">
        <f>K36/M36</f>
        <v>35400.966566496041</v>
      </c>
    </row>
    <row r="37" spans="1:14">
      <c r="A37" s="113" t="s">
        <v>129</v>
      </c>
      <c r="B37" s="844" t="str">
        <f>VLOOKUP(A37,EQUIPOS!A7:D154,3,FALSE)</f>
        <v xml:space="preserve">Buldozer, Potencia al volante de 140 HP, motor de 2200 RPM, longitud de hoja 4,80m. </v>
      </c>
      <c r="C37" s="845"/>
      <c r="D37" s="845"/>
      <c r="E37" s="845"/>
      <c r="F37" s="845"/>
      <c r="G37" s="845"/>
      <c r="H37" s="846"/>
      <c r="I37" s="420"/>
      <c r="J37" s="421"/>
      <c r="K37" s="268">
        <f>VLOOKUP(A37,EQUIPOS!A7:D164,4,FALSE)</f>
        <v>206497.11944649727</v>
      </c>
      <c r="L37" s="334"/>
      <c r="M37" s="335">
        <v>100</v>
      </c>
      <c r="N37" s="271">
        <f>K37/M37</f>
        <v>2064.9711944649725</v>
      </c>
    </row>
    <row r="38" spans="1:14">
      <c r="A38" s="113" t="s">
        <v>312</v>
      </c>
      <c r="B38" s="844" t="str">
        <f>VLOOKUP(A38,EQUIPOS!A8:D154,3,FALSE)</f>
        <v>Retroexcavadora sobre oruga, potencia 138 HP, balde de 1,5 m3.</v>
      </c>
      <c r="C38" s="845"/>
      <c r="D38" s="845"/>
      <c r="E38" s="845"/>
      <c r="F38" s="845"/>
      <c r="G38" s="845"/>
      <c r="H38" s="846"/>
      <c r="I38" s="327"/>
      <c r="J38" s="329"/>
      <c r="K38" s="268">
        <f>VLOOKUP(A38,EQUIPOS!A8:D165,4,FALSE)</f>
        <v>250505.54019982254</v>
      </c>
      <c r="L38" s="422"/>
      <c r="M38" s="423">
        <v>16</v>
      </c>
      <c r="N38" s="271">
        <f>K38/M38</f>
        <v>15656.596262488909</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0.01</v>
      </c>
      <c r="N40" s="343">
        <f>N76*M40</f>
        <v>25.250800282375621</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53147.784823732298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5983.2684656207839</v>
      </c>
      <c r="N47" s="271">
        <f>K47*M47</f>
        <v>1794.980539686235</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3555.2754650790162</v>
      </c>
      <c r="N48" s="271">
        <f t="shared" ref="N48:N53" si="0">K48*M48</f>
        <v>10665.826395237049</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9863.7215647009307</v>
      </c>
      <c r="N49" s="271">
        <f t="shared" si="0"/>
        <v>2465.9303911752327</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1333.2282994046311</v>
      </c>
      <c r="N50" s="271">
        <f t="shared" si="0"/>
        <v>1333.2282994046311</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1040.5684288036146</v>
      </c>
      <c r="N51" s="271">
        <f t="shared" si="0"/>
        <v>1040.5684288036146</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5853.1974120203322</v>
      </c>
      <c r="N52" s="271">
        <f t="shared" si="0"/>
        <v>2680.7644147053124</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7587.4781266930231</v>
      </c>
      <c r="N53" s="271">
        <f t="shared" si="0"/>
        <v>9863.7215647009307</v>
      </c>
    </row>
    <row r="54" spans="1:14" ht="15.75" thickBot="1">
      <c r="B54" s="831" t="s">
        <v>953</v>
      </c>
      <c r="C54" s="832"/>
      <c r="D54" s="832"/>
      <c r="E54" s="832"/>
      <c r="F54" s="832"/>
      <c r="G54" s="832"/>
      <c r="H54" s="832"/>
      <c r="I54" s="832"/>
      <c r="J54" s="832"/>
      <c r="K54" s="832"/>
      <c r="L54" s="832"/>
      <c r="M54" s="833"/>
      <c r="N54" s="393">
        <f>SUM(N47:N53)</f>
        <v>29845.020033713001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5">
        <f>VLOOKUP(A59,TRANSPORTE!A5:D117,4,FALSE)</f>
        <v>1412.9987772297159</v>
      </c>
      <c r="M59" s="836"/>
      <c r="N59" s="286">
        <f>K59*L59</f>
        <v>1836.8984103986306</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1" t="s">
        <v>953</v>
      </c>
      <c r="C76" s="832"/>
      <c r="D76" s="832"/>
      <c r="E76" s="832"/>
      <c r="F76" s="832"/>
      <c r="G76" s="832"/>
      <c r="H76" s="832"/>
      <c r="I76" s="838"/>
      <c r="J76" s="838"/>
      <c r="K76" s="838"/>
      <c r="L76" s="838"/>
      <c r="M76" s="839"/>
      <c r="N76" s="300">
        <f>SUM(N70:N75)</f>
        <v>2525.0800282375621</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87354.783296081485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17470.956659216299</v>
      </c>
      <c r="M83" s="866"/>
      <c r="N83" s="51"/>
    </row>
    <row r="84" spans="1:14">
      <c r="B84" s="89" t="s">
        <v>973</v>
      </c>
      <c r="C84" s="90"/>
      <c r="D84" s="90"/>
      <c r="E84" s="90"/>
      <c r="F84" s="90"/>
      <c r="G84" s="90"/>
      <c r="H84" s="90"/>
      <c r="I84" s="87"/>
      <c r="J84" s="88"/>
      <c r="K84" s="303">
        <v>0.05</v>
      </c>
      <c r="L84" s="865">
        <f>N78*K84</f>
        <v>4367.7391648040748</v>
      </c>
      <c r="M84" s="866"/>
      <c r="N84" s="51"/>
    </row>
    <row r="85" spans="1:14" ht="15.75" thickBot="1">
      <c r="B85" s="91" t="s">
        <v>974</v>
      </c>
      <c r="C85" s="92"/>
      <c r="D85" s="92"/>
      <c r="E85" s="92"/>
      <c r="F85" s="92"/>
      <c r="G85" s="92"/>
      <c r="H85" s="92"/>
      <c r="I85" s="93"/>
      <c r="J85" s="94"/>
      <c r="K85" s="304">
        <v>0.05</v>
      </c>
      <c r="L85" s="867">
        <f>N78*K85</f>
        <v>4367.7391648040748</v>
      </c>
      <c r="M85" s="868"/>
      <c r="N85" s="51"/>
    </row>
    <row r="86" spans="1:14" ht="15.75" thickBot="1">
      <c r="B86" s="831" t="s">
        <v>953</v>
      </c>
      <c r="C86" s="832"/>
      <c r="D86" s="832"/>
      <c r="E86" s="832"/>
      <c r="F86" s="832"/>
      <c r="G86" s="832"/>
      <c r="H86" s="832"/>
      <c r="I86" s="832"/>
      <c r="J86" s="832"/>
      <c r="K86" s="832"/>
      <c r="L86" s="832"/>
      <c r="M86" s="833"/>
      <c r="N86" s="52">
        <f>L83+L84+L85</f>
        <v>26206.434988824451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113561.21828490593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88502.416416240099</v>
      </c>
      <c r="L36" s="269"/>
      <c r="M36" s="335">
        <v>2.5</v>
      </c>
      <c r="N36" s="271">
        <f>K36/M36</f>
        <v>35400.966566496041</v>
      </c>
    </row>
    <row r="37" spans="1:14">
      <c r="A37" s="113" t="s">
        <v>129</v>
      </c>
      <c r="B37" s="844" t="str">
        <f>VLOOKUP(A37,EQUIPOS!A7:D154,3,FALSE)</f>
        <v xml:space="preserve">Buldozer, Potencia al volante de 140 HP, motor de 2200 RPM, longitud de hoja 4,80m. </v>
      </c>
      <c r="C37" s="845"/>
      <c r="D37" s="845"/>
      <c r="E37" s="845"/>
      <c r="F37" s="845"/>
      <c r="G37" s="845"/>
      <c r="H37" s="846"/>
      <c r="I37" s="420"/>
      <c r="J37" s="421"/>
      <c r="K37" s="268">
        <f>VLOOKUP(A37,EQUIPOS!A7:D164,4,FALSE)</f>
        <v>206497.11944649727</v>
      </c>
      <c r="L37" s="334"/>
      <c r="M37" s="335">
        <v>100</v>
      </c>
      <c r="N37" s="271">
        <f>K37/M37</f>
        <v>2064.9711944649725</v>
      </c>
    </row>
    <row r="38" spans="1:14">
      <c r="A38" s="113" t="s">
        <v>261</v>
      </c>
      <c r="B38" s="844" t="str">
        <f>VLOOKUP(A38,EQUIPOS!A8:D154,3,FALSE)</f>
        <v xml:space="preserve">Motobomba 3 PULGADAS (incluye operario)
</v>
      </c>
      <c r="C38" s="845"/>
      <c r="D38" s="845"/>
      <c r="E38" s="845"/>
      <c r="F38" s="845"/>
      <c r="G38" s="845"/>
      <c r="H38" s="846"/>
      <c r="I38" s="327"/>
      <c r="J38" s="329"/>
      <c r="K38" s="268">
        <f>VLOOKUP(A38,EQUIPOS!A8:D165,4,FALSE)</f>
        <v>15333.944513353757</v>
      </c>
      <c r="L38" s="422"/>
      <c r="M38" s="423">
        <v>8</v>
      </c>
      <c r="N38" s="271">
        <f>K38/M38</f>
        <v>1916.7430641692197</v>
      </c>
    </row>
    <row r="39" spans="1:14">
      <c r="A39" t="s">
        <v>312</v>
      </c>
      <c r="B39" s="844" t="str">
        <f>VLOOKUP(A39,EQUIPOS!A9:D154,3,FALSE)</f>
        <v>Retroexcavadora sobre oruga, potencia 138 HP, balde de 1,5 m3.</v>
      </c>
      <c r="C39" s="845"/>
      <c r="D39" s="845"/>
      <c r="E39" s="845"/>
      <c r="F39" s="845"/>
      <c r="G39" s="845"/>
      <c r="H39" s="846"/>
      <c r="I39" s="36"/>
      <c r="J39" s="37"/>
      <c r="K39" s="268">
        <f>VLOOKUP(A39,EQUIPOS!A9:D166,4,FALSE)</f>
        <v>250505.54019982254</v>
      </c>
      <c r="L39" s="275"/>
      <c r="M39" s="335">
        <v>8</v>
      </c>
      <c r="N39" s="271">
        <f>K39/M39</f>
        <v>31313.192524977818</v>
      </c>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N78*M41</f>
        <v>215.73612180720397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70911.609471915261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5983.2684656207839</v>
      </c>
      <c r="N48" s="271">
        <f>K48*M48</f>
        <v>1794.980539686235</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3555.2754650790162</v>
      </c>
      <c r="N49" s="271">
        <f t="shared" ref="N49:N54" si="0">K49*M49</f>
        <v>10665.826395237049</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9863.7215647009307</v>
      </c>
      <c r="N50" s="271">
        <f t="shared" si="0"/>
        <v>2465.9303911752327</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1333.2282994046311</v>
      </c>
      <c r="N51" s="271">
        <f t="shared" si="0"/>
        <v>1333.2282994046311</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1040.5684288036146</v>
      </c>
      <c r="N52" s="271">
        <f t="shared" si="0"/>
        <v>1040.5684288036146</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5853.1974120203322</v>
      </c>
      <c r="N53" s="271">
        <f>K53*M53</f>
        <v>2680.7644147053124</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7587.4781266930231</v>
      </c>
      <c r="N54" s="271">
        <f t="shared" si="0"/>
        <v>9863.7215647009307</v>
      </c>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29845.020033713001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35">
        <f>VLOOKUP(A61,TRANSPORTE!A5:D117,4,FALSE)</f>
        <v>1412.9987772297159</v>
      </c>
      <c r="M61" s="836"/>
      <c r="N61" s="286">
        <f>K61*L61</f>
        <v>1836.8984103986306</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1836.8984103986306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21573.612180720396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124167.14009674729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24833.42801934946</v>
      </c>
      <c r="M85" s="866"/>
      <c r="N85" s="51"/>
    </row>
    <row r="86" spans="1:14">
      <c r="B86" s="89" t="s">
        <v>973</v>
      </c>
      <c r="C86" s="90"/>
      <c r="D86" s="90"/>
      <c r="E86" s="90"/>
      <c r="F86" s="90"/>
      <c r="G86" s="90"/>
      <c r="H86" s="90"/>
      <c r="I86" s="87"/>
      <c r="J86" s="88"/>
      <c r="K86" s="303">
        <v>0.05</v>
      </c>
      <c r="L86" s="865">
        <f>N80*K86</f>
        <v>6208.3570048373649</v>
      </c>
      <c r="M86" s="866"/>
      <c r="N86" s="51"/>
    </row>
    <row r="87" spans="1:14" ht="15.75" thickBot="1">
      <c r="B87" s="91" t="s">
        <v>974</v>
      </c>
      <c r="C87" s="92"/>
      <c r="D87" s="92"/>
      <c r="E87" s="92"/>
      <c r="F87" s="92"/>
      <c r="G87" s="92"/>
      <c r="H87" s="92"/>
      <c r="I87" s="93"/>
      <c r="J87" s="94"/>
      <c r="K87" s="304">
        <v>0.05</v>
      </c>
      <c r="L87" s="867">
        <f>N80*K87</f>
        <v>6208.3570048373649</v>
      </c>
      <c r="M87" s="868"/>
      <c r="N87" s="51"/>
    </row>
    <row r="88" spans="1:14" ht="15.75" thickBot="1">
      <c r="B88" s="831" t="s">
        <v>953</v>
      </c>
      <c r="C88" s="832"/>
      <c r="D88" s="832"/>
      <c r="E88" s="832"/>
      <c r="F88" s="832"/>
      <c r="G88" s="832"/>
      <c r="H88" s="832"/>
      <c r="I88" s="832"/>
      <c r="J88" s="832"/>
      <c r="K88" s="832"/>
      <c r="L88" s="832"/>
      <c r="M88" s="833"/>
      <c r="N88" s="52">
        <f>L85+L86+L87</f>
        <v>37250.142029024188</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161417.28212577148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2.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129</v>
      </c>
      <c r="B36" s="844" t="str">
        <f>VLOOKUP(A36,EQUIPOS!A6:D154,3,FALSE)</f>
        <v xml:space="preserve">Buldozer, Potencia al volante de 140 HP, motor de 2200 RPM, longitud de hoja 4,80m. </v>
      </c>
      <c r="C36" s="845"/>
      <c r="D36" s="845"/>
      <c r="E36" s="845"/>
      <c r="F36" s="845"/>
      <c r="G36" s="845"/>
      <c r="H36" s="846"/>
      <c r="I36" s="266"/>
      <c r="J36" s="267"/>
      <c r="K36" s="268">
        <f>VLOOKUP(A36,EQUIPOS!A6:D163,4,FALSE)</f>
        <v>206497.11944649727</v>
      </c>
      <c r="L36" s="269"/>
      <c r="M36" s="335">
        <v>100</v>
      </c>
      <c r="N36" s="271">
        <f>K36/M36</f>
        <v>2064.9711944649725</v>
      </c>
    </row>
    <row r="37" spans="1:14">
      <c r="A37" s="113" t="s">
        <v>312</v>
      </c>
      <c r="B37" s="844" t="str">
        <f>VLOOKUP(A37,EQUIPOS!A7:D154,3,FALSE)</f>
        <v>Retroexcavadora sobre oruga, potencia 138 HP, balde de 1,5 m3.</v>
      </c>
      <c r="C37" s="845"/>
      <c r="D37" s="845"/>
      <c r="E37" s="845"/>
      <c r="F37" s="845"/>
      <c r="G37" s="845"/>
      <c r="H37" s="846"/>
      <c r="I37" s="420"/>
      <c r="J37" s="421"/>
      <c r="K37" s="268">
        <f>VLOOKUP(A37,EQUIPOS!A7:D164,4,FALSE)</f>
        <v>250505.54019982254</v>
      </c>
      <c r="L37" s="334"/>
      <c r="M37" s="335">
        <v>35</v>
      </c>
      <c r="N37" s="271">
        <f>K37/M37</f>
        <v>7157.3011485663583</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7.6767229862288557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9229.9490660175597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7587.4781266930231</v>
      </c>
      <c r="N48" s="271">
        <f>K48*M48</f>
        <v>9863.7215647009307</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31" t="s">
        <v>953</v>
      </c>
      <c r="C55" s="832"/>
      <c r="D55" s="832"/>
      <c r="E55" s="832"/>
      <c r="F55" s="832"/>
      <c r="G55" s="832"/>
      <c r="H55" s="832"/>
      <c r="I55" s="832"/>
      <c r="J55" s="832"/>
      <c r="K55" s="832"/>
      <c r="L55" s="832"/>
      <c r="M55" s="833"/>
      <c r="N55" s="393">
        <f>SUM(N48:N54)</f>
        <v>9863.7215647009307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767.67229862288559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21698.241339740005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4339.6482679480014</v>
      </c>
      <c r="M84" s="866"/>
      <c r="N84" s="51"/>
    </row>
    <row r="85" spans="1:14">
      <c r="B85" s="89" t="s">
        <v>973</v>
      </c>
      <c r="C85" s="90"/>
      <c r="D85" s="90"/>
      <c r="E85" s="90"/>
      <c r="F85" s="90"/>
      <c r="G85" s="90"/>
      <c r="H85" s="90"/>
      <c r="I85" s="87"/>
      <c r="J85" s="88"/>
      <c r="K85" s="303">
        <v>0.05</v>
      </c>
      <c r="L85" s="865">
        <f>N79*K85</f>
        <v>1084.9120669870003</v>
      </c>
      <c r="M85" s="866"/>
      <c r="N85" s="51"/>
    </row>
    <row r="86" spans="1:14" ht="15.75" thickBot="1">
      <c r="B86" s="91" t="s">
        <v>974</v>
      </c>
      <c r="C86" s="92"/>
      <c r="D86" s="92"/>
      <c r="E86" s="92"/>
      <c r="F86" s="92"/>
      <c r="G86" s="92"/>
      <c r="H86" s="92"/>
      <c r="I86" s="93"/>
      <c r="J86" s="94"/>
      <c r="K86" s="304">
        <v>0.05</v>
      </c>
      <c r="L86" s="867">
        <f>N79*K86</f>
        <v>1084.9120669870003</v>
      </c>
      <c r="M86" s="868"/>
      <c r="N86" s="51"/>
    </row>
    <row r="87" spans="1:14" ht="15.75" thickBot="1">
      <c r="B87" s="831" t="s">
        <v>953</v>
      </c>
      <c r="C87" s="832"/>
      <c r="D87" s="832"/>
      <c r="E87" s="832"/>
      <c r="F87" s="832"/>
      <c r="G87" s="832"/>
      <c r="H87" s="832"/>
      <c r="I87" s="832"/>
      <c r="J87" s="832"/>
      <c r="K87" s="832"/>
      <c r="L87" s="832"/>
      <c r="M87" s="833"/>
      <c r="N87" s="52">
        <f>L84+L85+L86</f>
        <v>6509.472401922003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28207.71374166201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7.75" customHeight="1" thickBot="1">
      <c r="B29" s="71" t="s">
        <v>943</v>
      </c>
      <c r="C29" s="840" t="s">
        <v>944</v>
      </c>
      <c r="D29" s="841"/>
      <c r="E29" s="841"/>
      <c r="F29" s="841"/>
      <c r="G29" s="841"/>
      <c r="H29" s="841"/>
      <c r="I29" s="841"/>
      <c r="J29" s="72"/>
      <c r="K29" s="341" t="s">
        <v>2215</v>
      </c>
      <c r="L29" s="842" t="s">
        <v>945</v>
      </c>
      <c r="M29" s="843"/>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12" t="s">
        <v>944</v>
      </c>
      <c r="C34" s="813"/>
      <c r="D34" s="813"/>
      <c r="E34" s="813"/>
      <c r="F34" s="813"/>
      <c r="G34" s="813"/>
      <c r="H34" s="814"/>
      <c r="I34" s="815" t="s">
        <v>948</v>
      </c>
      <c r="J34" s="816"/>
      <c r="K34" s="69" t="s">
        <v>949</v>
      </c>
      <c r="L34" s="817" t="s">
        <v>950</v>
      </c>
      <c r="M34" s="814"/>
      <c r="N34" s="70" t="s">
        <v>951</v>
      </c>
    </row>
    <row r="35" spans="1:14">
      <c r="A35" s="113" t="s">
        <v>263</v>
      </c>
      <c r="B35" s="844" t="str">
        <f>VLOOKUP(A35,EQUIPOS!A6:D154,3,FALSE)</f>
        <v xml:space="preserve">Motobomba 4 pulgadas
</v>
      </c>
      <c r="C35" s="845"/>
      <c r="D35" s="845"/>
      <c r="E35" s="845"/>
      <c r="F35" s="845"/>
      <c r="G35" s="845"/>
      <c r="H35" s="846"/>
      <c r="I35" s="266"/>
      <c r="J35" s="267"/>
      <c r="K35" s="268">
        <f>VLOOKUP(A35,EQUIPOS!A6:D163,4,FALSE)</f>
        <v>8944.8009661230244</v>
      </c>
      <c r="L35" s="269"/>
      <c r="M35" s="335">
        <v>21</v>
      </c>
      <c r="N35" s="271">
        <f>K35/M35</f>
        <v>425.94290314871546</v>
      </c>
    </row>
    <row r="36" spans="1:14">
      <c r="A36" s="113" t="s">
        <v>129</v>
      </c>
      <c r="B36" s="844" t="str">
        <f>VLOOKUP(A36,EQUIPOS!A7:D154,3,FALSE)</f>
        <v xml:space="preserve">Buldozer, Potencia al volante de 140 HP, motor de 2200 RPM, longitud de hoja 4,80m. </v>
      </c>
      <c r="C36" s="845"/>
      <c r="D36" s="845"/>
      <c r="E36" s="845"/>
      <c r="F36" s="845"/>
      <c r="G36" s="845"/>
      <c r="H36" s="846"/>
      <c r="I36" s="420"/>
      <c r="J36" s="421"/>
      <c r="K36" s="268">
        <f>VLOOKUP(A36,EQUIPOS!A7:D164,4,FALSE)</f>
        <v>206497.11944649727</v>
      </c>
      <c r="L36" s="334"/>
      <c r="M36" s="335">
        <v>100</v>
      </c>
      <c r="N36" s="271">
        <f>K36/M36</f>
        <v>2064.9711944649725</v>
      </c>
    </row>
    <row r="37" spans="1:14">
      <c r="A37" s="113" t="s">
        <v>312</v>
      </c>
      <c r="B37" s="844" t="str">
        <f>VLOOKUP(A37,EQUIPOS!A8:D154,3,FALSE)</f>
        <v>Retroexcavadora sobre oruga, potencia 138 HP, balde de 1,5 m3.</v>
      </c>
      <c r="C37" s="845"/>
      <c r="D37" s="845"/>
      <c r="E37" s="845"/>
      <c r="F37" s="845"/>
      <c r="G37" s="845"/>
      <c r="H37" s="846"/>
      <c r="I37" s="327"/>
      <c r="J37" s="329"/>
      <c r="K37" s="268">
        <f>VLOOKUP(A37,EQUIPOS!A8:D165,4,FALSE)</f>
        <v>250505.54019982254</v>
      </c>
      <c r="L37" s="422"/>
      <c r="M37" s="423">
        <v>21</v>
      </c>
      <c r="N37" s="271">
        <f>K37/M37</f>
        <v>11928.835247610597</v>
      </c>
    </row>
    <row r="38" spans="1:14">
      <c r="B38" s="844"/>
      <c r="C38" s="845"/>
      <c r="D38" s="845"/>
      <c r="E38" s="845"/>
      <c r="F38" s="845"/>
      <c r="G38" s="845"/>
      <c r="H38" s="846"/>
      <c r="I38" s="36"/>
      <c r="J38" s="37"/>
      <c r="K38" s="268"/>
      <c r="L38" s="275"/>
      <c r="M38" s="335"/>
      <c r="N38" s="271"/>
    </row>
    <row r="39" spans="1:14">
      <c r="B39" s="319"/>
      <c r="C39" s="320"/>
      <c r="D39" s="320"/>
      <c r="E39" s="320"/>
      <c r="F39" s="322"/>
      <c r="G39" s="322"/>
      <c r="H39" s="125"/>
      <c r="I39" s="36"/>
      <c r="J39" s="37"/>
      <c r="K39" s="268"/>
      <c r="L39" s="275"/>
      <c r="M39" s="276"/>
      <c r="N39" s="272"/>
    </row>
    <row r="40" spans="1:14">
      <c r="B40" s="851" t="s">
        <v>952</v>
      </c>
      <c r="C40" s="852"/>
      <c r="D40" s="852"/>
      <c r="E40" s="38"/>
      <c r="F40" s="39"/>
      <c r="G40" s="39"/>
      <c r="H40" s="40"/>
      <c r="I40" s="36"/>
      <c r="J40" s="37"/>
      <c r="K40" s="278"/>
      <c r="L40" s="275"/>
      <c r="M40" s="400">
        <v>0.01</v>
      </c>
      <c r="N40" s="343">
        <f>N76*M40</f>
        <v>12.794538310381427</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SUM(N35:N41)</f>
        <v>14432.543883534667</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7587.4781266930231</v>
      </c>
      <c r="N47" s="271">
        <f>K47*M47</f>
        <v>9863.7215647009307</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9863.7215647009307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35">
        <f>VLOOKUP(A59,TRANSPORTE!A5:D117,4,FALSE)</f>
        <v>1412.9987772297159</v>
      </c>
      <c r="M59" s="836"/>
      <c r="N59" s="286">
        <f>K59*L59</f>
        <v>1836.8984103986306</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1836.8984103986306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127"/>
    </row>
    <row r="76" spans="1:15" ht="15.75" thickBot="1">
      <c r="B76" s="837" t="s">
        <v>953</v>
      </c>
      <c r="C76" s="838"/>
      <c r="D76" s="838"/>
      <c r="E76" s="838"/>
      <c r="F76" s="838"/>
      <c r="G76" s="838"/>
      <c r="H76" s="838"/>
      <c r="I76" s="838"/>
      <c r="J76" s="838"/>
      <c r="K76" s="838"/>
      <c r="L76" s="838"/>
      <c r="M76" s="839"/>
      <c r="N76" s="459">
        <f>SUM(N70:N75)</f>
        <v>1279.4538310381427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27412.61768967237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5482.523537934474</v>
      </c>
      <c r="M83" s="866"/>
      <c r="N83" s="51"/>
    </row>
    <row r="84" spans="1:14">
      <c r="B84" s="89" t="s">
        <v>973</v>
      </c>
      <c r="C84" s="90"/>
      <c r="D84" s="90"/>
      <c r="E84" s="90"/>
      <c r="F84" s="90"/>
      <c r="G84" s="90"/>
      <c r="H84" s="90"/>
      <c r="I84" s="87"/>
      <c r="J84" s="88"/>
      <c r="K84" s="303">
        <v>0.05</v>
      </c>
      <c r="L84" s="865">
        <f>N78*K84</f>
        <v>1370.6308844836185</v>
      </c>
      <c r="M84" s="866"/>
      <c r="N84" s="51"/>
    </row>
    <row r="85" spans="1:14" ht="15.75" thickBot="1">
      <c r="B85" s="91" t="s">
        <v>974</v>
      </c>
      <c r="C85" s="92"/>
      <c r="D85" s="92"/>
      <c r="E85" s="92"/>
      <c r="F85" s="92"/>
      <c r="G85" s="92"/>
      <c r="H85" s="92"/>
      <c r="I85" s="93"/>
      <c r="J85" s="94"/>
      <c r="K85" s="304">
        <v>0.05</v>
      </c>
      <c r="L85" s="867">
        <f>N78*K85</f>
        <v>1370.6308844836185</v>
      </c>
      <c r="M85" s="868"/>
      <c r="N85" s="51"/>
    </row>
    <row r="86" spans="1:14" ht="15.75" thickBot="1">
      <c r="B86" s="831" t="s">
        <v>953</v>
      </c>
      <c r="C86" s="832"/>
      <c r="D86" s="832"/>
      <c r="E86" s="832"/>
      <c r="F86" s="832"/>
      <c r="G86" s="832"/>
      <c r="H86" s="832"/>
      <c r="I86" s="832"/>
      <c r="J86" s="832"/>
      <c r="K86" s="832"/>
      <c r="L86" s="832"/>
      <c r="M86" s="833"/>
      <c r="N86" s="52">
        <f>L83+L84+L85</f>
        <v>8223.785306901711</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35636.402996574077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335">
        <v>2.5</v>
      </c>
      <c r="N36" s="271">
        <f>K36/M36</f>
        <v>5724.6726183187366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6130.6551183187366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21678.508933408637</v>
      </c>
      <c r="N48" s="271">
        <f>K48*M48</f>
        <v>28182.061613431229</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72.623004926918924</v>
      </c>
      <c r="N49" s="271">
        <f>K49*M49</f>
        <v>2178.6901478075679</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30360.751761238796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46447.95528995616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9289.5910579912324</v>
      </c>
      <c r="M84" s="866"/>
      <c r="N84" s="51"/>
    </row>
    <row r="85" spans="1:14">
      <c r="B85" s="89" t="s">
        <v>973</v>
      </c>
      <c r="C85" s="90"/>
      <c r="D85" s="90"/>
      <c r="E85" s="90"/>
      <c r="F85" s="90"/>
      <c r="G85" s="90"/>
      <c r="H85" s="90"/>
      <c r="I85" s="87"/>
      <c r="J85" s="88"/>
      <c r="K85" s="303">
        <v>0.05</v>
      </c>
      <c r="L85" s="865">
        <f>N79*K85</f>
        <v>2322.3977644978081</v>
      </c>
      <c r="M85" s="866"/>
      <c r="N85" s="51"/>
    </row>
    <row r="86" spans="1:14" ht="15.75" thickBot="1">
      <c r="B86" s="91" t="s">
        <v>974</v>
      </c>
      <c r="C86" s="92"/>
      <c r="D86" s="92"/>
      <c r="E86" s="92"/>
      <c r="F86" s="92"/>
      <c r="G86" s="92"/>
      <c r="H86" s="92"/>
      <c r="I86" s="93"/>
      <c r="J86" s="94"/>
      <c r="K86" s="304">
        <v>0.05</v>
      </c>
      <c r="L86" s="867">
        <f>N79*K86</f>
        <v>2322.3977644978081</v>
      </c>
      <c r="M86" s="868"/>
      <c r="N86" s="51"/>
    </row>
    <row r="87" spans="1:14" ht="15.75" thickBot="1">
      <c r="B87" s="831" t="s">
        <v>953</v>
      </c>
      <c r="C87" s="832"/>
      <c r="D87" s="832"/>
      <c r="E87" s="832"/>
      <c r="F87" s="832"/>
      <c r="G87" s="832"/>
      <c r="H87" s="832"/>
      <c r="I87" s="832"/>
      <c r="J87" s="832"/>
      <c r="K87" s="832"/>
      <c r="L87" s="832"/>
      <c r="M87" s="833"/>
      <c r="N87" s="52">
        <f>L84+L85+L86</f>
        <v>13934.386586986848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60382.341876943006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335">
        <v>2.5</v>
      </c>
      <c r="N36" s="271">
        <f>K36/M36</f>
        <v>5724.6726183187366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6130.6551183187366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21881.455749592558</v>
      </c>
      <c r="N48" s="271">
        <f>K48*M48</f>
        <v>28445.892474470325</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72.623004926918924</v>
      </c>
      <c r="N49" s="271">
        <f>K49*M49</f>
        <v>2178.6901478075679</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30624.582622277892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45"/>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46711.786150995256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9342.3572301990516</v>
      </c>
      <c r="M84" s="866"/>
      <c r="N84" s="51"/>
    </row>
    <row r="85" spans="1:14">
      <c r="B85" s="89" t="s">
        <v>973</v>
      </c>
      <c r="C85" s="90"/>
      <c r="D85" s="90"/>
      <c r="E85" s="90"/>
      <c r="F85" s="90"/>
      <c r="G85" s="90"/>
      <c r="H85" s="90"/>
      <c r="I85" s="87"/>
      <c r="J85" s="88"/>
      <c r="K85" s="303">
        <v>0.05</v>
      </c>
      <c r="L85" s="865">
        <f>N79*K85</f>
        <v>2335.5893075497629</v>
      </c>
      <c r="M85" s="866"/>
      <c r="N85" s="51"/>
    </row>
    <row r="86" spans="1:14" ht="15.75" thickBot="1">
      <c r="B86" s="91" t="s">
        <v>974</v>
      </c>
      <c r="C86" s="92"/>
      <c r="D86" s="92"/>
      <c r="E86" s="92"/>
      <c r="F86" s="92"/>
      <c r="G86" s="92"/>
      <c r="H86" s="92"/>
      <c r="I86" s="93"/>
      <c r="J86" s="94"/>
      <c r="K86" s="304">
        <v>0.05</v>
      </c>
      <c r="L86" s="867">
        <f>N79*K86</f>
        <v>2335.5893075497629</v>
      </c>
      <c r="M86" s="868"/>
      <c r="N86" s="51"/>
    </row>
    <row r="87" spans="1:14" ht="15.75" thickBot="1">
      <c r="B87" s="831" t="s">
        <v>953</v>
      </c>
      <c r="C87" s="832"/>
      <c r="D87" s="832"/>
      <c r="E87" s="832"/>
      <c r="F87" s="832"/>
      <c r="G87" s="832"/>
      <c r="H87" s="832"/>
      <c r="I87" s="832"/>
      <c r="J87" s="832"/>
      <c r="K87" s="832"/>
      <c r="L87" s="832"/>
      <c r="M87" s="833"/>
      <c r="N87" s="52">
        <f>L84+L85+L86</f>
        <v>14013.535845298577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60725.321996293831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335">
        <v>2.5</v>
      </c>
      <c r="N36" s="271">
        <f>K36/M36</f>
        <v>5724.6726183187366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6130.6551183187366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32943.031526076287</v>
      </c>
      <c r="N48" s="271">
        <f>K48*M48</f>
        <v>42825.940983899178</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72.623004926918924</v>
      </c>
      <c r="N49" s="271">
        <f>K49*M49</f>
        <v>2178.6901478075679</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45004.631131706745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61091.834660424116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12218.366932084824</v>
      </c>
      <c r="M84" s="866"/>
      <c r="N84" s="51"/>
    </row>
    <row r="85" spans="1:14">
      <c r="B85" s="89" t="s">
        <v>973</v>
      </c>
      <c r="C85" s="90"/>
      <c r="D85" s="90"/>
      <c r="E85" s="90"/>
      <c r="F85" s="90"/>
      <c r="G85" s="90"/>
      <c r="H85" s="90"/>
      <c r="I85" s="87"/>
      <c r="J85" s="88"/>
      <c r="K85" s="303">
        <v>0.05</v>
      </c>
      <c r="L85" s="865">
        <f>N79*K85</f>
        <v>3054.591733021206</v>
      </c>
      <c r="M85" s="866"/>
      <c r="N85" s="51"/>
    </row>
    <row r="86" spans="1:14" ht="15.75" thickBot="1">
      <c r="B86" s="91" t="s">
        <v>974</v>
      </c>
      <c r="C86" s="92"/>
      <c r="D86" s="92"/>
      <c r="E86" s="92"/>
      <c r="F86" s="92"/>
      <c r="G86" s="92"/>
      <c r="H86" s="92"/>
      <c r="I86" s="93"/>
      <c r="J86" s="94"/>
      <c r="K86" s="304">
        <v>0.05</v>
      </c>
      <c r="L86" s="867">
        <f>N79*K86</f>
        <v>3054.591733021206</v>
      </c>
      <c r="M86" s="868"/>
      <c r="N86" s="51"/>
    </row>
    <row r="87" spans="1:14" ht="15.75" thickBot="1">
      <c r="B87" s="831" t="s">
        <v>953</v>
      </c>
      <c r="C87" s="832"/>
      <c r="D87" s="832"/>
      <c r="E87" s="832"/>
      <c r="F87" s="832"/>
      <c r="G87" s="832"/>
      <c r="H87" s="832"/>
      <c r="I87" s="832"/>
      <c r="J87" s="832"/>
      <c r="K87" s="832"/>
      <c r="L87" s="832"/>
      <c r="M87" s="833"/>
      <c r="N87" s="52">
        <f>L84+L85+L86</f>
        <v>18327.550398127238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79419.385058551357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162</v>
      </c>
      <c r="B36" s="844" t="str">
        <f>VLOOKUP(A36,EQUIPOS!A6:D154,3,FALSE)</f>
        <v>Compactador manual (SALTARIN) Peso de operación (Kg.) 52, Fuerza de impacto por golpe (KN) 12.</v>
      </c>
      <c r="C36" s="845"/>
      <c r="D36" s="845"/>
      <c r="E36" s="845"/>
      <c r="F36" s="845"/>
      <c r="G36" s="845"/>
      <c r="H36" s="846"/>
      <c r="I36" s="266"/>
      <c r="J36" s="267"/>
      <c r="K36" s="268">
        <f>VLOOKUP(A36,EQUIPOS!A6:D163,4,FALSE)</f>
        <v>14311.681545796841</v>
      </c>
      <c r="L36" s="269"/>
      <c r="M36" s="335">
        <v>2.5</v>
      </c>
      <c r="N36" s="271">
        <f>K36/M36</f>
        <v>5724.6726183187366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405.98250000000002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6130.6551183187366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53215.666311354005</v>
      </c>
      <c r="N48" s="271">
        <f>K48*M48</f>
        <v>69180.366204760212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72.623004926918924</v>
      </c>
      <c r="N49" s="271">
        <f>K49*M49</f>
        <v>2178.6901478075679</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71359.056352567786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87446.25988128515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17489.25197625703</v>
      </c>
      <c r="M84" s="866"/>
      <c r="N84" s="51"/>
    </row>
    <row r="85" spans="1:14">
      <c r="B85" s="89" t="s">
        <v>973</v>
      </c>
      <c r="C85" s="90"/>
      <c r="D85" s="90"/>
      <c r="E85" s="90"/>
      <c r="F85" s="90"/>
      <c r="G85" s="90"/>
      <c r="H85" s="90"/>
      <c r="I85" s="87"/>
      <c r="J85" s="88"/>
      <c r="K85" s="303">
        <v>0.05</v>
      </c>
      <c r="L85" s="865">
        <f>N79*K85</f>
        <v>4372.3129940642575</v>
      </c>
      <c r="M85" s="866"/>
      <c r="N85" s="51"/>
    </row>
    <row r="86" spans="1:14" ht="15.75" thickBot="1">
      <c r="B86" s="91" t="s">
        <v>974</v>
      </c>
      <c r="C86" s="92"/>
      <c r="D86" s="92"/>
      <c r="E86" s="92"/>
      <c r="F86" s="92"/>
      <c r="G86" s="92"/>
      <c r="H86" s="92"/>
      <c r="I86" s="93"/>
      <c r="J86" s="94"/>
      <c r="K86" s="304">
        <v>0.05</v>
      </c>
      <c r="L86" s="867">
        <f>N79*K86</f>
        <v>4372.3129940642575</v>
      </c>
      <c r="M86" s="868"/>
      <c r="N86" s="51"/>
    </row>
    <row r="87" spans="1:14" ht="15.75" thickBot="1">
      <c r="B87" s="831" t="s">
        <v>953</v>
      </c>
      <c r="C87" s="832"/>
      <c r="D87" s="832"/>
      <c r="E87" s="832"/>
      <c r="F87" s="832"/>
      <c r="G87" s="832"/>
      <c r="H87" s="832"/>
      <c r="I87" s="832"/>
      <c r="J87" s="832"/>
      <c r="K87" s="832"/>
      <c r="L87" s="832"/>
      <c r="M87" s="833"/>
      <c r="N87" s="52">
        <f>L84+L85+L86</f>
        <v>26233.877964385545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113680.13784567069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405.98250000000002</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56689.300860863586</v>
      </c>
      <c r="N48" s="271">
        <f>K48*M48</f>
        <v>73696.091119122662</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73696.091119122662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84058.622029521284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16811.724405904257</v>
      </c>
      <c r="M84" s="866"/>
      <c r="N84" s="51"/>
    </row>
    <row r="85" spans="1:14">
      <c r="B85" s="89" t="s">
        <v>973</v>
      </c>
      <c r="C85" s="90"/>
      <c r="D85" s="90"/>
      <c r="E85" s="90"/>
      <c r="F85" s="90"/>
      <c r="G85" s="90"/>
      <c r="H85" s="90"/>
      <c r="I85" s="87"/>
      <c r="J85" s="88"/>
      <c r="K85" s="303">
        <v>0.05</v>
      </c>
      <c r="L85" s="865">
        <f>N79*K85</f>
        <v>4202.9311014760642</v>
      </c>
      <c r="M85" s="866"/>
      <c r="N85" s="51"/>
    </row>
    <row r="86" spans="1:14" ht="15.75" thickBot="1">
      <c r="B86" s="91" t="s">
        <v>974</v>
      </c>
      <c r="C86" s="92"/>
      <c r="D86" s="92"/>
      <c r="E86" s="92"/>
      <c r="F86" s="92"/>
      <c r="G86" s="92"/>
      <c r="H86" s="92"/>
      <c r="I86" s="93"/>
      <c r="J86" s="94"/>
      <c r="K86" s="304">
        <v>0.05</v>
      </c>
      <c r="L86" s="867">
        <f>N79*K86</f>
        <v>4202.9311014760642</v>
      </c>
      <c r="M86" s="868"/>
      <c r="N86" s="51"/>
    </row>
    <row r="87" spans="1:14" ht="15.75" thickBot="1">
      <c r="B87" s="831" t="s">
        <v>953</v>
      </c>
      <c r="C87" s="832"/>
      <c r="D87" s="832"/>
      <c r="E87" s="832"/>
      <c r="F87" s="832"/>
      <c r="G87" s="832"/>
      <c r="H87" s="832"/>
      <c r="I87" s="832"/>
      <c r="J87" s="832"/>
      <c r="K87" s="832"/>
      <c r="L87" s="832"/>
      <c r="M87" s="833"/>
      <c r="N87" s="52">
        <f>L84+L85+L86</f>
        <v>25217.586608856385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109276.20863837766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405.98250000000002</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55749.745659513719</v>
      </c>
      <c r="N48" s="271">
        <f>K48*M48</f>
        <v>72474.669357367835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72474.669357367835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8119.65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82837.200267766457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16567.440053553291</v>
      </c>
      <c r="M84" s="866"/>
      <c r="N84" s="51"/>
    </row>
    <row r="85" spans="1:14">
      <c r="B85" s="89" t="s">
        <v>973</v>
      </c>
      <c r="C85" s="90"/>
      <c r="D85" s="90"/>
      <c r="E85" s="90"/>
      <c r="F85" s="90"/>
      <c r="G85" s="90"/>
      <c r="H85" s="90"/>
      <c r="I85" s="87"/>
      <c r="J85" s="88"/>
      <c r="K85" s="303">
        <v>0.05</v>
      </c>
      <c r="L85" s="865">
        <f>N79*K85</f>
        <v>4141.8600133883228</v>
      </c>
      <c r="M85" s="866"/>
      <c r="N85" s="51"/>
    </row>
    <row r="86" spans="1:14" ht="15.75" thickBot="1">
      <c r="B86" s="91" t="s">
        <v>974</v>
      </c>
      <c r="C86" s="92"/>
      <c r="D86" s="92"/>
      <c r="E86" s="92"/>
      <c r="F86" s="92"/>
      <c r="G86" s="92"/>
      <c r="H86" s="92"/>
      <c r="I86" s="93"/>
      <c r="J86" s="94"/>
      <c r="K86" s="304">
        <v>0.05</v>
      </c>
      <c r="L86" s="867">
        <f>N79*K86</f>
        <v>4141.8600133883228</v>
      </c>
      <c r="M86" s="868"/>
      <c r="N86" s="51"/>
    </row>
    <row r="87" spans="1:14" ht="15.75" thickBot="1">
      <c r="B87" s="831" t="s">
        <v>953</v>
      </c>
      <c r="C87" s="832"/>
      <c r="D87" s="832"/>
      <c r="E87" s="832"/>
      <c r="F87" s="832"/>
      <c r="G87" s="832"/>
      <c r="H87" s="832"/>
      <c r="I87" s="832"/>
      <c r="J87" s="832"/>
      <c r="K87" s="832"/>
      <c r="L87" s="832"/>
      <c r="M87" s="833"/>
      <c r="N87" s="52">
        <f>L84+L85+L86</f>
        <v>24851.160080329937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107688.36034809639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c r="B36" s="844"/>
      <c r="C36" s="845"/>
      <c r="D36" s="845"/>
      <c r="E36" s="845"/>
      <c r="F36" s="845"/>
      <c r="G36" s="845"/>
      <c r="H36" s="846"/>
      <c r="I36" s="266"/>
      <c r="J36" s="267"/>
      <c r="K36" s="268"/>
      <c r="L36" s="269"/>
      <c r="M36" s="335"/>
      <c r="N36" s="271"/>
      <c r="P36" s="106"/>
    </row>
    <row r="37" spans="1:16">
      <c r="A37" s="113"/>
      <c r="B37" s="844"/>
      <c r="C37" s="845"/>
      <c r="D37" s="845"/>
      <c r="E37" s="845"/>
      <c r="F37" s="845"/>
      <c r="G37" s="845"/>
      <c r="H37" s="846"/>
      <c r="I37" s="420"/>
      <c r="J37" s="421"/>
      <c r="K37" s="268"/>
      <c r="L37" s="334"/>
      <c r="M37" s="335"/>
      <c r="N37" s="271"/>
      <c r="P37" s="103"/>
    </row>
    <row r="38" spans="1:16">
      <c r="A38" s="113"/>
      <c r="B38" s="844"/>
      <c r="C38" s="845"/>
      <c r="D38" s="845"/>
      <c r="E38" s="845"/>
      <c r="F38" s="845"/>
      <c r="G38" s="845"/>
      <c r="H38" s="846"/>
      <c r="I38" s="327"/>
      <c r="J38" s="329"/>
      <c r="K38" s="268"/>
      <c r="L38" s="422"/>
      <c r="M38" s="423"/>
      <c r="N38" s="271"/>
      <c r="P38" s="106"/>
    </row>
    <row r="39" spans="1:16">
      <c r="B39" s="844"/>
      <c r="C39" s="845"/>
      <c r="D39" s="845"/>
      <c r="E39" s="845"/>
      <c r="F39" s="845"/>
      <c r="G39" s="845"/>
      <c r="H39" s="846"/>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51" t="s">
        <v>952</v>
      </c>
      <c r="C41" s="852"/>
      <c r="D41" s="852"/>
      <c r="E41" s="38"/>
      <c r="F41" s="39"/>
      <c r="G41" s="39"/>
      <c r="H41" s="40"/>
      <c r="I41" s="36"/>
      <c r="J41" s="37"/>
      <c r="K41" s="278"/>
      <c r="L41" s="275"/>
      <c r="M41" s="400">
        <v>0.05</v>
      </c>
      <c r="N41" s="343">
        <f>N77*M41</f>
        <v>270.65500000000003</v>
      </c>
      <c r="P41" s="106"/>
    </row>
    <row r="42" spans="1:16" ht="15.75" thickBot="1">
      <c r="B42" s="844"/>
      <c r="C42" s="845"/>
      <c r="D42" s="845"/>
      <c r="E42" s="845"/>
      <c r="F42" s="845"/>
      <c r="G42" s="845"/>
      <c r="H42" s="846"/>
      <c r="I42" s="853"/>
      <c r="J42" s="854"/>
      <c r="K42" s="41"/>
      <c r="L42" s="855"/>
      <c r="M42" s="856"/>
      <c r="N42" s="105"/>
    </row>
    <row r="43" spans="1:16" ht="15.75" thickBot="1">
      <c r="B43" s="831" t="s">
        <v>953</v>
      </c>
      <c r="C43" s="832"/>
      <c r="D43" s="832"/>
      <c r="E43" s="832"/>
      <c r="F43" s="832"/>
      <c r="G43" s="832"/>
      <c r="H43" s="832"/>
      <c r="I43" s="832"/>
      <c r="J43" s="832"/>
      <c r="K43" s="832"/>
      <c r="L43" s="832"/>
      <c r="M43" s="833"/>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22" t="s">
        <v>944</v>
      </c>
      <c r="C47" s="823"/>
      <c r="D47" s="823"/>
      <c r="E47" s="823"/>
      <c r="F47" s="823"/>
      <c r="G47" s="823"/>
      <c r="H47" s="823"/>
      <c r="I47" s="824"/>
      <c r="J47" s="314" t="s">
        <v>945</v>
      </c>
      <c r="K47" s="85" t="s">
        <v>946</v>
      </c>
      <c r="L47" s="825" t="s">
        <v>955</v>
      </c>
      <c r="M47" s="824"/>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38117.66414458731</v>
      </c>
      <c r="N48" s="271">
        <f>K48*M48</f>
        <v>49552.963387963508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49552.963387963508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35">
        <f>VLOOKUP(A60,TRANSPORTE!A5:D117,4,FALSE)</f>
        <v>1412.9987772297159</v>
      </c>
      <c r="M60" s="836"/>
      <c r="N60" s="286">
        <f>K60*L60</f>
        <v>1836.8984103986306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1836.8984103986306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57073.616798362134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11414.723359672427</v>
      </c>
      <c r="M84" s="866"/>
      <c r="N84" s="51"/>
    </row>
    <row r="85" spans="1:14">
      <c r="B85" s="89" t="s">
        <v>973</v>
      </c>
      <c r="C85" s="90"/>
      <c r="D85" s="90"/>
      <c r="E85" s="90"/>
      <c r="F85" s="90"/>
      <c r="G85" s="90"/>
      <c r="H85" s="90"/>
      <c r="I85" s="87"/>
      <c r="J85" s="88"/>
      <c r="K85" s="303">
        <v>0.05</v>
      </c>
      <c r="L85" s="865">
        <f>N79*K85</f>
        <v>2853.6808399181068</v>
      </c>
      <c r="M85" s="866"/>
      <c r="N85" s="51"/>
    </row>
    <row r="86" spans="1:14" ht="15.75" thickBot="1">
      <c r="B86" s="91" t="s">
        <v>974</v>
      </c>
      <c r="C86" s="92"/>
      <c r="D86" s="92"/>
      <c r="E86" s="92"/>
      <c r="F86" s="92"/>
      <c r="G86" s="92"/>
      <c r="H86" s="92"/>
      <c r="I86" s="93"/>
      <c r="J86" s="94"/>
      <c r="K86" s="304">
        <v>0.05</v>
      </c>
      <c r="L86" s="867">
        <f>N79*K86</f>
        <v>2853.6808399181068</v>
      </c>
      <c r="M86" s="868"/>
      <c r="N86" s="51"/>
    </row>
    <row r="87" spans="1:14" ht="15.75" thickBot="1">
      <c r="B87" s="831" t="s">
        <v>953</v>
      </c>
      <c r="C87" s="832"/>
      <c r="D87" s="832"/>
      <c r="E87" s="832"/>
      <c r="F87" s="832"/>
      <c r="G87" s="832"/>
      <c r="H87" s="832"/>
      <c r="I87" s="832"/>
      <c r="J87" s="832"/>
      <c r="K87" s="832"/>
      <c r="L87" s="832"/>
      <c r="M87" s="833"/>
      <c r="N87" s="52">
        <f>L84+L85+L86</f>
        <v>17122.085039508642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74195.701837870773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228</v>
      </c>
      <c r="B36" s="844" t="str">
        <f>VLOOKUP(A36,EQUIPOS!A6:D154,3,FALSE)</f>
        <v xml:space="preserve">Formaleta metálica (concreto hidráulico)
</v>
      </c>
      <c r="C36" s="845"/>
      <c r="D36" s="845"/>
      <c r="E36" s="845"/>
      <c r="F36" s="845"/>
      <c r="G36" s="845"/>
      <c r="H36" s="846"/>
      <c r="I36" s="266"/>
      <c r="J36" s="267"/>
      <c r="K36" s="268">
        <f>VLOOKUP(A36,EQUIPOS!A6:D163,4,FALSE)</f>
        <v>4600.183354006128</v>
      </c>
      <c r="L36" s="269"/>
      <c r="M36" s="270">
        <v>2</v>
      </c>
      <c r="N36" s="271">
        <f>K36/M36</f>
        <v>2300.091677003064</v>
      </c>
    </row>
    <row r="37" spans="1:14">
      <c r="A37" s="113" t="s">
        <v>282</v>
      </c>
      <c r="B37" s="844" t="str">
        <f>VLOOKUP(A37,EQUIPOS!A7:D154,3,FALSE)</f>
        <v>Piloteadora potencia 250KW, RPM 1800, fuerza elevadora 200KN</v>
      </c>
      <c r="C37" s="845"/>
      <c r="D37" s="845"/>
      <c r="E37" s="845"/>
      <c r="F37" s="845"/>
      <c r="G37" s="845"/>
      <c r="H37" s="846"/>
      <c r="I37" s="420"/>
      <c r="J37" s="421"/>
      <c r="K37" s="268">
        <f>VLOOKUP(A37,EQUIPOS!A7:D164,4,FALSE)</f>
        <v>631219.80878328695</v>
      </c>
      <c r="L37" s="334"/>
      <c r="M37" s="335">
        <v>4</v>
      </c>
      <c r="N37" s="271">
        <f>K37/M37</f>
        <v>157804.95219582174</v>
      </c>
    </row>
    <row r="38" spans="1:14">
      <c r="A38" s="113" t="s">
        <v>363</v>
      </c>
      <c r="B38" s="844" t="str">
        <f>VLOOKUP(A38,EQUIPOS!A8:D154,3,FALSE)</f>
        <v>Vibrador de concreto, Motor de 3 hp a 18.000 rpm Mangueras de 4 mt</v>
      </c>
      <c r="C38" s="845"/>
      <c r="D38" s="845"/>
      <c r="E38" s="845"/>
      <c r="F38" s="845"/>
      <c r="G38" s="845"/>
      <c r="H38" s="846"/>
      <c r="I38" s="327"/>
      <c r="J38" s="329"/>
      <c r="K38" s="268">
        <f>VLOOKUP(A38,EQUIPOS!A8:D165,4,FALSE)</f>
        <v>7845.8682759993389</v>
      </c>
      <c r="L38" s="422"/>
      <c r="M38" s="423">
        <v>2</v>
      </c>
      <c r="N38" s="271">
        <f>K38/M38</f>
        <v>3922.9341379996695</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0.1</v>
      </c>
      <c r="N40" s="343">
        <f>N76*M40</f>
        <v>1240.0887785492826</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165268.06678937376</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2874.7958991727855</v>
      </c>
      <c r="N47" s="271">
        <f>K47*M47</f>
        <v>34138.834420614665</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6563.2655117336608</v>
      </c>
      <c r="N48" s="271">
        <f>K48*M48</f>
        <v>3281.6327558668304</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5419.6272333521592</v>
      </c>
      <c r="N49" s="271">
        <f>K49*M49</f>
        <v>2709.8136166760796</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412492.36813474196</v>
      </c>
      <c r="N50" s="271">
        <f>K50*M50</f>
        <v>54427.085722546399</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94557.366515703965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5">
        <f>VLOOKUP(A59,TRANSPORTE!A5:D117,4,FALSE)</f>
        <v>55.274644296461268</v>
      </c>
      <c r="M59" s="836"/>
      <c r="N59" s="286">
        <f>K59*L59</f>
        <v>2.7637322148230634</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2.7637322148230634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272229.0848227854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54445.816964557082</v>
      </c>
      <c r="M83" s="866"/>
      <c r="N83" s="51"/>
    </row>
    <row r="84" spans="1:14">
      <c r="B84" s="89" t="s">
        <v>973</v>
      </c>
      <c r="C84" s="90"/>
      <c r="D84" s="90"/>
      <c r="E84" s="90"/>
      <c r="F84" s="90"/>
      <c r="G84" s="90"/>
      <c r="H84" s="90"/>
      <c r="I84" s="87"/>
      <c r="J84" s="88"/>
      <c r="K84" s="303">
        <v>0.05</v>
      </c>
      <c r="L84" s="865">
        <f>N78*K84</f>
        <v>13611.45424113927</v>
      </c>
      <c r="M84" s="866"/>
      <c r="N84" s="51"/>
    </row>
    <row r="85" spans="1:14" ht="15.75" thickBot="1">
      <c r="B85" s="91" t="s">
        <v>974</v>
      </c>
      <c r="C85" s="92"/>
      <c r="D85" s="92"/>
      <c r="E85" s="92"/>
      <c r="F85" s="92"/>
      <c r="G85" s="92"/>
      <c r="H85" s="92"/>
      <c r="I85" s="93"/>
      <c r="J85" s="94"/>
      <c r="K85" s="304">
        <v>0.05</v>
      </c>
      <c r="L85" s="867">
        <f>N78*K85</f>
        <v>13611.45424113927</v>
      </c>
      <c r="M85" s="868"/>
      <c r="N85" s="51"/>
    </row>
    <row r="86" spans="1:14" ht="15.75" thickBot="1">
      <c r="B86" s="831" t="s">
        <v>953</v>
      </c>
      <c r="C86" s="832"/>
      <c r="D86" s="832"/>
      <c r="E86" s="832"/>
      <c r="F86" s="832"/>
      <c r="G86" s="832"/>
      <c r="H86" s="832"/>
      <c r="I86" s="832"/>
      <c r="J86" s="832"/>
      <c r="K86" s="832"/>
      <c r="L86" s="832"/>
      <c r="M86" s="833"/>
      <c r="N86" s="52">
        <f>L83+L84+L85</f>
        <v>81668.725446835626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353897.81026962103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15" customHeight="1">
      <c r="B107" s="976" t="s">
        <v>2219</v>
      </c>
      <c r="C107" s="977"/>
      <c r="D107" s="977"/>
      <c r="E107" s="977"/>
      <c r="F107" s="977"/>
      <c r="G107" s="977"/>
      <c r="H107" s="977"/>
      <c r="I107" s="977"/>
      <c r="J107" s="977"/>
      <c r="K107" s="977"/>
      <c r="L107" s="977"/>
      <c r="M107" s="977"/>
      <c r="N107" s="978"/>
    </row>
    <row r="108" spans="2:14" ht="30.75" customHeight="1">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228</v>
      </c>
      <c r="B36" s="844" t="str">
        <f>VLOOKUP(A36,EQUIPOS!A6:D154,3,FALSE)</f>
        <v xml:space="preserve">Formaleta metálica (concreto hidráulico)
</v>
      </c>
      <c r="C36" s="845"/>
      <c r="D36" s="845"/>
      <c r="E36" s="845"/>
      <c r="F36" s="845"/>
      <c r="G36" s="845"/>
      <c r="H36" s="846"/>
      <c r="I36" s="266"/>
      <c r="J36" s="267"/>
      <c r="K36" s="268">
        <f>VLOOKUP(A36,EQUIPOS!A6:D163,4,FALSE)</f>
        <v>4600.183354006128</v>
      </c>
      <c r="L36" s="269"/>
      <c r="M36" s="270">
        <v>2</v>
      </c>
      <c r="N36" s="271">
        <f>K36/M36</f>
        <v>2300.091677003064</v>
      </c>
    </row>
    <row r="37" spans="1:14">
      <c r="A37" s="113" t="s">
        <v>282</v>
      </c>
      <c r="B37" s="844" t="str">
        <f>VLOOKUP(A37,EQUIPOS!A7:D154,3,FALSE)</f>
        <v>Piloteadora potencia 250KW, RPM 1800, fuerza elevadora 200KN</v>
      </c>
      <c r="C37" s="845"/>
      <c r="D37" s="845"/>
      <c r="E37" s="845"/>
      <c r="F37" s="845"/>
      <c r="G37" s="845"/>
      <c r="H37" s="846"/>
      <c r="I37" s="420"/>
      <c r="J37" s="421"/>
      <c r="K37" s="268">
        <f>VLOOKUP(A37,EQUIPOS!A7:D164,4,FALSE)</f>
        <v>631219.80878328695</v>
      </c>
      <c r="L37" s="334"/>
      <c r="M37" s="335">
        <v>4</v>
      </c>
      <c r="N37" s="271">
        <f>K37/M37</f>
        <v>157804.95219582174</v>
      </c>
    </row>
    <row r="38" spans="1:14">
      <c r="A38" s="113" t="s">
        <v>363</v>
      </c>
      <c r="B38" s="844" t="str">
        <f>VLOOKUP(A38,EQUIPOS!A8:D154,3,FALSE)</f>
        <v>Vibrador de concreto, Motor de 3 hp a 18.000 rpm Mangueras de 4 mt</v>
      </c>
      <c r="C38" s="845"/>
      <c r="D38" s="845"/>
      <c r="E38" s="845"/>
      <c r="F38" s="845"/>
      <c r="G38" s="845"/>
      <c r="H38" s="846"/>
      <c r="I38" s="327"/>
      <c r="J38" s="329"/>
      <c r="K38" s="268">
        <f>VLOOKUP(A38,EQUIPOS!A8:D165,4,FALSE)</f>
        <v>7845.8682759993389</v>
      </c>
      <c r="L38" s="422"/>
      <c r="M38" s="423">
        <v>2</v>
      </c>
      <c r="N38" s="271">
        <f>K38/M38</f>
        <v>3922.9341379996695</v>
      </c>
    </row>
    <row r="39" spans="1:14">
      <c r="B39" s="844"/>
      <c r="C39" s="845"/>
      <c r="D39" s="845"/>
      <c r="E39" s="850"/>
      <c r="F39" s="845"/>
      <c r="G39" s="845"/>
      <c r="H39" s="846"/>
      <c r="I39" s="36"/>
      <c r="J39" s="37"/>
      <c r="K39" s="273"/>
      <c r="L39" s="275"/>
      <c r="M39" s="276"/>
      <c r="N39" s="277"/>
    </row>
    <row r="40" spans="1:14">
      <c r="B40" s="851" t="s">
        <v>952</v>
      </c>
      <c r="C40" s="852"/>
      <c r="D40" s="852"/>
      <c r="E40" s="38"/>
      <c r="F40" s="39"/>
      <c r="G40" s="39"/>
      <c r="H40" s="40"/>
      <c r="I40" s="36"/>
      <c r="J40" s="37"/>
      <c r="K40" s="278"/>
      <c r="L40" s="275"/>
      <c r="M40" s="400">
        <v>0.1</v>
      </c>
      <c r="N40" s="343">
        <f>N76*M40</f>
        <v>1240.0887785492826</v>
      </c>
    </row>
    <row r="41" spans="1:14" ht="15.75" thickBot="1">
      <c r="B41" s="844"/>
      <c r="C41" s="845"/>
      <c r="D41" s="845"/>
      <c r="E41" s="845"/>
      <c r="F41" s="845"/>
      <c r="G41" s="845"/>
      <c r="H41" s="846"/>
      <c r="I41" s="853"/>
      <c r="J41" s="854"/>
      <c r="K41" s="41"/>
      <c r="L41" s="855"/>
      <c r="M41" s="856"/>
      <c r="N41" s="105"/>
    </row>
    <row r="42" spans="1:14" ht="15.75" thickBot="1">
      <c r="B42" s="831" t="s">
        <v>953</v>
      </c>
      <c r="C42" s="832"/>
      <c r="D42" s="832"/>
      <c r="E42" s="832"/>
      <c r="F42" s="832"/>
      <c r="G42" s="832"/>
      <c r="H42" s="832"/>
      <c r="I42" s="832"/>
      <c r="J42" s="832"/>
      <c r="K42" s="832"/>
      <c r="L42" s="832"/>
      <c r="M42" s="833"/>
      <c r="N42" s="393">
        <f>SUM(N36:N41)</f>
        <v>165268.06678937376</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22" t="s">
        <v>944</v>
      </c>
      <c r="C46" s="823"/>
      <c r="D46" s="823"/>
      <c r="E46" s="823"/>
      <c r="F46" s="823"/>
      <c r="G46" s="823"/>
      <c r="H46" s="823"/>
      <c r="I46" s="824"/>
      <c r="J46" s="314" t="s">
        <v>945</v>
      </c>
      <c r="K46" s="85" t="s">
        <v>946</v>
      </c>
      <c r="L46" s="825" t="s">
        <v>955</v>
      </c>
      <c r="M46" s="824"/>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2874.7958991727855</v>
      </c>
      <c r="N47" s="271">
        <f>K47*M47</f>
        <v>34138.834420614665</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6563.2655117336608</v>
      </c>
      <c r="N48" s="271">
        <f>K48*M48</f>
        <v>3281.6327558668304</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5419.6272333521592</v>
      </c>
      <c r="N49" s="271">
        <f>K49*M49</f>
        <v>2709.8136166760796</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412492.36813474196</v>
      </c>
      <c r="N50" s="271">
        <f>K50*M50</f>
        <v>54427.085722546399</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31" t="s">
        <v>953</v>
      </c>
      <c r="C54" s="832"/>
      <c r="D54" s="832"/>
      <c r="E54" s="832"/>
      <c r="F54" s="832"/>
      <c r="G54" s="832"/>
      <c r="H54" s="832"/>
      <c r="I54" s="832"/>
      <c r="J54" s="832"/>
      <c r="K54" s="832"/>
      <c r="L54" s="832"/>
      <c r="M54" s="833"/>
      <c r="N54" s="393">
        <f>SUM(N47:N53)</f>
        <v>94557.366515703965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35">
        <f>VLOOKUP(A59,TRANSPORTE!A5:D117,4,FALSE)</f>
        <v>55.274644296461268</v>
      </c>
      <c r="M59" s="836"/>
      <c r="N59" s="286">
        <f>K59*L59</f>
        <v>2.7637322148230634</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20"/>
      <c r="M64" s="821"/>
      <c r="N64" s="127"/>
    </row>
    <row r="65" spans="1:15" ht="15.75" thickBot="1">
      <c r="B65" s="837" t="s">
        <v>953</v>
      </c>
      <c r="C65" s="838"/>
      <c r="D65" s="838"/>
      <c r="E65" s="838"/>
      <c r="F65" s="838"/>
      <c r="G65" s="838"/>
      <c r="H65" s="838"/>
      <c r="I65" s="838"/>
      <c r="J65" s="838"/>
      <c r="K65" s="838"/>
      <c r="L65" s="838"/>
      <c r="M65" s="839"/>
      <c r="N65" s="104">
        <f>N59+N60+N61+N62+N63</f>
        <v>2.7637322148230634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860"/>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8"/>
      <c r="C75" s="819"/>
      <c r="D75" s="819"/>
      <c r="E75" s="819"/>
      <c r="F75" s="819"/>
      <c r="G75" s="819"/>
      <c r="H75" s="819"/>
      <c r="I75" s="126"/>
      <c r="J75" s="126"/>
      <c r="K75" s="126"/>
      <c r="L75" s="919"/>
      <c r="M75" s="919"/>
      <c r="N75" s="45"/>
    </row>
    <row r="76" spans="1:15" ht="15.75" thickBot="1">
      <c r="B76" s="837" t="s">
        <v>953</v>
      </c>
      <c r="C76" s="838"/>
      <c r="D76" s="838"/>
      <c r="E76" s="838"/>
      <c r="F76" s="838"/>
      <c r="G76" s="838"/>
      <c r="H76" s="838"/>
      <c r="I76" s="838"/>
      <c r="J76" s="838"/>
      <c r="K76" s="838"/>
      <c r="L76" s="838"/>
      <c r="M76" s="839"/>
      <c r="N76" s="300">
        <f>SUM(N70:N75)</f>
        <v>12400.887785492825</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N42+N54+N65+N76</f>
        <v>272229.0848227854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54445.816964557082</v>
      </c>
      <c r="M83" s="866"/>
      <c r="N83" s="51"/>
    </row>
    <row r="84" spans="1:14">
      <c r="B84" s="89" t="s">
        <v>973</v>
      </c>
      <c r="C84" s="90"/>
      <c r="D84" s="90"/>
      <c r="E84" s="90"/>
      <c r="F84" s="90"/>
      <c r="G84" s="90"/>
      <c r="H84" s="90"/>
      <c r="I84" s="87"/>
      <c r="J84" s="88"/>
      <c r="K84" s="303">
        <v>0.05</v>
      </c>
      <c r="L84" s="865">
        <f>N78*K84</f>
        <v>13611.45424113927</v>
      </c>
      <c r="M84" s="866"/>
      <c r="N84" s="51"/>
    </row>
    <row r="85" spans="1:14" ht="15.75" thickBot="1">
      <c r="B85" s="91" t="s">
        <v>974</v>
      </c>
      <c r="C85" s="92"/>
      <c r="D85" s="92"/>
      <c r="E85" s="92"/>
      <c r="F85" s="92"/>
      <c r="G85" s="92"/>
      <c r="H85" s="92"/>
      <c r="I85" s="93"/>
      <c r="J85" s="94"/>
      <c r="K85" s="304">
        <v>0.05</v>
      </c>
      <c r="L85" s="867">
        <f>N78*K85</f>
        <v>13611.45424113927</v>
      </c>
      <c r="M85" s="868"/>
      <c r="N85" s="51"/>
    </row>
    <row r="86" spans="1:14" ht="15.75" thickBot="1">
      <c r="B86" s="831" t="s">
        <v>953</v>
      </c>
      <c r="C86" s="832"/>
      <c r="D86" s="832"/>
      <c r="E86" s="832"/>
      <c r="F86" s="832"/>
      <c r="G86" s="832"/>
      <c r="H86" s="832"/>
      <c r="I86" s="832"/>
      <c r="J86" s="832"/>
      <c r="K86" s="832"/>
      <c r="L86" s="832"/>
      <c r="M86" s="833"/>
      <c r="N86" s="52">
        <f>L83+L84+L85</f>
        <v>81668.725446835626</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353897.81026962103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33" zoomScale="77" zoomScaleNormal="77" workbookViewId="0">
      <selection activeCell="Q33" sqref="Q3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243</v>
      </c>
      <c r="B36" s="844" t="str">
        <f>VLOOKUP(A36,EQUIPOS!A6:D154,3,FALSE)</f>
        <v>Grúa 10 ton</v>
      </c>
      <c r="C36" s="845"/>
      <c r="D36" s="845"/>
      <c r="E36" s="845"/>
      <c r="F36" s="845"/>
      <c r="G36" s="845"/>
      <c r="H36" s="846"/>
      <c r="I36" s="266"/>
      <c r="J36" s="267"/>
      <c r="K36" s="268">
        <f>VLOOKUP(A36,EQUIPOS!A6:D163,4,FALSE)</f>
        <v>170273.81217070998</v>
      </c>
      <c r="L36" s="269"/>
      <c r="M36" s="270">
        <v>0.158</v>
      </c>
      <c r="N36" s="271">
        <f t="shared" ref="N36:N44" si="0">K36/M36</f>
        <v>1077682.3555108227</v>
      </c>
    </row>
    <row r="37" spans="1:14">
      <c r="A37" s="113" t="s">
        <v>121</v>
      </c>
      <c r="B37" s="844" t="str">
        <f>VLOOKUP(A37,EQUIPOS!A7:D154,3,FALSE)</f>
        <v>Bomba eléctrica para accionar la celda</v>
      </c>
      <c r="C37" s="845"/>
      <c r="D37" s="845"/>
      <c r="E37" s="845"/>
      <c r="F37" s="845"/>
      <c r="G37" s="845"/>
      <c r="H37" s="846"/>
      <c r="I37" s="420"/>
      <c r="J37" s="421"/>
      <c r="K37" s="268">
        <f>VLOOKUP(A37,EQUIPOS!A7:D164,4,FALSE)</f>
        <v>39868.255734719765</v>
      </c>
      <c r="L37" s="334"/>
      <c r="M37" s="335">
        <v>0.158</v>
      </c>
      <c r="N37" s="271">
        <f t="shared" si="0"/>
        <v>252330.73249822637</v>
      </c>
    </row>
    <row r="38" spans="1:14">
      <c r="A38" s="113" t="s">
        <v>217</v>
      </c>
      <c r="B38" s="844" t="str">
        <f>VLOOKUP(A38,EQUIPOS!A8:D154,3,FALSE)</f>
        <v>Equipo de soldadura y de acetileno (incluye soldadura)</v>
      </c>
      <c r="C38" s="845"/>
      <c r="D38" s="845"/>
      <c r="E38" s="845"/>
      <c r="F38" s="845"/>
      <c r="G38" s="845"/>
      <c r="H38" s="846"/>
      <c r="I38" s="420"/>
      <c r="J38" s="421"/>
      <c r="K38" s="437">
        <f>VLOOKUP(A38,EQUIPOS!A8:D165,4,FALSE)</f>
        <v>29645.6260591506</v>
      </c>
      <c r="L38" s="334"/>
      <c r="M38" s="335">
        <v>0.158</v>
      </c>
      <c r="N38" s="271">
        <f t="shared" si="0"/>
        <v>187630.54467816834</v>
      </c>
    </row>
    <row r="39" spans="1:14">
      <c r="A39" s="113" t="s">
        <v>255</v>
      </c>
      <c r="B39" s="844" t="str">
        <f>VLOOKUP(A39,EQUIPOS!A9:D154,3,FALSE)</f>
        <v>Manómetro cable de acero para bajar la celda</v>
      </c>
      <c r="C39" s="845"/>
      <c r="D39" s="845"/>
      <c r="E39" s="845"/>
      <c r="F39" s="845"/>
      <c r="G39" s="845"/>
      <c r="H39" s="846"/>
      <c r="I39" s="420"/>
      <c r="J39" s="421"/>
      <c r="K39" s="437">
        <f>VLOOKUP(A39,EQUIPOS!A9:D166,4,FALSE)</f>
        <v>592430.5474765118</v>
      </c>
      <c r="L39" s="334"/>
      <c r="M39" s="335">
        <v>0.158</v>
      </c>
      <c r="N39" s="271">
        <f t="shared" si="0"/>
        <v>3749560.4270665301</v>
      </c>
    </row>
    <row r="40" spans="1:14">
      <c r="A40" s="113" t="s">
        <v>1648</v>
      </c>
      <c r="B40" s="844" t="str">
        <f>VLOOKUP(A40,EQUIPOS!A10:D154,3,FALSE)</f>
        <v xml:space="preserve">Retroexcavadora sobre llantas 
</v>
      </c>
      <c r="C40" s="845"/>
      <c r="D40" s="845"/>
      <c r="E40" s="845"/>
      <c r="F40" s="845"/>
      <c r="G40" s="845"/>
      <c r="H40" s="846"/>
      <c r="I40" s="420"/>
      <c r="J40" s="421"/>
      <c r="K40" s="437">
        <f>VLOOKUP(A40,EQUIPOS!A10:D167,4,FALSE)</f>
        <v>142503.45767743426</v>
      </c>
      <c r="L40" s="334"/>
      <c r="M40" s="335">
        <v>0.158</v>
      </c>
      <c r="N40" s="271">
        <f t="shared" si="0"/>
        <v>901920.61821160919</v>
      </c>
    </row>
    <row r="41" spans="1:14">
      <c r="A41" s="113" t="s">
        <v>115</v>
      </c>
      <c r="B41" s="844" t="str">
        <f>VLOOKUP(A41,EQUIPOS!A6:D154,3,FALSE)</f>
        <v>Andamiaje para Aplicar la Carga (Equipos Sustituto de la Tara)</v>
      </c>
      <c r="C41" s="845"/>
      <c r="D41" s="845"/>
      <c r="E41" s="845"/>
      <c r="F41" s="845"/>
      <c r="G41" s="845"/>
      <c r="H41" s="846"/>
      <c r="I41" s="420"/>
      <c r="J41" s="421"/>
      <c r="K41" s="437">
        <f>VLOOKUP(A41,EQUIPOS!A6:D154,4,FALSE)</f>
        <v>74844.481394796094</v>
      </c>
      <c r="L41" s="334"/>
      <c r="M41" s="335">
        <v>0.158</v>
      </c>
      <c r="N41" s="271">
        <f t="shared" si="0"/>
        <v>473699.2493341525</v>
      </c>
    </row>
    <row r="42" spans="1:14">
      <c r="A42" s="113" t="s">
        <v>224</v>
      </c>
      <c r="B42" s="844" t="str">
        <f>VLOOKUP(A42,EQUIPOS!A12:D156,3,FALSE)</f>
        <v>Equipo de Medición (Deformimetros Eléctricos, Mecánicos, Celdas de Carga,  Etc.)</v>
      </c>
      <c r="C42" s="845"/>
      <c r="D42" s="845"/>
      <c r="E42" s="845"/>
      <c r="F42" s="845"/>
      <c r="G42" s="845"/>
      <c r="H42" s="846"/>
      <c r="I42" s="327"/>
      <c r="J42" s="329"/>
      <c r="K42" s="437">
        <f>VLOOKUP(A42,EQUIPOS!A12:D169,4,FALSE)</f>
        <v>213546.99998638561</v>
      </c>
      <c r="L42" s="422"/>
      <c r="M42" s="423">
        <v>0.158</v>
      </c>
      <c r="N42" s="271">
        <f t="shared" si="0"/>
        <v>1351563.2910530735</v>
      </c>
    </row>
    <row r="43" spans="1:14">
      <c r="A43" t="s">
        <v>335</v>
      </c>
      <c r="B43" s="844" t="str">
        <f>VLOOKUP(A43,EQUIPOS!A13:D157,3,FALSE)</f>
        <v>Tara (Recebo, Agua, Etc.)</v>
      </c>
      <c r="C43" s="845"/>
      <c r="D43" s="845"/>
      <c r="E43" s="845"/>
      <c r="F43" s="845"/>
      <c r="G43" s="845"/>
      <c r="H43" s="846"/>
      <c r="I43" s="36"/>
      <c r="J43" s="37"/>
      <c r="K43" s="437">
        <f>VLOOKUP(A43,EQUIPOS!A13:D170,4,FALSE)</f>
        <v>194729.34517054039</v>
      </c>
      <c r="L43" s="275"/>
      <c r="M43" s="276">
        <v>2.8000000000000001E-2</v>
      </c>
      <c r="N43" s="271">
        <f t="shared" si="0"/>
        <v>6954619.4703764422</v>
      </c>
    </row>
    <row r="44" spans="1:14">
      <c r="A44" t="s">
        <v>216</v>
      </c>
      <c r="B44" s="844" t="str">
        <f>VLOOKUP(A44,EQUIPOS!A14:D158,3,FALSE)</f>
        <v xml:space="preserve">Equipo de topografía Teodolito electrónico con abertura de anteojo de 42 mm. Aumento del anteojo: 30x.Distancia mínima de enfoque: 1.0 m. Precisión: 5´´. Compensador con rango de trabajo ±3´. </v>
      </c>
      <c r="C44" s="845"/>
      <c r="D44" s="845"/>
      <c r="E44" s="845"/>
      <c r="F44" s="845"/>
      <c r="G44" s="845"/>
      <c r="H44" s="846"/>
      <c r="I44" s="36"/>
      <c r="J44" s="37"/>
      <c r="K44" s="437">
        <f>VLOOKUP(A44,EQUIPOS!A14:D171,4,FALSE)</f>
        <v>22489.78528625218</v>
      </c>
      <c r="L44" s="275"/>
      <c r="M44" s="276">
        <v>0.158</v>
      </c>
      <c r="N44" s="272">
        <f t="shared" si="0"/>
        <v>142340.41320412772</v>
      </c>
    </row>
    <row r="45" spans="1:14">
      <c r="B45" s="851" t="s">
        <v>952</v>
      </c>
      <c r="C45" s="852"/>
      <c r="D45" s="852"/>
      <c r="E45" s="38"/>
      <c r="F45" s="39"/>
      <c r="G45" s="39"/>
      <c r="H45" s="40"/>
      <c r="I45" s="36"/>
      <c r="J45" s="37"/>
      <c r="K45" s="278"/>
      <c r="L45" s="275"/>
      <c r="M45" s="400">
        <v>0.02</v>
      </c>
      <c r="N45" s="343">
        <f>N79*M45</f>
        <v>7707.987993879492</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15099055.089927033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13440675.538713355</v>
      </c>
      <c r="N52" s="271">
        <f t="shared" ref="N52:N58" si="1">K52*M52</f>
        <v>13440675.538713355</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77544.02645480269</v>
      </c>
      <c r="N53" s="271">
        <f t="shared" si="1"/>
        <v>2326320.7936440809</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5929.0721932872621</v>
      </c>
      <c r="N54" s="271">
        <f t="shared" si="1"/>
        <v>355744.33159723575</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37460.46343693012</v>
      </c>
      <c r="N55" s="271">
        <f t="shared" si="1"/>
        <v>449525.56124316144</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1301144.1061831864</v>
      </c>
      <c r="N56" s="271">
        <f t="shared" si="1"/>
        <v>2602288.2123663728</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808499.99067147507</v>
      </c>
      <c r="N57" s="271">
        <f t="shared" si="1"/>
        <v>4042499.9533573752</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21678.508933408637</v>
      </c>
      <c r="N58" s="271">
        <f t="shared" si="1"/>
        <v>1517495.6253386047</v>
      </c>
    </row>
    <row r="59" spans="1:14" ht="15.75" thickBot="1">
      <c r="B59" s="831" t="s">
        <v>953</v>
      </c>
      <c r="C59" s="832"/>
      <c r="D59" s="832"/>
      <c r="E59" s="832"/>
      <c r="F59" s="832"/>
      <c r="G59" s="832"/>
      <c r="H59" s="832"/>
      <c r="I59" s="832"/>
      <c r="J59" s="832"/>
      <c r="K59" s="832"/>
      <c r="L59" s="832"/>
      <c r="M59" s="833"/>
      <c r="N59" s="393">
        <f>SUM(N52:N58)</f>
        <v>24734550.016260184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35">
        <f>VLOOKUP(A64,TRANSPORTE!A5:D117,4,FALSE)</f>
        <v>101407.74497688519</v>
      </c>
      <c r="M64" s="836"/>
      <c r="N64" s="286">
        <f>K64*L64</f>
        <v>5070.3872488442603</v>
      </c>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5070.3872488442603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818"/>
      <c r="C78" s="819"/>
      <c r="D78" s="819"/>
      <c r="E78" s="819"/>
      <c r="F78" s="819"/>
      <c r="G78" s="819"/>
      <c r="H78" s="819"/>
      <c r="I78" s="126"/>
      <c r="J78" s="126"/>
      <c r="K78" s="126"/>
      <c r="L78" s="919"/>
      <c r="M78" s="919"/>
      <c r="N78" s="45"/>
    </row>
    <row r="79" spans="1:15" ht="15.75" thickBot="1">
      <c r="B79" s="837" t="s">
        <v>953</v>
      </c>
      <c r="C79" s="838"/>
      <c r="D79" s="838"/>
      <c r="E79" s="838"/>
      <c r="F79" s="838"/>
      <c r="G79" s="838"/>
      <c r="H79" s="838"/>
      <c r="I79" s="838"/>
      <c r="J79" s="838"/>
      <c r="K79" s="838"/>
      <c r="L79" s="838"/>
      <c r="M79" s="839"/>
      <c r="N79" s="300">
        <f>SUM(N75:N78)</f>
        <v>385399.39969397458</v>
      </c>
    </row>
    <row r="80" spans="1:15" ht="15.75" thickBot="1">
      <c r="B80" s="33"/>
      <c r="C80" s="34"/>
      <c r="D80" s="34"/>
      <c r="E80" s="34"/>
      <c r="F80" s="34"/>
      <c r="G80" s="34"/>
      <c r="H80" s="34"/>
      <c r="I80" s="34"/>
      <c r="J80" s="34"/>
      <c r="K80" s="34"/>
      <c r="L80" s="34"/>
      <c r="M80" s="34"/>
      <c r="N80" s="35"/>
    </row>
    <row r="81" spans="1:14" ht="15.75" thickBot="1">
      <c r="B81" s="831" t="s">
        <v>967</v>
      </c>
      <c r="C81" s="832"/>
      <c r="D81" s="832"/>
      <c r="E81" s="832"/>
      <c r="F81" s="832"/>
      <c r="G81" s="832"/>
      <c r="H81" s="832"/>
      <c r="I81" s="832"/>
      <c r="J81" s="832"/>
      <c r="K81" s="832"/>
      <c r="L81" s="832"/>
      <c r="M81" s="833"/>
      <c r="N81" s="99">
        <f>N47+N59+N70+N79</f>
        <v>40224074.893130034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22" t="s">
        <v>969</v>
      </c>
      <c r="C85" s="823"/>
      <c r="D85" s="823"/>
      <c r="E85" s="823"/>
      <c r="F85" s="823"/>
      <c r="G85" s="823"/>
      <c r="H85" s="823"/>
      <c r="I85" s="313"/>
      <c r="J85" s="333"/>
      <c r="K85" s="301" t="s">
        <v>970</v>
      </c>
      <c r="L85" s="861" t="s">
        <v>971</v>
      </c>
      <c r="M85" s="862"/>
      <c r="N85" s="302"/>
    </row>
    <row r="86" spans="1:14">
      <c r="B86" s="863" t="s">
        <v>972</v>
      </c>
      <c r="C86" s="864"/>
      <c r="D86" s="864"/>
      <c r="E86" s="864"/>
      <c r="F86" s="864"/>
      <c r="G86" s="864"/>
      <c r="H86" s="864"/>
      <c r="I86" s="87"/>
      <c r="J86" s="88"/>
      <c r="K86" s="303">
        <v>0.2</v>
      </c>
      <c r="L86" s="865">
        <f>N81*K86</f>
        <v>8044814.9786260072</v>
      </c>
      <c r="M86" s="866"/>
      <c r="N86" s="51"/>
    </row>
    <row r="87" spans="1:14">
      <c r="B87" s="89" t="s">
        <v>973</v>
      </c>
      <c r="C87" s="90"/>
      <c r="D87" s="90"/>
      <c r="E87" s="90"/>
      <c r="F87" s="90"/>
      <c r="G87" s="90"/>
      <c r="H87" s="90"/>
      <c r="I87" s="87"/>
      <c r="J87" s="88"/>
      <c r="K87" s="303">
        <v>0.05</v>
      </c>
      <c r="L87" s="865">
        <f>N81*K87</f>
        <v>2011203.7446565018</v>
      </c>
      <c r="M87" s="866"/>
      <c r="N87" s="51"/>
    </row>
    <row r="88" spans="1:14" ht="15.75" thickBot="1">
      <c r="B88" s="91" t="s">
        <v>974</v>
      </c>
      <c r="C88" s="92"/>
      <c r="D88" s="92"/>
      <c r="E88" s="92"/>
      <c r="F88" s="92"/>
      <c r="G88" s="92"/>
      <c r="H88" s="92"/>
      <c r="I88" s="93"/>
      <c r="J88" s="94"/>
      <c r="K88" s="304">
        <v>0.05</v>
      </c>
      <c r="L88" s="867">
        <f>N81*K88</f>
        <v>2011203.7446565018</v>
      </c>
      <c r="M88" s="868"/>
      <c r="N88" s="51"/>
    </row>
    <row r="89" spans="1:14" ht="15.75" thickBot="1">
      <c r="B89" s="831" t="s">
        <v>953</v>
      </c>
      <c r="C89" s="832"/>
      <c r="D89" s="832"/>
      <c r="E89" s="832"/>
      <c r="F89" s="832"/>
      <c r="G89" s="832"/>
      <c r="H89" s="832"/>
      <c r="I89" s="832"/>
      <c r="J89" s="832"/>
      <c r="K89" s="832"/>
      <c r="L89" s="832"/>
      <c r="M89" s="833"/>
      <c r="N89" s="52">
        <f>L86+L87+L88</f>
        <v>12067222.46793901</v>
      </c>
    </row>
    <row r="90" spans="1:14" ht="15.75" thickBot="1">
      <c r="B90" s="33"/>
      <c r="C90" s="34"/>
      <c r="D90" s="34"/>
      <c r="E90" s="34"/>
      <c r="F90" s="34"/>
      <c r="G90" s="34"/>
      <c r="H90" s="34"/>
      <c r="I90" s="34"/>
      <c r="J90" s="34"/>
      <c r="K90" s="34"/>
      <c r="L90" s="34"/>
      <c r="M90" s="34"/>
      <c r="N90" s="35"/>
    </row>
    <row r="91" spans="1:14" ht="15.75" thickBot="1">
      <c r="A91" t="s">
        <v>2016</v>
      </c>
      <c r="B91" s="831" t="s">
        <v>975</v>
      </c>
      <c r="C91" s="832"/>
      <c r="D91" s="832"/>
      <c r="E91" s="832"/>
      <c r="F91" s="832"/>
      <c r="G91" s="832"/>
      <c r="H91" s="832"/>
      <c r="I91" s="832"/>
      <c r="J91" s="832"/>
      <c r="K91" s="832"/>
      <c r="L91" s="832"/>
      <c r="M91" s="833"/>
      <c r="N91" s="187">
        <f>N81+N89</f>
        <v>52291297.361069046</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73" t="s">
        <v>2218</v>
      </c>
      <c r="C108" s="974"/>
      <c r="D108" s="974"/>
      <c r="E108" s="974"/>
      <c r="F108" s="974"/>
      <c r="G108" s="974"/>
      <c r="H108" s="974"/>
      <c r="I108" s="974"/>
      <c r="J108" s="974"/>
      <c r="K108" s="974"/>
      <c r="L108" s="974"/>
      <c r="M108" s="974"/>
      <c r="N108" s="975"/>
    </row>
    <row r="109" spans="2:14" ht="15" customHeight="1">
      <c r="B109" s="973"/>
      <c r="C109" s="974"/>
      <c r="D109" s="974"/>
      <c r="E109" s="974"/>
      <c r="F109" s="974"/>
      <c r="G109" s="974"/>
      <c r="H109" s="974"/>
      <c r="I109" s="974"/>
      <c r="J109" s="974"/>
      <c r="K109" s="974"/>
      <c r="L109" s="974"/>
      <c r="M109" s="974"/>
      <c r="N109" s="975"/>
    </row>
    <row r="110" spans="2:14" ht="30" customHeight="1">
      <c r="B110" s="976" t="s">
        <v>2219</v>
      </c>
      <c r="C110" s="977"/>
      <c r="D110" s="977"/>
      <c r="E110" s="977"/>
      <c r="F110" s="977"/>
      <c r="G110" s="977"/>
      <c r="H110" s="977"/>
      <c r="I110" s="977"/>
      <c r="J110" s="977"/>
      <c r="K110" s="977"/>
      <c r="L110" s="977"/>
      <c r="M110" s="977"/>
      <c r="N110" s="978"/>
    </row>
    <row r="111" spans="2:14">
      <c r="B111" s="976"/>
      <c r="C111" s="977"/>
      <c r="D111" s="977"/>
      <c r="E111" s="977"/>
      <c r="F111" s="977"/>
      <c r="G111" s="977"/>
      <c r="H111" s="977"/>
      <c r="I111" s="977"/>
      <c r="J111" s="977"/>
      <c r="K111" s="977"/>
      <c r="L111" s="977"/>
      <c r="M111" s="977"/>
      <c r="N111" s="978"/>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9"/>
      <c r="K121" s="979"/>
      <c r="L121" s="979"/>
      <c r="M121" s="979"/>
      <c r="N121" s="980"/>
    </row>
    <row r="122" spans="2:14" ht="15.75" thickBot="1">
      <c r="B122" s="418" t="s">
        <v>2221</v>
      </c>
      <c r="C122" s="419"/>
      <c r="D122" s="419"/>
      <c r="E122" s="258"/>
      <c r="F122" s="258"/>
      <c r="G122" s="258"/>
      <c r="H122" s="258"/>
      <c r="I122" s="258"/>
      <c r="J122" s="981"/>
      <c r="K122" s="981"/>
      <c r="L122" s="981"/>
      <c r="M122" s="981"/>
      <c r="N122" s="98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140</v>
      </c>
      <c r="B36" s="844" t="str">
        <f>VLOOKUP(A36,EQUIPOS!A6:D154,3,FALSE)</f>
        <v>Camisa para Pilote D=1.20m</v>
      </c>
      <c r="C36" s="845"/>
      <c r="D36" s="845"/>
      <c r="E36" s="845"/>
      <c r="F36" s="845"/>
      <c r="G36" s="845"/>
      <c r="H36" s="846"/>
      <c r="I36" s="266"/>
      <c r="J36" s="267"/>
      <c r="K36" s="268">
        <f>VLOOKUP(A36,EQUIPOS!A6:D163,4,FALSE)</f>
        <v>51083.792153605973</v>
      </c>
      <c r="L36" s="269"/>
      <c r="M36" s="270">
        <v>1</v>
      </c>
      <c r="N36" s="271">
        <f t="shared" ref="N36:N42" si="0">K36/M36</f>
        <v>51083.792153605973</v>
      </c>
    </row>
    <row r="37" spans="1:14">
      <c r="A37" s="113" t="s">
        <v>206</v>
      </c>
      <c r="B37" s="844" t="str">
        <f>VLOOKUP(A37,EQUIPOS!A7:D154,3,FALSE)</f>
        <v>Equipo de Soldadura</v>
      </c>
      <c r="C37" s="845"/>
      <c r="D37" s="845"/>
      <c r="E37" s="845"/>
      <c r="F37" s="845"/>
      <c r="G37" s="845"/>
      <c r="H37" s="846"/>
      <c r="I37" s="420"/>
      <c r="J37" s="421"/>
      <c r="K37" s="268">
        <f>VLOOKUP(A37,EQUIPOS!A7:D164,4,FALSE)</f>
        <v>8178.1037404553372</v>
      </c>
      <c r="L37" s="334"/>
      <c r="M37" s="335">
        <v>1</v>
      </c>
      <c r="N37" s="271">
        <f t="shared" si="0"/>
        <v>8178.1037404553372</v>
      </c>
    </row>
    <row r="38" spans="1:14">
      <c r="A38" s="113" t="s">
        <v>242</v>
      </c>
      <c r="B38" s="844" t="str">
        <f>VLOOKUP(A38,EQUIPOS!A8:D154,3,FALSE)</f>
        <v>Grúa con torre capacidad 1 ton en la punta.</v>
      </c>
      <c r="C38" s="845"/>
      <c r="D38" s="845"/>
      <c r="E38" s="845"/>
      <c r="F38" s="845"/>
      <c r="G38" s="845"/>
      <c r="H38" s="846"/>
      <c r="I38" s="420"/>
      <c r="J38" s="421"/>
      <c r="K38" s="437">
        <f>VLOOKUP(A38,EQUIPOS!A8:D165,4,FALSE)</f>
        <v>205222.0629018461</v>
      </c>
      <c r="L38" s="334"/>
      <c r="M38" s="335">
        <v>2.5</v>
      </c>
      <c r="N38" s="271">
        <f t="shared" si="0"/>
        <v>82088.825160738445</v>
      </c>
    </row>
    <row r="39" spans="1:14">
      <c r="A39" s="113" t="s">
        <v>267</v>
      </c>
      <c r="B39" s="844" t="str">
        <f>VLOOKUP(A39,EQUIPOS!A9:D154,3,FALSE)</f>
        <v>Motobomba de concreto</v>
      </c>
      <c r="C39" s="845"/>
      <c r="D39" s="845"/>
      <c r="E39" s="845"/>
      <c r="F39" s="845"/>
      <c r="G39" s="845"/>
      <c r="H39" s="846"/>
      <c r="I39" s="420"/>
      <c r="J39" s="421"/>
      <c r="K39" s="437">
        <f>VLOOKUP(A39,EQUIPOS!A9:D166,4,FALSE)</f>
        <v>90152.474615990912</v>
      </c>
      <c r="L39" s="334"/>
      <c r="M39" s="335">
        <v>2.5499800000000001</v>
      </c>
      <c r="N39" s="271">
        <f t="shared" si="0"/>
        <v>35354.188901870177</v>
      </c>
    </row>
    <row r="40" spans="1:14">
      <c r="A40" s="113" t="s">
        <v>277</v>
      </c>
      <c r="B40" s="844" t="str">
        <f>VLOOKUP(A40,EQUIPOS!A10:D154,3,FALSE)</f>
        <v>Pala auxiliar de piloteadora</v>
      </c>
      <c r="C40" s="845"/>
      <c r="D40" s="845"/>
      <c r="E40" s="845"/>
      <c r="F40" s="845"/>
      <c r="G40" s="845"/>
      <c r="H40" s="846"/>
      <c r="I40" s="420"/>
      <c r="J40" s="421"/>
      <c r="K40" s="437">
        <f>VLOOKUP(A40,EQUIPOS!A10:D167,4,FALSE)</f>
        <v>379007.18516959943</v>
      </c>
      <c r="L40" s="334"/>
      <c r="M40" s="335">
        <v>2.5</v>
      </c>
      <c r="N40" s="271">
        <f t="shared" si="0"/>
        <v>151602.87406783976</v>
      </c>
    </row>
    <row r="41" spans="1:14">
      <c r="A41" s="113" t="s">
        <v>282</v>
      </c>
      <c r="B41" s="844" t="str">
        <f>VLOOKUP(A41,EQUIPOS!A6:D154,3,FALSE)</f>
        <v>Piloteadora potencia 250KW, RPM 1800, fuerza elevadora 200KN</v>
      </c>
      <c r="C41" s="845"/>
      <c r="D41" s="845"/>
      <c r="E41" s="845"/>
      <c r="F41" s="845"/>
      <c r="G41" s="845"/>
      <c r="H41" s="846"/>
      <c r="I41" s="420"/>
      <c r="J41" s="421"/>
      <c r="K41" s="437">
        <f>VLOOKUP(A41,EQUIPOS!A6:D154,4,FALSE)</f>
        <v>631219.80878328695</v>
      </c>
      <c r="L41" s="334"/>
      <c r="M41" s="335">
        <v>1</v>
      </c>
      <c r="N41" s="271">
        <f t="shared" si="0"/>
        <v>631219.80878328695</v>
      </c>
    </row>
    <row r="42" spans="1:14">
      <c r="A42" s="113" t="s">
        <v>310</v>
      </c>
      <c r="B42" s="844" t="str">
        <f>VLOOKUP(A42,EQUIPOS!A12:D156,3,FALSE)</f>
        <v>Retroexcavadora A25C</v>
      </c>
      <c r="C42" s="845"/>
      <c r="D42" s="845"/>
      <c r="E42" s="845"/>
      <c r="F42" s="845"/>
      <c r="G42" s="845"/>
      <c r="H42" s="846"/>
      <c r="I42" s="327"/>
      <c r="J42" s="329"/>
      <c r="K42" s="437">
        <f>VLOOKUP(A42,EQUIPOS!A12:D169,4,FALSE)</f>
        <v>194229.96383581427</v>
      </c>
      <c r="L42" s="422"/>
      <c r="M42" s="423">
        <v>2.5</v>
      </c>
      <c r="N42" s="271">
        <f t="shared" si="0"/>
        <v>77691.985534325708</v>
      </c>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N83*M45</f>
        <v>8989.0050753001669</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1046208.5834174224</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6340.963863022027</v>
      </c>
      <c r="N52" s="271">
        <f>K52*M52</f>
        <v>14932.969897416873</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2874.7958991727855</v>
      </c>
      <c r="N53" s="271">
        <f>K53*M53</f>
        <v>355612.85854806943</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412492.36813474196</v>
      </c>
      <c r="N54" s="271">
        <f>K54*M54</f>
        <v>340169.285765915</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SUM(N52:N58)</f>
        <v>710715.11421140132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35">
        <f>VLOOKUP(A64,TRANSPORTE!A5:D117,4,FALSE)</f>
        <v>1412.9987772297159</v>
      </c>
      <c r="M64" s="836"/>
      <c r="N64" s="286">
        <f>K64*L64</f>
        <v>1836.8984103986306</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35">
        <f>VLOOKUP(A65,TRANSPORTE!A6:D117,4,FALSE)</f>
        <v>55.274644296461268</v>
      </c>
      <c r="M65" s="836"/>
      <c r="N65" s="286">
        <f>K65*L65</f>
        <v>2.7637322148230634</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1839.6621426134536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983"/>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8"/>
      <c r="C82" s="819"/>
      <c r="D82" s="819"/>
      <c r="E82" s="819"/>
      <c r="F82" s="819"/>
      <c r="G82" s="819"/>
      <c r="H82" s="819"/>
      <c r="I82" s="126"/>
      <c r="J82" s="126"/>
      <c r="K82" s="126"/>
      <c r="L82" s="919"/>
      <c r="M82" s="919"/>
      <c r="N82" s="127"/>
    </row>
    <row r="83" spans="1:14" ht="15.75" thickBot="1">
      <c r="B83" s="837" t="s">
        <v>953</v>
      </c>
      <c r="C83" s="838"/>
      <c r="D83" s="838"/>
      <c r="E83" s="838"/>
      <c r="F83" s="838"/>
      <c r="G83" s="838"/>
      <c r="H83" s="838"/>
      <c r="I83" s="838"/>
      <c r="J83" s="838"/>
      <c r="K83" s="838"/>
      <c r="L83" s="838"/>
      <c r="M83" s="839"/>
      <c r="N83" s="459">
        <f>SUM(N76:N82)</f>
        <v>89890.050753001662</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N47+N59+N70+N83</f>
        <v>1848653.4105244386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369730.68210488773</v>
      </c>
      <c r="M90" s="866"/>
      <c r="N90" s="51"/>
    </row>
    <row r="91" spans="1:14">
      <c r="B91" s="89" t="s">
        <v>973</v>
      </c>
      <c r="C91" s="90"/>
      <c r="D91" s="90"/>
      <c r="E91" s="90"/>
      <c r="F91" s="90"/>
      <c r="G91" s="90"/>
      <c r="H91" s="90"/>
      <c r="I91" s="87"/>
      <c r="J91" s="88"/>
      <c r="K91" s="303">
        <v>0.05</v>
      </c>
      <c r="L91" s="865">
        <f>N85*K91</f>
        <v>92432.670526221933</v>
      </c>
      <c r="M91" s="866"/>
      <c r="N91" s="51"/>
    </row>
    <row r="92" spans="1:14" ht="15.75" thickBot="1">
      <c r="B92" s="91" t="s">
        <v>974</v>
      </c>
      <c r="C92" s="92"/>
      <c r="D92" s="92"/>
      <c r="E92" s="92"/>
      <c r="F92" s="92"/>
      <c r="G92" s="92"/>
      <c r="H92" s="92"/>
      <c r="I92" s="93"/>
      <c r="J92" s="94"/>
      <c r="K92" s="304">
        <v>0.05</v>
      </c>
      <c r="L92" s="867">
        <f>N85*K92</f>
        <v>92432.670526221933</v>
      </c>
      <c r="M92" s="868"/>
      <c r="N92" s="51"/>
    </row>
    <row r="93" spans="1:14" ht="15.75" thickBot="1">
      <c r="B93" s="831" t="s">
        <v>953</v>
      </c>
      <c r="C93" s="832"/>
      <c r="D93" s="832"/>
      <c r="E93" s="832"/>
      <c r="F93" s="832"/>
      <c r="G93" s="832"/>
      <c r="H93" s="832"/>
      <c r="I93" s="832"/>
      <c r="J93" s="832"/>
      <c r="K93" s="832"/>
      <c r="L93" s="832"/>
      <c r="M93" s="833"/>
      <c r="N93" s="52">
        <f>L90+L91+L92</f>
        <v>554596.02315733163</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2403249.4336817702</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182</v>
      </c>
      <c r="B36" s="844" t="str">
        <f>VLOOKUP(A36,EQUIPOS!A6:D154,3,FALSE)</f>
        <v xml:space="preserve">Compresor para penetrar roca
</v>
      </c>
      <c r="C36" s="845"/>
      <c r="D36" s="845"/>
      <c r="E36" s="845"/>
      <c r="F36" s="845"/>
      <c r="G36" s="845"/>
      <c r="H36" s="846"/>
      <c r="I36" s="266"/>
      <c r="J36" s="267"/>
      <c r="K36" s="268">
        <f>VLOOKUP(A36,EQUIPOS!A6:D163,4,FALSE)</f>
        <v>100492.70587594618</v>
      </c>
      <c r="L36" s="269"/>
      <c r="M36" s="270">
        <v>0.125</v>
      </c>
      <c r="N36" s="271">
        <f>K36/M36</f>
        <v>803941.64700756944</v>
      </c>
    </row>
    <row r="37" spans="1:14">
      <c r="A37" s="113" t="s">
        <v>242</v>
      </c>
      <c r="B37" s="844" t="str">
        <f>VLOOKUP(A37,EQUIPOS!A7:D154,3,FALSE)</f>
        <v>Grúa con torre capacidad 1 ton en la punta.</v>
      </c>
      <c r="C37" s="845"/>
      <c r="D37" s="845"/>
      <c r="E37" s="845"/>
      <c r="F37" s="845"/>
      <c r="G37" s="845"/>
      <c r="H37" s="846"/>
      <c r="I37" s="420"/>
      <c r="J37" s="421"/>
      <c r="K37" s="268">
        <f>VLOOKUP(A37,EQUIPOS!A7:D164,4,FALSE)</f>
        <v>205222.0629018461</v>
      </c>
      <c r="L37" s="334"/>
      <c r="M37" s="335">
        <v>2.5</v>
      </c>
      <c r="N37" s="271">
        <f>K37/M37</f>
        <v>82088.825160738445</v>
      </c>
    </row>
    <row r="38" spans="1:14">
      <c r="A38" s="113" t="s">
        <v>267</v>
      </c>
      <c r="B38" s="844" t="str">
        <f>VLOOKUP(A38,EQUIPOS!A8:D154,3,FALSE)</f>
        <v>Motobomba de concreto</v>
      </c>
      <c r="C38" s="845"/>
      <c r="D38" s="845"/>
      <c r="E38" s="845"/>
      <c r="F38" s="845"/>
      <c r="G38" s="845"/>
      <c r="H38" s="846"/>
      <c r="I38" s="420"/>
      <c r="J38" s="421"/>
      <c r="K38" s="437">
        <f>VLOOKUP(A38,EQUIPOS!A8:D165,4,FALSE)</f>
        <v>90152.474615990912</v>
      </c>
      <c r="L38" s="334"/>
      <c r="M38" s="335">
        <v>0.65</v>
      </c>
      <c r="N38" s="271">
        <f>K38/M38</f>
        <v>138696.11479383218</v>
      </c>
    </row>
    <row r="39" spans="1:14">
      <c r="A39" s="113" t="s">
        <v>310</v>
      </c>
      <c r="B39" s="844" t="str">
        <f>VLOOKUP(A39,EQUIPOS!A9:D154,3,FALSE)</f>
        <v>Retroexcavadora A25C</v>
      </c>
      <c r="C39" s="845"/>
      <c r="D39" s="845"/>
      <c r="E39" s="845"/>
      <c r="F39" s="845"/>
      <c r="G39" s="845"/>
      <c r="H39" s="846"/>
      <c r="I39" s="420"/>
      <c r="J39" s="421"/>
      <c r="K39" s="437">
        <f>VLOOKUP(A39,EQUIPOS!A9:D166,4,FALSE)</f>
        <v>194229.96383581427</v>
      </c>
      <c r="L39" s="334"/>
      <c r="M39" s="335">
        <v>0.65</v>
      </c>
      <c r="N39" s="271">
        <f>K39/M39</f>
        <v>298815.32897817576</v>
      </c>
    </row>
    <row r="40" spans="1:14">
      <c r="A40" s="113"/>
      <c r="B40" s="844"/>
      <c r="C40" s="845"/>
      <c r="D40" s="845"/>
      <c r="E40" s="845"/>
      <c r="F40" s="845"/>
      <c r="G40" s="845"/>
      <c r="H40" s="846"/>
      <c r="I40" s="420"/>
      <c r="J40" s="421"/>
      <c r="K40" s="437"/>
      <c r="L40" s="334"/>
      <c r="M40" s="335"/>
      <c r="N40" s="271"/>
    </row>
    <row r="41" spans="1:14">
      <c r="A41" s="113"/>
      <c r="B41" s="844"/>
      <c r="C41" s="845"/>
      <c r="D41" s="845"/>
      <c r="E41" s="845"/>
      <c r="F41" s="845"/>
      <c r="G41" s="845"/>
      <c r="H41" s="846"/>
      <c r="I41" s="420"/>
      <c r="J41" s="421"/>
      <c r="K41" s="437"/>
      <c r="L41" s="334"/>
      <c r="M41" s="335"/>
      <c r="N41" s="271"/>
    </row>
    <row r="42" spans="1:14">
      <c r="A42" s="113"/>
      <c r="B42" s="844"/>
      <c r="C42" s="845"/>
      <c r="D42" s="845"/>
      <c r="E42" s="845"/>
      <c r="F42" s="845"/>
      <c r="G42" s="845"/>
      <c r="H42" s="846"/>
      <c r="I42" s="327"/>
      <c r="J42" s="329"/>
      <c r="K42" s="437"/>
      <c r="L42" s="422"/>
      <c r="M42" s="423"/>
      <c r="N42" s="271"/>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N87*M45</f>
        <v>46742.82639156087</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393">
        <f>SUM(N36:N46)</f>
        <v>1370284.7423318769</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22" t="s">
        <v>944</v>
      </c>
      <c r="C51" s="823"/>
      <c r="D51" s="823"/>
      <c r="E51" s="823"/>
      <c r="F51" s="823"/>
      <c r="G51" s="823"/>
      <c r="H51" s="823"/>
      <c r="I51" s="824"/>
      <c r="J51" s="314" t="s">
        <v>945</v>
      </c>
      <c r="K51" s="85" t="s">
        <v>946</v>
      </c>
      <c r="L51" s="825" t="s">
        <v>955</v>
      </c>
      <c r="M51" s="824"/>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2874.7958991727855</v>
      </c>
      <c r="N52" s="271">
        <f>K52*M52</f>
        <v>512082.51630921994</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412492.36813474196</v>
      </c>
      <c r="N53" s="271">
        <f t="shared" ref="N53:N59" si="0">K53*M53</f>
        <v>489843.77150291757</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5983.2684656207839</v>
      </c>
      <c r="N54" s="271">
        <f t="shared" si="0"/>
        <v>1794.980539686235</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3555.2754650790162</v>
      </c>
      <c r="N55" s="271">
        <f t="shared" si="0"/>
        <v>10665.826395237049</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9863.7215647009307</v>
      </c>
      <c r="N56" s="271">
        <f t="shared" si="0"/>
        <v>2465.9303911752327</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1333.2282994046311</v>
      </c>
      <c r="N57" s="271">
        <f t="shared" si="0"/>
        <v>1333.2282994046311</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1040.5684288036146</v>
      </c>
      <c r="N58" s="271">
        <f t="shared" si="0"/>
        <v>1040.5684288036146</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5853.1974120203322</v>
      </c>
      <c r="N59" s="271">
        <f t="shared" si="0"/>
        <v>2680.7644147053124</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31" t="s">
        <v>953</v>
      </c>
      <c r="C63" s="832"/>
      <c r="D63" s="832"/>
      <c r="E63" s="832"/>
      <c r="F63" s="832"/>
      <c r="G63" s="832"/>
      <c r="H63" s="832"/>
      <c r="I63" s="832"/>
      <c r="J63" s="832"/>
      <c r="K63" s="832"/>
      <c r="L63" s="832"/>
      <c r="M63" s="833"/>
      <c r="N63" s="393">
        <f>SUM(N52:N62)</f>
        <v>1021907.5862811495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4" t="s">
        <v>961</v>
      </c>
      <c r="M67" s="807"/>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35">
        <f>VLOOKUP(A68,TRANSPORTE!A5:D117,4,FALSE)</f>
        <v>1412.9987772297159</v>
      </c>
      <c r="M68" s="836"/>
      <c r="N68" s="286">
        <f>K68*L68</f>
        <v>1836.8984103986306</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35">
        <f>VLOOKUP(A69,TRANSPORTE!A6:D117,4,FALSE)</f>
        <v>55.274644296461268</v>
      </c>
      <c r="M69" s="836"/>
      <c r="N69" s="286">
        <f>K69*L69</f>
        <v>2.7637322148230634</v>
      </c>
    </row>
    <row r="70" spans="1:15">
      <c r="B70" s="46"/>
      <c r="C70" s="47"/>
      <c r="D70" s="47"/>
      <c r="E70" s="47"/>
      <c r="F70" s="47"/>
      <c r="G70" s="47"/>
      <c r="H70" s="310"/>
      <c r="I70" s="278"/>
      <c r="J70" s="285"/>
      <c r="K70" s="278"/>
      <c r="L70" s="835"/>
      <c r="M70" s="836"/>
      <c r="N70" s="286"/>
    </row>
    <row r="71" spans="1:15">
      <c r="B71" s="46"/>
      <c r="C71" s="47"/>
      <c r="D71" s="47"/>
      <c r="E71" s="47"/>
      <c r="F71" s="47"/>
      <c r="G71" s="47"/>
      <c r="H71" s="310"/>
      <c r="I71" s="278"/>
      <c r="J71" s="285"/>
      <c r="K71" s="278"/>
      <c r="L71" s="835"/>
      <c r="M71" s="836"/>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0"/>
      <c r="M73" s="821"/>
      <c r="N73" s="127"/>
    </row>
    <row r="74" spans="1:15" ht="15.75" thickBot="1">
      <c r="B74" s="837" t="s">
        <v>953</v>
      </c>
      <c r="C74" s="838"/>
      <c r="D74" s="838"/>
      <c r="E74" s="838"/>
      <c r="F74" s="838"/>
      <c r="G74" s="838"/>
      <c r="H74" s="838"/>
      <c r="I74" s="838"/>
      <c r="J74" s="838"/>
      <c r="K74" s="838"/>
      <c r="L74" s="838"/>
      <c r="M74" s="839"/>
      <c r="N74" s="104">
        <f>N68+N69+N70+N71+N72</f>
        <v>1839.6621426134536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7" t="s">
        <v>963</v>
      </c>
      <c r="C78" s="858"/>
      <c r="D78" s="858"/>
      <c r="E78" s="858"/>
      <c r="F78" s="858"/>
      <c r="G78" s="858"/>
      <c r="H78" s="858"/>
      <c r="I78" s="73" t="s">
        <v>964</v>
      </c>
      <c r="J78" s="75" t="s">
        <v>1410</v>
      </c>
      <c r="K78" s="74" t="s">
        <v>966</v>
      </c>
      <c r="L78" s="859" t="s">
        <v>950</v>
      </c>
      <c r="M78" s="983"/>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8"/>
      <c r="C86" s="819"/>
      <c r="D86" s="819"/>
      <c r="E86" s="819"/>
      <c r="F86" s="819"/>
      <c r="G86" s="819"/>
      <c r="H86" s="819"/>
      <c r="I86" s="126"/>
      <c r="J86" s="126"/>
      <c r="K86" s="126"/>
      <c r="L86" s="919"/>
      <c r="M86" s="919"/>
      <c r="N86" s="45"/>
    </row>
    <row r="87" spans="1:14" ht="15.75" thickBot="1">
      <c r="B87" s="837" t="s">
        <v>953</v>
      </c>
      <c r="C87" s="838"/>
      <c r="D87" s="838"/>
      <c r="E87" s="838"/>
      <c r="F87" s="838"/>
      <c r="G87" s="838"/>
      <c r="H87" s="838"/>
      <c r="I87" s="838"/>
      <c r="J87" s="838"/>
      <c r="K87" s="838"/>
      <c r="L87" s="838"/>
      <c r="M87" s="839"/>
      <c r="N87" s="300">
        <f>SUM(N80:N86)</f>
        <v>467428.26391560864</v>
      </c>
    </row>
    <row r="88" spans="1:14" ht="15.75" thickBot="1">
      <c r="B88" s="33"/>
      <c r="C88" s="34"/>
      <c r="D88" s="34"/>
      <c r="E88" s="34"/>
      <c r="F88" s="34"/>
      <c r="G88" s="34"/>
      <c r="H88" s="34"/>
      <c r="I88" s="34"/>
      <c r="J88" s="34"/>
      <c r="K88" s="34"/>
      <c r="L88" s="34"/>
      <c r="M88" s="34"/>
      <c r="N88" s="35"/>
    </row>
    <row r="89" spans="1:14" ht="15.75" thickBot="1">
      <c r="B89" s="831" t="s">
        <v>967</v>
      </c>
      <c r="C89" s="832"/>
      <c r="D89" s="832"/>
      <c r="E89" s="832"/>
      <c r="F89" s="832"/>
      <c r="G89" s="832"/>
      <c r="H89" s="832"/>
      <c r="I89" s="832"/>
      <c r="J89" s="832"/>
      <c r="K89" s="832"/>
      <c r="L89" s="832"/>
      <c r="M89" s="833"/>
      <c r="N89" s="99">
        <f>N47+N63+N74+N87</f>
        <v>2861460.2546712486</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22" t="s">
        <v>969</v>
      </c>
      <c r="C93" s="823"/>
      <c r="D93" s="823"/>
      <c r="E93" s="823"/>
      <c r="F93" s="823"/>
      <c r="G93" s="823"/>
      <c r="H93" s="823"/>
      <c r="I93" s="313"/>
      <c r="J93" s="333"/>
      <c r="K93" s="301" t="s">
        <v>970</v>
      </c>
      <c r="L93" s="861" t="s">
        <v>971</v>
      </c>
      <c r="M93" s="862"/>
      <c r="N93" s="302"/>
    </row>
    <row r="94" spans="1:14">
      <c r="B94" s="863" t="s">
        <v>972</v>
      </c>
      <c r="C94" s="864"/>
      <c r="D94" s="864"/>
      <c r="E94" s="864"/>
      <c r="F94" s="864"/>
      <c r="G94" s="864"/>
      <c r="H94" s="864"/>
      <c r="I94" s="87"/>
      <c r="J94" s="88"/>
      <c r="K94" s="303">
        <v>0.2</v>
      </c>
      <c r="L94" s="865">
        <f>N89*K94</f>
        <v>572292.05093424977</v>
      </c>
      <c r="M94" s="866"/>
      <c r="N94" s="51"/>
    </row>
    <row r="95" spans="1:14">
      <c r="B95" s="89" t="s">
        <v>973</v>
      </c>
      <c r="C95" s="90"/>
      <c r="D95" s="90"/>
      <c r="E95" s="90"/>
      <c r="F95" s="90"/>
      <c r="G95" s="90"/>
      <c r="H95" s="90"/>
      <c r="I95" s="87"/>
      <c r="J95" s="88"/>
      <c r="K95" s="303">
        <v>0.05</v>
      </c>
      <c r="L95" s="865">
        <f>N89*K95</f>
        <v>143073.01273356244</v>
      </c>
      <c r="M95" s="866"/>
      <c r="N95" s="51"/>
    </row>
    <row r="96" spans="1:14" ht="15.75" thickBot="1">
      <c r="B96" s="91" t="s">
        <v>974</v>
      </c>
      <c r="C96" s="92"/>
      <c r="D96" s="92"/>
      <c r="E96" s="92"/>
      <c r="F96" s="92"/>
      <c r="G96" s="92"/>
      <c r="H96" s="92"/>
      <c r="I96" s="93"/>
      <c r="J96" s="94"/>
      <c r="K96" s="304">
        <v>0.05</v>
      </c>
      <c r="L96" s="867">
        <f>N89*K96</f>
        <v>143073.01273356244</v>
      </c>
      <c r="M96" s="868"/>
      <c r="N96" s="51"/>
    </row>
    <row r="97" spans="1:14" ht="15.75" thickBot="1">
      <c r="B97" s="831" t="s">
        <v>953</v>
      </c>
      <c r="C97" s="832"/>
      <c r="D97" s="832"/>
      <c r="E97" s="832"/>
      <c r="F97" s="832"/>
      <c r="G97" s="832"/>
      <c r="H97" s="832"/>
      <c r="I97" s="832"/>
      <c r="J97" s="832"/>
      <c r="K97" s="832"/>
      <c r="L97" s="832"/>
      <c r="M97" s="833"/>
      <c r="N97" s="52">
        <f>L94+L95+L96</f>
        <v>858438.07640137454</v>
      </c>
    </row>
    <row r="98" spans="1:14" ht="15.75" thickBot="1">
      <c r="B98" s="33"/>
      <c r="C98" s="34"/>
      <c r="D98" s="34"/>
      <c r="E98" s="34"/>
      <c r="F98" s="34"/>
      <c r="G98" s="34"/>
      <c r="H98" s="34"/>
      <c r="I98" s="34"/>
      <c r="J98" s="34"/>
      <c r="K98" s="34"/>
      <c r="L98" s="34"/>
      <c r="M98" s="34"/>
      <c r="N98" s="35"/>
    </row>
    <row r="99" spans="1:14" ht="15.75" thickBot="1">
      <c r="A99" t="s">
        <v>2016</v>
      </c>
      <c r="B99" s="831" t="s">
        <v>975</v>
      </c>
      <c r="C99" s="832"/>
      <c r="D99" s="832"/>
      <c r="E99" s="832"/>
      <c r="F99" s="832"/>
      <c r="G99" s="832"/>
      <c r="H99" s="832"/>
      <c r="I99" s="832"/>
      <c r="J99" s="832"/>
      <c r="K99" s="832"/>
      <c r="L99" s="832"/>
      <c r="M99" s="833"/>
      <c r="N99" s="187">
        <f>N89+N97</f>
        <v>3719898.3310726229</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73" t="s">
        <v>2218</v>
      </c>
      <c r="C116" s="974"/>
      <c r="D116" s="974"/>
      <c r="E116" s="974"/>
      <c r="F116" s="974"/>
      <c r="G116" s="974"/>
      <c r="H116" s="974"/>
      <c r="I116" s="974"/>
      <c r="J116" s="974"/>
      <c r="K116" s="974"/>
      <c r="L116" s="974"/>
      <c r="M116" s="974"/>
      <c r="N116" s="975"/>
    </row>
    <row r="117" spans="2:14" ht="15" customHeight="1">
      <c r="B117" s="973"/>
      <c r="C117" s="974"/>
      <c r="D117" s="974"/>
      <c r="E117" s="974"/>
      <c r="F117" s="974"/>
      <c r="G117" s="974"/>
      <c r="H117" s="974"/>
      <c r="I117" s="974"/>
      <c r="J117" s="974"/>
      <c r="K117" s="974"/>
      <c r="L117" s="974"/>
      <c r="M117" s="974"/>
      <c r="N117" s="975"/>
    </row>
    <row r="118" spans="2:14" ht="30" customHeight="1">
      <c r="B118" s="976" t="s">
        <v>2219</v>
      </c>
      <c r="C118" s="977"/>
      <c r="D118" s="977"/>
      <c r="E118" s="977"/>
      <c r="F118" s="977"/>
      <c r="G118" s="977"/>
      <c r="H118" s="977"/>
      <c r="I118" s="977"/>
      <c r="J118" s="977"/>
      <c r="K118" s="977"/>
      <c r="L118" s="977"/>
      <c r="M118" s="977"/>
      <c r="N118" s="978"/>
    </row>
    <row r="119" spans="2:14">
      <c r="B119" s="976"/>
      <c r="C119" s="977"/>
      <c r="D119" s="977"/>
      <c r="E119" s="977"/>
      <c r="F119" s="977"/>
      <c r="G119" s="977"/>
      <c r="H119" s="977"/>
      <c r="I119" s="977"/>
      <c r="J119" s="977"/>
      <c r="K119" s="977"/>
      <c r="L119" s="977"/>
      <c r="M119" s="977"/>
      <c r="N119" s="978"/>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9"/>
      <c r="K129" s="979"/>
      <c r="L129" s="979"/>
      <c r="M129" s="979"/>
      <c r="N129" s="980"/>
    </row>
    <row r="130" spans="2:14" ht="15.75" thickBot="1">
      <c r="B130" s="418" t="s">
        <v>2221</v>
      </c>
      <c r="C130" s="419"/>
      <c r="D130" s="419"/>
      <c r="E130" s="258"/>
      <c r="F130" s="258"/>
      <c r="G130" s="258"/>
      <c r="H130" s="258"/>
      <c r="I130" s="258"/>
      <c r="J130" s="981"/>
      <c r="K130" s="981"/>
      <c r="L130" s="981"/>
      <c r="M130" s="981"/>
      <c r="N130"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2" hidden="1" customHeight="1" thickBo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180</v>
      </c>
      <c r="B36" s="844" t="str">
        <f>VLOOKUP(A36,EQUIPOS!A6:D154,3,FALSE)</f>
        <v>Compresor 120 HP, con martillo.</v>
      </c>
      <c r="C36" s="845"/>
      <c r="D36" s="845"/>
      <c r="E36" s="845"/>
      <c r="F36" s="845"/>
      <c r="G36" s="845"/>
      <c r="H36" s="846"/>
      <c r="I36" s="266"/>
      <c r="J36" s="267"/>
      <c r="K36" s="268">
        <f>VLOOKUP(A36,EQUIPOS!A6:D163,4,FALSE)</f>
        <v>88502.416416240099</v>
      </c>
      <c r="L36" s="269"/>
      <c r="M36" s="270">
        <v>0.16</v>
      </c>
      <c r="N36" s="271">
        <f>K36/M36</f>
        <v>553140.10260150058</v>
      </c>
    </row>
    <row r="37" spans="1:14">
      <c r="A37" s="113" t="s">
        <v>261</v>
      </c>
      <c r="B37" s="844" t="str">
        <f>VLOOKUP(A37,EQUIPOS!A7:D154,3,FALSE)</f>
        <v xml:space="preserve">Motobomba 3 PULGADAS (incluye operario)
</v>
      </c>
      <c r="C37" s="845"/>
      <c r="D37" s="845"/>
      <c r="E37" s="845"/>
      <c r="F37" s="845"/>
      <c r="G37" s="845"/>
      <c r="H37" s="846"/>
      <c r="I37" s="420"/>
      <c r="J37" s="421"/>
      <c r="K37" s="268">
        <f>VLOOKUP(A37,EQUIPOS!A7:D164,4,FALSE)</f>
        <v>15333.944513353757</v>
      </c>
      <c r="L37" s="334"/>
      <c r="M37" s="335">
        <v>0.16</v>
      </c>
      <c r="N37" s="271">
        <f>K37/M37</f>
        <v>95837.153208460979</v>
      </c>
    </row>
    <row r="38" spans="1:14">
      <c r="A38" s="113"/>
      <c r="B38" s="844"/>
      <c r="C38" s="845"/>
      <c r="D38" s="845"/>
      <c r="E38" s="845"/>
      <c r="F38" s="845"/>
      <c r="G38" s="845"/>
      <c r="H38" s="846"/>
      <c r="I38" s="420"/>
      <c r="J38" s="421"/>
      <c r="K38" s="437"/>
      <c r="L38" s="334"/>
      <c r="M38" s="335"/>
      <c r="N38" s="271"/>
    </row>
    <row r="39" spans="1:14">
      <c r="A39" s="113"/>
      <c r="B39" s="844"/>
      <c r="C39" s="845"/>
      <c r="D39" s="845"/>
      <c r="E39" s="845"/>
      <c r="F39" s="845"/>
      <c r="G39" s="845"/>
      <c r="H39" s="846"/>
      <c r="I39" s="420"/>
      <c r="J39" s="421"/>
      <c r="K39" s="437"/>
      <c r="L39" s="334"/>
      <c r="M39" s="335"/>
      <c r="N39" s="271"/>
    </row>
    <row r="40" spans="1:14">
      <c r="A40" s="113"/>
      <c r="B40" s="844"/>
      <c r="C40" s="845"/>
      <c r="D40" s="845"/>
      <c r="E40" s="845"/>
      <c r="F40" s="845"/>
      <c r="G40" s="845"/>
      <c r="H40" s="846"/>
      <c r="I40" s="327"/>
      <c r="J40" s="329"/>
      <c r="K40" s="437"/>
      <c r="L40" s="422"/>
      <c r="M40" s="423"/>
      <c r="N40" s="271"/>
    </row>
    <row r="41" spans="1:14">
      <c r="B41" s="844"/>
      <c r="C41" s="845"/>
      <c r="D41" s="845"/>
      <c r="E41" s="845"/>
      <c r="F41" s="845"/>
      <c r="G41" s="845"/>
      <c r="H41" s="846"/>
      <c r="I41" s="36"/>
      <c r="J41" s="37"/>
      <c r="K41" s="437"/>
      <c r="L41" s="275"/>
      <c r="M41" s="276"/>
      <c r="N41" s="271"/>
    </row>
    <row r="42" spans="1:14">
      <c r="B42" s="319"/>
      <c r="C42" s="320"/>
      <c r="D42" s="320"/>
      <c r="E42" s="320"/>
      <c r="F42" s="322"/>
      <c r="G42" s="322"/>
      <c r="H42" s="125"/>
      <c r="I42" s="36"/>
      <c r="J42" s="37"/>
      <c r="K42" s="437"/>
      <c r="L42" s="275"/>
      <c r="M42" s="276"/>
      <c r="N42" s="272"/>
    </row>
    <row r="43" spans="1:14">
      <c r="B43" s="851" t="s">
        <v>952</v>
      </c>
      <c r="C43" s="852"/>
      <c r="D43" s="852"/>
      <c r="E43" s="38"/>
      <c r="F43" s="39"/>
      <c r="G43" s="39"/>
      <c r="H43" s="40"/>
      <c r="I43" s="36"/>
      <c r="J43" s="37"/>
      <c r="K43" s="278"/>
      <c r="L43" s="275"/>
      <c r="M43" s="400">
        <v>0.05</v>
      </c>
      <c r="N43" s="343">
        <f>N77*M43</f>
        <v>12625.400141187813</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661602.65595114941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9863.7215647009307</v>
      </c>
      <c r="N50" s="271">
        <f>K50*M50</f>
        <v>1972.7443129401863</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1333.2282994046311</v>
      </c>
      <c r="N51" s="271">
        <f>K51*M51</f>
        <v>1333.2282994046311</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1040.5684288036146</v>
      </c>
      <c r="N52" s="271">
        <f>K52*M52</f>
        <v>520.28421440180728</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3143.3837953442526</v>
      </c>
      <c r="N53" s="271">
        <f>K53*M53</f>
        <v>471507.56930163788</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426528.63364419865</v>
      </c>
      <c r="N54" s="271">
        <f>K54*M54</f>
        <v>426528.63364419865</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901862.4597725831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35">
        <f>VLOOKUP(A63,TRANSPORTE!A5:D117,4,FALSE)</f>
        <v>1412.9987772297159</v>
      </c>
      <c r="M63" s="836"/>
      <c r="N63" s="286">
        <f>K63*L63</f>
        <v>1412.9987772297159</v>
      </c>
    </row>
    <row r="64" spans="1:14">
      <c r="B64" s="46"/>
      <c r="C64" s="47"/>
      <c r="D64" s="47"/>
      <c r="E64" s="47"/>
      <c r="F64" s="47"/>
      <c r="G64" s="47"/>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1412.9987772297159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SUM(N73:N76)</f>
        <v>252508.00282375625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N45+N58+N68+N77</f>
        <v>1817386.1173247185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363477.2234649437</v>
      </c>
      <c r="M84" s="866"/>
      <c r="N84" s="51"/>
    </row>
    <row r="85" spans="1:14">
      <c r="B85" s="89" t="s">
        <v>973</v>
      </c>
      <c r="C85" s="90"/>
      <c r="D85" s="90"/>
      <c r="E85" s="90"/>
      <c r="F85" s="90"/>
      <c r="G85" s="90"/>
      <c r="H85" s="90"/>
      <c r="I85" s="87"/>
      <c r="J85" s="88"/>
      <c r="K85" s="303">
        <v>0.05</v>
      </c>
      <c r="L85" s="865">
        <f>N79*K85</f>
        <v>90869.305866235925</v>
      </c>
      <c r="M85" s="866"/>
      <c r="N85" s="51"/>
    </row>
    <row r="86" spans="1:14" ht="15.75" thickBot="1">
      <c r="B86" s="91" t="s">
        <v>974</v>
      </c>
      <c r="C86" s="92"/>
      <c r="D86" s="92"/>
      <c r="E86" s="92"/>
      <c r="F86" s="92"/>
      <c r="G86" s="92"/>
      <c r="H86" s="92"/>
      <c r="I86" s="93"/>
      <c r="J86" s="94"/>
      <c r="K86" s="304">
        <v>0.05</v>
      </c>
      <c r="L86" s="867">
        <f>N79*K86</f>
        <v>90869.305866235925</v>
      </c>
      <c r="M86" s="868"/>
      <c r="N86" s="51"/>
    </row>
    <row r="87" spans="1:14" ht="15.75" thickBot="1">
      <c r="B87" s="831" t="s">
        <v>953</v>
      </c>
      <c r="C87" s="832"/>
      <c r="D87" s="832"/>
      <c r="E87" s="832"/>
      <c r="F87" s="832"/>
      <c r="G87" s="832"/>
      <c r="H87" s="832"/>
      <c r="I87" s="832"/>
      <c r="J87" s="832"/>
      <c r="K87" s="832"/>
      <c r="L87" s="832"/>
      <c r="M87" s="833"/>
      <c r="N87" s="52">
        <f>L84+L85+L86</f>
        <v>545215.83519741555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2362601.9525221339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451"/>
      <c r="L30" s="842" t="s">
        <v>945</v>
      </c>
      <c r="M30" s="843"/>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121</v>
      </c>
      <c r="B36" s="844" t="str">
        <f>VLOOKUP(A36,EQUIPOS!A6:D154,3,FALSE)</f>
        <v>Bomba eléctrica para accionar la celda</v>
      </c>
      <c r="C36" s="845"/>
      <c r="D36" s="845"/>
      <c r="E36" s="845"/>
      <c r="F36" s="845"/>
      <c r="G36" s="845"/>
      <c r="H36" s="846"/>
      <c r="I36" s="266"/>
      <c r="J36" s="267"/>
      <c r="K36" s="268">
        <f>VLOOKUP(A36,EQUIPOS!A6:D163,4,FALSE)</f>
        <v>39868.255734719765</v>
      </c>
      <c r="L36" s="269"/>
      <c r="M36" s="270">
        <v>0.01</v>
      </c>
      <c r="N36" s="271">
        <f t="shared" ref="N36:N41" si="0">K36/M36</f>
        <v>3986825.5734719764</v>
      </c>
    </row>
    <row r="37" spans="1:14">
      <c r="A37" s="113" t="s">
        <v>192</v>
      </c>
      <c r="B37" s="844" t="str">
        <f>VLOOKUP(A37,EQUIPOS!A7:D154,3,FALSE)</f>
        <v>Equipo de acarreo interno</v>
      </c>
      <c r="C37" s="845"/>
      <c r="D37" s="845"/>
      <c r="E37" s="845"/>
      <c r="F37" s="845"/>
      <c r="G37" s="845"/>
      <c r="H37" s="846"/>
      <c r="I37" s="420"/>
      <c r="J37" s="421"/>
      <c r="K37" s="268">
        <f>VLOOKUP(A37,EQUIPOS!A7:D164,4,FALSE)</f>
        <v>60397.00642273586</v>
      </c>
      <c r="L37" s="334"/>
      <c r="M37" s="335">
        <v>0.05</v>
      </c>
      <c r="N37" s="271">
        <f t="shared" si="0"/>
        <v>1207940.1284547171</v>
      </c>
    </row>
    <row r="38" spans="1:14">
      <c r="A38" s="113" t="s">
        <v>217</v>
      </c>
      <c r="B38" s="844" t="str">
        <f>VLOOKUP(A38,EQUIPOS!A8:D154,3,FALSE)</f>
        <v>Equipo de soldadura y de acetileno (incluye soldadura)</v>
      </c>
      <c r="C38" s="845"/>
      <c r="D38" s="845"/>
      <c r="E38" s="845"/>
      <c r="F38" s="845"/>
      <c r="G38" s="845"/>
      <c r="H38" s="846"/>
      <c r="I38" s="420"/>
      <c r="J38" s="421"/>
      <c r="K38" s="268">
        <f>VLOOKUP(A38,EQUIPOS!A8:D165,4,FALSE)</f>
        <v>29645.6260591506</v>
      </c>
      <c r="L38" s="334"/>
      <c r="M38" s="335">
        <v>0.01</v>
      </c>
      <c r="N38" s="271">
        <f t="shared" si="0"/>
        <v>2964562.6059150598</v>
      </c>
    </row>
    <row r="39" spans="1:14">
      <c r="A39" s="113" t="s">
        <v>242</v>
      </c>
      <c r="B39" s="844" t="str">
        <f>VLOOKUP(A39,EQUIPOS!A9:D154,3,FALSE)</f>
        <v>Grúa con torre capacidad 1 ton en la punta.</v>
      </c>
      <c r="C39" s="845"/>
      <c r="D39" s="845"/>
      <c r="E39" s="845"/>
      <c r="F39" s="845"/>
      <c r="G39" s="845"/>
      <c r="H39" s="846"/>
      <c r="I39" s="420"/>
      <c r="J39" s="421"/>
      <c r="K39" s="268">
        <f>VLOOKUP(A39,EQUIPOS!A9:D166,4,FALSE)</f>
        <v>205222.0629018461</v>
      </c>
      <c r="L39" s="334"/>
      <c r="M39" s="335">
        <v>0.04</v>
      </c>
      <c r="N39" s="271">
        <f t="shared" si="0"/>
        <v>5130551.5725461524</v>
      </c>
    </row>
    <row r="40" spans="1:14">
      <c r="A40" s="113" t="s">
        <v>255</v>
      </c>
      <c r="B40" s="844" t="str">
        <f>VLOOKUP(A40,EQUIPOS!A10:D154,3,FALSE)</f>
        <v>Manómetro cable de acero para bajar la celda</v>
      </c>
      <c r="C40" s="845"/>
      <c r="D40" s="845"/>
      <c r="E40" s="845"/>
      <c r="F40" s="845"/>
      <c r="G40" s="845"/>
      <c r="H40" s="846"/>
      <c r="I40" s="327"/>
      <c r="J40" s="329"/>
      <c r="K40" s="268">
        <f>VLOOKUP(A40,EQUIPOS!A10:D167,4,FALSE)</f>
        <v>592430.5474765118</v>
      </c>
      <c r="L40" s="422"/>
      <c r="M40" s="423">
        <v>1</v>
      </c>
      <c r="N40" s="271">
        <f t="shared" si="0"/>
        <v>592430.5474765118</v>
      </c>
    </row>
    <row r="41" spans="1:14">
      <c r="A41" t="s">
        <v>320</v>
      </c>
      <c r="B41" s="844" t="str">
        <f>VLOOKUP(A41,EQUIPOS!A11:D155,3,FALSE)</f>
        <v>Retroexcavadora sobre llantas, motor 62HP, Profundidad de excavación de 5.41 metros.</v>
      </c>
      <c r="C41" s="845"/>
      <c r="D41" s="845"/>
      <c r="E41" s="845"/>
      <c r="F41" s="845"/>
      <c r="G41" s="845"/>
      <c r="H41" s="846"/>
      <c r="I41" s="36"/>
      <c r="J41" s="37"/>
      <c r="K41" s="268">
        <f>VLOOKUP(A41,EQUIPOS!A11:D168,4,FALSE)</f>
        <v>127782.87094461465</v>
      </c>
      <c r="L41" s="275"/>
      <c r="M41" s="276">
        <v>0.2</v>
      </c>
      <c r="N41" s="271">
        <f t="shared" si="0"/>
        <v>638914.35472307319</v>
      </c>
    </row>
    <row r="42" spans="1:14">
      <c r="B42" s="319"/>
      <c r="C42" s="320"/>
      <c r="D42" s="320"/>
      <c r="E42" s="320"/>
      <c r="F42" s="322"/>
      <c r="G42" s="322"/>
      <c r="H42" s="125"/>
      <c r="I42" s="36"/>
      <c r="J42" s="37"/>
      <c r="K42" s="437"/>
      <c r="L42" s="275"/>
      <c r="M42" s="276"/>
      <c r="N42" s="272"/>
    </row>
    <row r="43" spans="1:14">
      <c r="B43" s="851" t="s">
        <v>952</v>
      </c>
      <c r="C43" s="852"/>
      <c r="D43" s="852"/>
      <c r="E43" s="38"/>
      <c r="F43" s="39"/>
      <c r="G43" s="39"/>
      <c r="H43" s="40"/>
      <c r="I43" s="36"/>
      <c r="J43" s="37"/>
      <c r="K43" s="278"/>
      <c r="L43" s="275"/>
      <c r="M43" s="400">
        <v>0.01</v>
      </c>
      <c r="N43" s="343">
        <f>N81*M43</f>
        <v>6913.9567913614801</v>
      </c>
    </row>
    <row r="44" spans="1:14" ht="15.75" thickBot="1">
      <c r="B44" s="844"/>
      <c r="C44" s="845"/>
      <c r="D44" s="845"/>
      <c r="E44" s="845"/>
      <c r="F44" s="845"/>
      <c r="G44" s="845"/>
      <c r="H44" s="846"/>
      <c r="I44" s="853"/>
      <c r="J44" s="854"/>
      <c r="K44" s="41"/>
      <c r="L44" s="855"/>
      <c r="M44" s="856"/>
      <c r="N44" s="105"/>
    </row>
    <row r="45" spans="1:14" ht="15.75" thickBot="1">
      <c r="B45" s="831" t="s">
        <v>953</v>
      </c>
      <c r="C45" s="832"/>
      <c r="D45" s="832"/>
      <c r="E45" s="832"/>
      <c r="F45" s="832"/>
      <c r="G45" s="832"/>
      <c r="H45" s="832"/>
      <c r="I45" s="832"/>
      <c r="J45" s="832"/>
      <c r="K45" s="832"/>
      <c r="L45" s="832"/>
      <c r="M45" s="833"/>
      <c r="N45" s="393">
        <f>SUM(N36:N44)</f>
        <v>14528138.739378853</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13440675.538713355</v>
      </c>
      <c r="N50" s="271">
        <f t="shared" ref="N50:N55" si="1">K50*M50</f>
        <v>13440675.538713355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77544.02645480269</v>
      </c>
      <c r="N51" s="271">
        <f t="shared" si="1"/>
        <v>2326320.7936440809</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1301144.1061831864</v>
      </c>
      <c r="N52" s="271">
        <f t="shared" si="1"/>
        <v>2602288.2123663728</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808499.99067147507</v>
      </c>
      <c r="N53" s="271">
        <f t="shared" si="1"/>
        <v>4042499.9533573752</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5929.0721932872621</v>
      </c>
      <c r="N54" s="271">
        <f t="shared" si="1"/>
        <v>355744.33159723575</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37460.46343693012</v>
      </c>
      <c r="N55" s="271">
        <f t="shared" si="1"/>
        <v>449525.56124316144</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23217054.390921582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35">
        <f>VLOOKUP(A63,TRANSPORTE!A5:D117,4,FALSE)</f>
        <v>806023.24106539215</v>
      </c>
      <c r="M63" s="836"/>
      <c r="N63" s="286">
        <f>K63*L63</f>
        <v>806023.24106539215</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35">
        <f>VLOOKUP(A64,TRANSPORTE!A6:D117,4,FALSE)</f>
        <v>94627.781105019079</v>
      </c>
      <c r="M64" s="836"/>
      <c r="N64" s="286">
        <f>K64*L64</f>
        <v>757022.24884015264</v>
      </c>
    </row>
    <row r="65" spans="1:15">
      <c r="A65" t="s">
        <v>1399</v>
      </c>
      <c r="B65" s="46" t="str">
        <f>VLOOKUP(A65,TRANSPORTE!A6:D117,3,FALSE)</f>
        <v>Pasajes aéreos</v>
      </c>
      <c r="C65" s="47"/>
      <c r="D65" s="47"/>
      <c r="E65" s="47"/>
      <c r="F65" s="47"/>
      <c r="G65" s="47"/>
      <c r="H65" s="310" t="s">
        <v>945</v>
      </c>
      <c r="I65" s="278">
        <v>3</v>
      </c>
      <c r="J65" s="285">
        <v>1</v>
      </c>
      <c r="K65" s="278">
        <f>I65*J65</f>
        <v>3</v>
      </c>
      <c r="L65" s="835">
        <f>VLOOKUP(A65,TRANSPORTE!A6:D117,4,FALSE)</f>
        <v>457710.46295362496</v>
      </c>
      <c r="M65" s="836"/>
      <c r="N65" s="286">
        <f>K65*L65</f>
        <v>1373131.3888608748</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2936176.8787664194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41372765.688203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8274553.1376406001</v>
      </c>
      <c r="M88" s="866"/>
      <c r="N88" s="51"/>
    </row>
    <row r="89" spans="1:14">
      <c r="B89" s="89" t="s">
        <v>973</v>
      </c>
      <c r="C89" s="90"/>
      <c r="D89" s="90"/>
      <c r="E89" s="90"/>
      <c r="F89" s="90"/>
      <c r="G89" s="90"/>
      <c r="H89" s="90"/>
      <c r="I89" s="87"/>
      <c r="J89" s="88"/>
      <c r="K89" s="303">
        <v>0.05</v>
      </c>
      <c r="L89" s="865">
        <f>N83*K89</f>
        <v>2068638.28441015</v>
      </c>
      <c r="M89" s="866"/>
      <c r="N89" s="51"/>
    </row>
    <row r="90" spans="1:14" ht="15.75" thickBot="1">
      <c r="B90" s="91" t="s">
        <v>974</v>
      </c>
      <c r="C90" s="92"/>
      <c r="D90" s="92"/>
      <c r="E90" s="92"/>
      <c r="F90" s="92"/>
      <c r="G90" s="92"/>
      <c r="H90" s="92"/>
      <c r="I90" s="93"/>
      <c r="J90" s="94"/>
      <c r="K90" s="304">
        <v>0.05</v>
      </c>
      <c r="L90" s="867">
        <f>N83*K90</f>
        <v>2068638.28441015</v>
      </c>
      <c r="M90" s="868"/>
      <c r="N90" s="51"/>
    </row>
    <row r="91" spans="1:14" ht="15.75" thickBot="1">
      <c r="B91" s="831" t="s">
        <v>953</v>
      </c>
      <c r="C91" s="832"/>
      <c r="D91" s="832"/>
      <c r="E91" s="832"/>
      <c r="F91" s="832"/>
      <c r="G91" s="832"/>
      <c r="H91" s="832"/>
      <c r="I91" s="832"/>
      <c r="J91" s="832"/>
      <c r="K91" s="832"/>
      <c r="L91" s="832"/>
      <c r="M91" s="833"/>
      <c r="N91" s="52">
        <f>L88+L89+L90</f>
        <v>12411829.706460901</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53784595.3946639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12" t="s">
        <v>944</v>
      </c>
      <c r="C35" s="813"/>
      <c r="D35" s="813"/>
      <c r="E35" s="813"/>
      <c r="F35" s="813"/>
      <c r="G35" s="813"/>
      <c r="H35" s="814"/>
      <c r="I35" s="815" t="s">
        <v>948</v>
      </c>
      <c r="J35" s="816"/>
      <c r="K35" s="69" t="s">
        <v>949</v>
      </c>
      <c r="L35" s="817" t="s">
        <v>950</v>
      </c>
      <c r="M35" s="814"/>
      <c r="N35" s="70" t="s">
        <v>951</v>
      </c>
    </row>
    <row r="36" spans="1:16">
      <c r="A36" s="113" t="s">
        <v>121</v>
      </c>
      <c r="B36" s="844" t="str">
        <f>VLOOKUP(A36,EQUIPOS!A6:D154,3,FALSE)</f>
        <v>Bomba eléctrica para accionar la celda</v>
      </c>
      <c r="C36" s="845"/>
      <c r="D36" s="845"/>
      <c r="E36" s="845"/>
      <c r="F36" s="845"/>
      <c r="G36" s="845"/>
      <c r="H36" s="846"/>
      <c r="I36" s="266"/>
      <c r="J36" s="267"/>
      <c r="K36" s="268">
        <f>VLOOKUP(A36,EQUIPOS!A6:D163,4,FALSE)</f>
        <v>39868.255734719765</v>
      </c>
      <c r="L36" s="269"/>
      <c r="M36" s="270">
        <v>0.01</v>
      </c>
      <c r="N36" s="271">
        <f>K36/M36</f>
        <v>3986825.5734719764</v>
      </c>
    </row>
    <row r="37" spans="1:16">
      <c r="A37" s="113" t="s">
        <v>217</v>
      </c>
      <c r="B37" s="844" t="str">
        <f>VLOOKUP(A37,EQUIPOS!A7:D154,3,FALSE)</f>
        <v>Equipo de soldadura y de acetileno (incluye soldadura)</v>
      </c>
      <c r="C37" s="845"/>
      <c r="D37" s="845"/>
      <c r="E37" s="845"/>
      <c r="F37" s="845"/>
      <c r="G37" s="845"/>
      <c r="H37" s="846"/>
      <c r="I37" s="420"/>
      <c r="J37" s="421"/>
      <c r="K37" s="268">
        <f>VLOOKUP(A37,EQUIPOS!A7:D164,4,FALSE)</f>
        <v>29645.6260591506</v>
      </c>
      <c r="L37" s="334"/>
      <c r="M37" s="335">
        <v>0.01</v>
      </c>
      <c r="N37" s="271">
        <f>K37/M37</f>
        <v>2964562.6059150598</v>
      </c>
    </row>
    <row r="38" spans="1:16">
      <c r="A38" s="113" t="s">
        <v>255</v>
      </c>
      <c r="B38" s="844" t="str">
        <f>VLOOKUP(A38,EQUIPOS!A8:D154,3,FALSE)</f>
        <v>Manómetro cable de acero para bajar la celda</v>
      </c>
      <c r="C38" s="845"/>
      <c r="D38" s="845"/>
      <c r="E38" s="845"/>
      <c r="F38" s="845"/>
      <c r="G38" s="845"/>
      <c r="H38" s="846"/>
      <c r="I38" s="420"/>
      <c r="J38" s="421"/>
      <c r="K38" s="268">
        <f>VLOOKUP(A38,EQUIPOS!A8:D165,4,FALSE)</f>
        <v>592430.5474765118</v>
      </c>
      <c r="L38" s="334"/>
      <c r="M38" s="335">
        <v>1</v>
      </c>
      <c r="N38" s="271">
        <f>K38/M38</f>
        <v>592430.5474765118</v>
      </c>
    </row>
    <row r="39" spans="1:16">
      <c r="A39" s="113"/>
      <c r="B39" s="844"/>
      <c r="C39" s="845"/>
      <c r="D39" s="845"/>
      <c r="E39" s="845"/>
      <c r="F39" s="845"/>
      <c r="G39" s="845"/>
      <c r="H39" s="846"/>
      <c r="I39" s="420"/>
      <c r="J39" s="421"/>
      <c r="K39" s="268"/>
      <c r="L39" s="334"/>
      <c r="M39" s="335"/>
      <c r="N39" s="271"/>
    </row>
    <row r="40" spans="1:16">
      <c r="A40" s="113"/>
      <c r="B40" s="844"/>
      <c r="C40" s="845"/>
      <c r="D40" s="845"/>
      <c r="E40" s="845"/>
      <c r="F40" s="845"/>
      <c r="G40" s="845"/>
      <c r="H40" s="846"/>
      <c r="I40" s="327"/>
      <c r="J40" s="329"/>
      <c r="K40" s="268"/>
      <c r="L40" s="422"/>
      <c r="M40" s="423"/>
      <c r="N40" s="271"/>
    </row>
    <row r="41" spans="1:16">
      <c r="B41" s="844"/>
      <c r="C41" s="845"/>
      <c r="D41" s="845"/>
      <c r="E41" s="845"/>
      <c r="F41" s="845"/>
      <c r="G41" s="845"/>
      <c r="H41" s="846"/>
      <c r="I41" s="36"/>
      <c r="J41" s="37"/>
      <c r="K41" s="268"/>
      <c r="L41" s="275"/>
      <c r="M41" s="276"/>
      <c r="N41" s="271"/>
    </row>
    <row r="42" spans="1:16">
      <c r="B42" s="319"/>
      <c r="C42" s="320"/>
      <c r="D42" s="320"/>
      <c r="E42" s="320"/>
      <c r="F42" s="322"/>
      <c r="G42" s="322"/>
      <c r="H42" s="125"/>
      <c r="I42" s="36"/>
      <c r="J42" s="37"/>
      <c r="K42" s="437"/>
      <c r="L42" s="275"/>
      <c r="M42" s="276"/>
      <c r="N42" s="272"/>
    </row>
    <row r="43" spans="1:16">
      <c r="B43" s="851" t="s">
        <v>952</v>
      </c>
      <c r="C43" s="852"/>
      <c r="D43" s="852"/>
      <c r="E43" s="38"/>
      <c r="F43" s="39"/>
      <c r="G43" s="39"/>
      <c r="H43" s="40"/>
      <c r="I43" s="36"/>
      <c r="J43" s="37"/>
      <c r="K43" s="278"/>
      <c r="L43" s="275"/>
      <c r="M43" s="400">
        <v>0.01</v>
      </c>
      <c r="N43" s="343">
        <f>N81*M43</f>
        <v>6913.9567913614801</v>
      </c>
    </row>
    <row r="44" spans="1:16" ht="15.75" thickBot="1">
      <c r="B44" s="844"/>
      <c r="C44" s="845"/>
      <c r="D44" s="845"/>
      <c r="E44" s="845"/>
      <c r="F44" s="845"/>
      <c r="G44" s="845"/>
      <c r="H44" s="846"/>
      <c r="I44" s="853"/>
      <c r="J44" s="854"/>
      <c r="K44" s="41"/>
      <c r="L44" s="855"/>
      <c r="M44" s="856"/>
      <c r="N44" s="105"/>
    </row>
    <row r="45" spans="1:16" ht="15.75" thickBot="1">
      <c r="B45" s="831" t="s">
        <v>953</v>
      </c>
      <c r="C45" s="832"/>
      <c r="D45" s="832"/>
      <c r="E45" s="832"/>
      <c r="F45" s="832"/>
      <c r="G45" s="832"/>
      <c r="H45" s="832"/>
      <c r="I45" s="832"/>
      <c r="J45" s="832"/>
      <c r="K45" s="832"/>
      <c r="L45" s="832"/>
      <c r="M45" s="833"/>
      <c r="N45" s="393">
        <f>SUM(N36:N44)</f>
        <v>7550732.68365491</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22" t="s">
        <v>944</v>
      </c>
      <c r="C49" s="823"/>
      <c r="D49" s="823"/>
      <c r="E49" s="823"/>
      <c r="F49" s="823"/>
      <c r="G49" s="823"/>
      <c r="H49" s="823"/>
      <c r="I49" s="824"/>
      <c r="J49" s="314" t="s">
        <v>945</v>
      </c>
      <c r="K49" s="85" t="s">
        <v>946</v>
      </c>
      <c r="L49" s="825" t="s">
        <v>955</v>
      </c>
      <c r="M49" s="824"/>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13440675.538713355</v>
      </c>
      <c r="N50" s="271">
        <f t="shared" ref="N50:N55" si="0">K50*M50</f>
        <v>13440675.538713355</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77544.02645480269</v>
      </c>
      <c r="N51" s="271">
        <f t="shared" si="0"/>
        <v>2326320.7936440809</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1301144.1061831864</v>
      </c>
      <c r="N52" s="271">
        <f t="shared" si="0"/>
        <v>2602288.2123663728</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808499.99067147507</v>
      </c>
      <c r="N53" s="271">
        <f t="shared" si="0"/>
        <v>4042499.9533573752</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5929.0721932872621</v>
      </c>
      <c r="N54" s="271">
        <f t="shared" si="0"/>
        <v>355744.33159723575</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37460.46343693012</v>
      </c>
      <c r="N55" s="271">
        <f t="shared" si="0"/>
        <v>449525.56124316144</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31" t="s">
        <v>953</v>
      </c>
      <c r="C58" s="832"/>
      <c r="D58" s="832"/>
      <c r="E58" s="832"/>
      <c r="F58" s="832"/>
      <c r="G58" s="832"/>
      <c r="H58" s="832"/>
      <c r="I58" s="832"/>
      <c r="J58" s="832"/>
      <c r="K58" s="832"/>
      <c r="L58" s="832"/>
      <c r="M58" s="833"/>
      <c r="N58" s="393">
        <f>SUM(N50:N57)</f>
        <v>23217054.390921582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34" t="s">
        <v>961</v>
      </c>
      <c r="M62" s="807"/>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35">
        <f>VLOOKUP(A63,TRANSPORTE!A5:D117,4,FALSE)</f>
        <v>457710.46295362496</v>
      </c>
      <c r="M63" s="836"/>
      <c r="N63" s="286">
        <f>K63*L63</f>
        <v>1373131.3888608748</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35">
        <f>VLOOKUP(A64,TRANSPORTE!A6:D117,4,FALSE)</f>
        <v>806023.24106539215</v>
      </c>
      <c r="M64" s="836"/>
      <c r="N64" s="286">
        <f>K64*L64</f>
        <v>806023.24106539215</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35">
        <f>VLOOKUP(A65,TRANSPORTE!A6:D118,4,FALSE)</f>
        <v>94627.781105019079</v>
      </c>
      <c r="M65" s="836"/>
      <c r="N65" s="286">
        <f>K65*L65</f>
        <v>757022.24884015264</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20"/>
      <c r="M67" s="821"/>
      <c r="N67" s="127"/>
    </row>
    <row r="68" spans="1:15" ht="15.75" thickBot="1">
      <c r="B68" s="837" t="s">
        <v>953</v>
      </c>
      <c r="C68" s="838"/>
      <c r="D68" s="838"/>
      <c r="E68" s="838"/>
      <c r="F68" s="838"/>
      <c r="G68" s="838"/>
      <c r="H68" s="838"/>
      <c r="I68" s="838"/>
      <c r="J68" s="838"/>
      <c r="K68" s="838"/>
      <c r="L68" s="838"/>
      <c r="M68" s="839"/>
      <c r="N68" s="104">
        <f>SUM(N63:N67)</f>
        <v>2936176.8787664198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7" t="s">
        <v>963</v>
      </c>
      <c r="C72" s="858"/>
      <c r="D72" s="858"/>
      <c r="E72" s="858"/>
      <c r="F72" s="858"/>
      <c r="G72" s="858"/>
      <c r="H72" s="858"/>
      <c r="I72" s="73" t="s">
        <v>964</v>
      </c>
      <c r="J72" s="75" t="s">
        <v>1410</v>
      </c>
      <c r="K72" s="74" t="s">
        <v>966</v>
      </c>
      <c r="L72" s="859" t="s">
        <v>950</v>
      </c>
      <c r="M72" s="860"/>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8"/>
      <c r="C80" s="819"/>
      <c r="D80" s="819"/>
      <c r="E80" s="819"/>
      <c r="F80" s="819"/>
      <c r="G80" s="819"/>
      <c r="H80" s="819"/>
      <c r="I80" s="44"/>
      <c r="J80" s="44"/>
      <c r="K80" s="44"/>
      <c r="L80" s="984"/>
      <c r="M80" s="985"/>
      <c r="N80" s="45"/>
    </row>
    <row r="81" spans="1:14" ht="15.75" thickBot="1">
      <c r="B81" s="831" t="s">
        <v>953</v>
      </c>
      <c r="C81" s="832"/>
      <c r="D81" s="832"/>
      <c r="E81" s="832"/>
      <c r="F81" s="832"/>
      <c r="G81" s="832"/>
      <c r="H81" s="832"/>
      <c r="I81" s="838"/>
      <c r="J81" s="838"/>
      <c r="K81" s="838"/>
      <c r="L81" s="838"/>
      <c r="M81" s="839"/>
      <c r="N81" s="300">
        <f>SUM(N73:N80)</f>
        <v>691395.67913614796</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N45+N58+N68+N81</f>
        <v>34395359.632479057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6879071.9264958119</v>
      </c>
      <c r="M88" s="866"/>
      <c r="N88" s="51"/>
    </row>
    <row r="89" spans="1:14">
      <c r="B89" s="89" t="s">
        <v>973</v>
      </c>
      <c r="C89" s="90"/>
      <c r="D89" s="90"/>
      <c r="E89" s="90"/>
      <c r="F89" s="90"/>
      <c r="G89" s="90"/>
      <c r="H89" s="90"/>
      <c r="I89" s="87"/>
      <c r="J89" s="88"/>
      <c r="K89" s="303">
        <v>0.05</v>
      </c>
      <c r="L89" s="865">
        <f>N83*K89</f>
        <v>1719767.981623953</v>
      </c>
      <c r="M89" s="866"/>
      <c r="N89" s="51"/>
    </row>
    <row r="90" spans="1:14" ht="15.75" thickBot="1">
      <c r="B90" s="91" t="s">
        <v>974</v>
      </c>
      <c r="C90" s="92"/>
      <c r="D90" s="92"/>
      <c r="E90" s="92"/>
      <c r="F90" s="92"/>
      <c r="G90" s="92"/>
      <c r="H90" s="92"/>
      <c r="I90" s="93"/>
      <c r="J90" s="94"/>
      <c r="K90" s="304">
        <v>0.05</v>
      </c>
      <c r="L90" s="867">
        <f>N83*K90</f>
        <v>1719767.981623953</v>
      </c>
      <c r="M90" s="868"/>
      <c r="N90" s="51"/>
    </row>
    <row r="91" spans="1:14" ht="15.75" thickBot="1">
      <c r="B91" s="831" t="s">
        <v>953</v>
      </c>
      <c r="C91" s="832"/>
      <c r="D91" s="832"/>
      <c r="E91" s="832"/>
      <c r="F91" s="832"/>
      <c r="G91" s="832"/>
      <c r="H91" s="832"/>
      <c r="I91" s="832"/>
      <c r="J91" s="832"/>
      <c r="K91" s="832"/>
      <c r="L91" s="832"/>
      <c r="M91" s="833"/>
      <c r="N91" s="52">
        <f>L88+L89+L90</f>
        <v>10318607.889743717</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44713967.522222772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259</v>
      </c>
      <c r="B36" s="844" t="str">
        <f>VLOOKUP(A36,EQUIPOS!A6:D154,3,FALSE)</f>
        <v>Montacargas</v>
      </c>
      <c r="C36" s="845"/>
      <c r="D36" s="845"/>
      <c r="E36" s="845"/>
      <c r="F36" s="845"/>
      <c r="G36" s="845"/>
      <c r="H36" s="846"/>
      <c r="I36" s="266"/>
      <c r="J36" s="267"/>
      <c r="K36" s="268">
        <f>VLOOKUP(A36,EQUIPOS!A6:D163,4,FALSE)</f>
        <v>70556.590020778414</v>
      </c>
      <c r="L36" s="269"/>
      <c r="M36" s="335">
        <v>1.5</v>
      </c>
      <c r="N36" s="271">
        <f>K36/M36</f>
        <v>47037.726680518943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49731.145377305678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9972.1141093679744</v>
      </c>
      <c r="N48" s="271">
        <f>K48*M48</f>
        <v>3123276.9049447961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3123276.9049447961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53868.373935734664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3226876.4242578368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645375.28485156735</v>
      </c>
      <c r="M84" s="866"/>
      <c r="N84" s="51"/>
    </row>
    <row r="85" spans="1:14">
      <c r="B85" s="89" t="s">
        <v>973</v>
      </c>
      <c r="C85" s="90"/>
      <c r="D85" s="90"/>
      <c r="E85" s="90"/>
      <c r="F85" s="90"/>
      <c r="G85" s="90"/>
      <c r="H85" s="90"/>
      <c r="I85" s="87"/>
      <c r="J85" s="88"/>
      <c r="K85" s="303">
        <v>0.05</v>
      </c>
      <c r="L85" s="865">
        <f>N79*K85</f>
        <v>161343.82121289184</v>
      </c>
      <c r="M85" s="866"/>
      <c r="N85" s="51"/>
    </row>
    <row r="86" spans="1:14" ht="15.75" thickBot="1">
      <c r="B86" s="91" t="s">
        <v>974</v>
      </c>
      <c r="C86" s="92"/>
      <c r="D86" s="92"/>
      <c r="E86" s="92"/>
      <c r="F86" s="92"/>
      <c r="G86" s="92"/>
      <c r="H86" s="92"/>
      <c r="I86" s="93"/>
      <c r="J86" s="94"/>
      <c r="K86" s="304">
        <v>0.05</v>
      </c>
      <c r="L86" s="867">
        <f>N79*K86</f>
        <v>161343.82121289184</v>
      </c>
      <c r="M86" s="868"/>
      <c r="N86" s="51"/>
    </row>
    <row r="87" spans="1:14" ht="15.75" thickBot="1">
      <c r="B87" s="831" t="s">
        <v>953</v>
      </c>
      <c r="C87" s="832"/>
      <c r="D87" s="832"/>
      <c r="E87" s="832"/>
      <c r="F87" s="832"/>
      <c r="G87" s="832"/>
      <c r="H87" s="832"/>
      <c r="I87" s="832"/>
      <c r="J87" s="832"/>
      <c r="K87" s="832"/>
      <c r="L87" s="832"/>
      <c r="M87" s="833"/>
      <c r="N87" s="52">
        <f>L84+L85+L86</f>
        <v>968062.92727735103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4194939.351535188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267</v>
      </c>
      <c r="B36" s="844" t="str">
        <f>VLOOKUP(A36,EQUIPOS!A6:D154,3,FALSE)</f>
        <v>Motobomba de concreto</v>
      </c>
      <c r="C36" s="845"/>
      <c r="D36" s="845"/>
      <c r="E36" s="845"/>
      <c r="F36" s="845"/>
      <c r="G36" s="845"/>
      <c r="H36" s="846"/>
      <c r="I36" s="266"/>
      <c r="J36" s="267"/>
      <c r="K36" s="268">
        <f>VLOOKUP(A36,EQUIPOS!A6:D163,4,FALSE)</f>
        <v>90152.474615990912</v>
      </c>
      <c r="L36" s="269"/>
      <c r="M36" s="335">
        <v>2.5</v>
      </c>
      <c r="N36" s="271">
        <f>K36/M36</f>
        <v>36060.989846396362</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36060.989846396362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2874.7958991727855</v>
      </c>
      <c r="N48" s="271">
        <f>K48*M48</f>
        <v>134421.66053117023</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383339.05227383861</v>
      </c>
      <c r="N49" s="271">
        <f>K49*M49</f>
        <v>256063.25636603977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390484.91689721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35">
        <f>VLOOKUP(A60,TRANSPORTE!A2:D117,4,FALSE)</f>
        <v>1412.9987772297159</v>
      </c>
      <c r="M60" s="836"/>
      <c r="N60" s="286">
        <f>K60*L60</f>
        <v>1227.0134905124976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1227.0134905124976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427772.92023411888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85554.584046823788</v>
      </c>
      <c r="M84" s="866"/>
      <c r="N84" s="51"/>
    </row>
    <row r="85" spans="1:14">
      <c r="B85" s="89" t="s">
        <v>973</v>
      </c>
      <c r="C85" s="90"/>
      <c r="D85" s="90"/>
      <c r="E85" s="90"/>
      <c r="F85" s="90"/>
      <c r="G85" s="90"/>
      <c r="H85" s="90"/>
      <c r="I85" s="87"/>
      <c r="J85" s="88"/>
      <c r="K85" s="303">
        <v>0.05</v>
      </c>
      <c r="L85" s="865">
        <f>N79*K85</f>
        <v>21388.646011705947</v>
      </c>
      <c r="M85" s="866"/>
      <c r="N85" s="51"/>
    </row>
    <row r="86" spans="1:14" ht="15.75" thickBot="1">
      <c r="B86" s="91" t="s">
        <v>974</v>
      </c>
      <c r="C86" s="92"/>
      <c r="D86" s="92"/>
      <c r="E86" s="92"/>
      <c r="F86" s="92"/>
      <c r="G86" s="92"/>
      <c r="H86" s="92"/>
      <c r="I86" s="93"/>
      <c r="J86" s="94"/>
      <c r="K86" s="304">
        <v>0.05</v>
      </c>
      <c r="L86" s="867">
        <f>N79*K86</f>
        <v>21388.646011705947</v>
      </c>
      <c r="M86" s="868"/>
      <c r="N86" s="51"/>
    </row>
    <row r="87" spans="1:14" ht="15.75" thickBot="1">
      <c r="B87" s="831" t="s">
        <v>953</v>
      </c>
      <c r="C87" s="832"/>
      <c r="D87" s="832"/>
      <c r="E87" s="832"/>
      <c r="F87" s="832"/>
      <c r="G87" s="832"/>
      <c r="H87" s="832"/>
      <c r="I87" s="832"/>
      <c r="J87" s="832"/>
      <c r="K87" s="832"/>
      <c r="L87" s="832"/>
      <c r="M87" s="833"/>
      <c r="N87" s="52">
        <f>L84+L85+L86</f>
        <v>128331.87607023568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556104.79630435456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121</v>
      </c>
      <c r="B36" s="844" t="str">
        <f>VLOOKUP(A36,EQUIPOS!A6:D154,3,FALSE)</f>
        <v>Bomba eléctrica para accionar la celda</v>
      </c>
      <c r="C36" s="845"/>
      <c r="D36" s="845"/>
      <c r="E36" s="845"/>
      <c r="F36" s="845"/>
      <c r="G36" s="845"/>
      <c r="H36" s="846"/>
      <c r="I36" s="266"/>
      <c r="J36" s="267"/>
      <c r="K36" s="268">
        <f>VLOOKUP(A36,EQUIPOS!A6:D163,4,FALSE)</f>
        <v>39868.255734719765</v>
      </c>
      <c r="L36" s="269"/>
      <c r="M36" s="270">
        <v>0.01</v>
      </c>
      <c r="N36" s="271">
        <f t="shared" ref="N36:N41" si="0">K36/M36</f>
        <v>3986825.5734719764</v>
      </c>
    </row>
    <row r="37" spans="1:14">
      <c r="A37" s="113" t="s">
        <v>192</v>
      </c>
      <c r="B37" s="844" t="str">
        <f>VLOOKUP(A37,EQUIPOS!A7:D154,3,FALSE)</f>
        <v>Equipo de acarreo interno</v>
      </c>
      <c r="C37" s="845"/>
      <c r="D37" s="845"/>
      <c r="E37" s="845"/>
      <c r="F37" s="845"/>
      <c r="G37" s="845"/>
      <c r="H37" s="846"/>
      <c r="I37" s="420"/>
      <c r="J37" s="421"/>
      <c r="K37" s="268">
        <f>VLOOKUP(A37,EQUIPOS!A7:D164,4,FALSE)</f>
        <v>60397.00642273586</v>
      </c>
      <c r="L37" s="334"/>
      <c r="M37" s="335">
        <v>0.05</v>
      </c>
      <c r="N37" s="271">
        <f t="shared" si="0"/>
        <v>1207940.1284547171</v>
      </c>
    </row>
    <row r="38" spans="1:14">
      <c r="A38" s="113" t="s">
        <v>214</v>
      </c>
      <c r="B38" s="844" t="str">
        <f>VLOOKUP(A38,EQUIPOS!A8:D154,3,FALSE)</f>
        <v>Equipo de oxigeno y soldadura</v>
      </c>
      <c r="C38" s="845"/>
      <c r="D38" s="845"/>
      <c r="E38" s="845"/>
      <c r="F38" s="845"/>
      <c r="G38" s="845"/>
      <c r="H38" s="846"/>
      <c r="I38" s="420"/>
      <c r="J38" s="421"/>
      <c r="K38" s="437">
        <f>VLOOKUP(A38,EQUIPOS!A8:D165,4,FALSE)</f>
        <v>8178.1037404553372</v>
      </c>
      <c r="L38" s="334"/>
      <c r="M38" s="335">
        <v>0.01</v>
      </c>
      <c r="N38" s="271">
        <f t="shared" si="0"/>
        <v>817810.37404553371</v>
      </c>
    </row>
    <row r="39" spans="1:14">
      <c r="A39" s="113" t="s">
        <v>248</v>
      </c>
      <c r="B39" s="844" t="str">
        <f>VLOOKUP(A39,EQUIPOS!A9:D154,3,FALSE)</f>
        <v>Grúa telescópica de 50 Ton.</v>
      </c>
      <c r="C39" s="845"/>
      <c r="D39" s="845"/>
      <c r="E39" s="845"/>
      <c r="F39" s="845"/>
      <c r="G39" s="845"/>
      <c r="H39" s="846"/>
      <c r="I39" s="420"/>
      <c r="J39" s="421"/>
      <c r="K39" s="437">
        <f>VLOOKUP(A39,EQUIPOS!A9:D166,4,FALSE)</f>
        <v>383348.61283384392</v>
      </c>
      <c r="L39" s="334"/>
      <c r="M39" s="335">
        <v>0.04</v>
      </c>
      <c r="N39" s="271">
        <f t="shared" si="0"/>
        <v>9583715.3208460975</v>
      </c>
    </row>
    <row r="40" spans="1:14">
      <c r="A40" s="113" t="s">
        <v>255</v>
      </c>
      <c r="B40" s="844" t="str">
        <f>VLOOKUP(A40,EQUIPOS!A10:D154,3,FALSE)</f>
        <v>Manómetro cable de acero para bajar la celda</v>
      </c>
      <c r="C40" s="845"/>
      <c r="D40" s="845"/>
      <c r="E40" s="845"/>
      <c r="F40" s="845"/>
      <c r="G40" s="845"/>
      <c r="H40" s="846"/>
      <c r="I40" s="420"/>
      <c r="J40" s="421"/>
      <c r="K40" s="437">
        <f>VLOOKUP(A40,EQUIPOS!A10:D167,4,FALSE)</f>
        <v>592430.5474765118</v>
      </c>
      <c r="L40" s="334"/>
      <c r="M40" s="335">
        <v>1</v>
      </c>
      <c r="N40" s="271">
        <f t="shared" si="0"/>
        <v>592430.5474765118</v>
      </c>
    </row>
    <row r="41" spans="1:14">
      <c r="A41" s="113" t="s">
        <v>322</v>
      </c>
      <c r="B41" s="844" t="str">
        <f>VLOOKUP(A41,EQUIPOS!A11:D155,3,FALSE)</f>
        <v xml:space="preserve">Retroexcavadora sobre llantas JD 410
</v>
      </c>
      <c r="C41" s="845"/>
      <c r="D41" s="845"/>
      <c r="E41" s="845"/>
      <c r="F41" s="845"/>
      <c r="G41" s="845"/>
      <c r="H41" s="846"/>
      <c r="I41" s="420"/>
      <c r="J41" s="421"/>
      <c r="K41" s="437">
        <f>VLOOKUP(A41,EQUIPOS!A11:D168,4,FALSE)</f>
        <v>142503.45767743426</v>
      </c>
      <c r="L41" s="334"/>
      <c r="M41" s="335">
        <v>0.2</v>
      </c>
      <c r="N41" s="271">
        <f t="shared" si="0"/>
        <v>712517.28838717123</v>
      </c>
    </row>
    <row r="42" spans="1:14">
      <c r="A42" s="113"/>
      <c r="B42" s="844"/>
      <c r="C42" s="845"/>
      <c r="D42" s="845"/>
      <c r="E42" s="845"/>
      <c r="F42" s="845"/>
      <c r="G42" s="845"/>
      <c r="H42" s="846"/>
      <c r="I42" s="327"/>
      <c r="J42" s="329"/>
      <c r="K42" s="437"/>
      <c r="L42" s="422"/>
      <c r="M42" s="423"/>
      <c r="N42" s="271"/>
    </row>
    <row r="43" spans="1:14">
      <c r="B43" s="844"/>
      <c r="C43" s="845"/>
      <c r="D43" s="845"/>
      <c r="E43" s="845"/>
      <c r="F43" s="845"/>
      <c r="G43" s="845"/>
      <c r="H43" s="846"/>
      <c r="I43" s="36"/>
      <c r="J43" s="37"/>
      <c r="K43" s="437"/>
      <c r="L43" s="275"/>
      <c r="M43" s="276"/>
      <c r="N43" s="271"/>
    </row>
    <row r="44" spans="1:14">
      <c r="B44" s="319"/>
      <c r="C44" s="320"/>
      <c r="D44" s="320"/>
      <c r="E44" s="320"/>
      <c r="F44" s="322"/>
      <c r="G44" s="322"/>
      <c r="H44" s="125"/>
      <c r="I44" s="36"/>
      <c r="J44" s="37"/>
      <c r="K44" s="437"/>
      <c r="L44" s="275"/>
      <c r="M44" s="276"/>
      <c r="N44" s="272"/>
    </row>
    <row r="45" spans="1:14">
      <c r="B45" s="851" t="s">
        <v>952</v>
      </c>
      <c r="C45" s="852"/>
      <c r="D45" s="852"/>
      <c r="E45" s="38"/>
      <c r="F45" s="39"/>
      <c r="G45" s="39"/>
      <c r="H45" s="40"/>
      <c r="I45" s="36"/>
      <c r="J45" s="37"/>
      <c r="K45" s="278"/>
      <c r="L45" s="275"/>
      <c r="M45" s="400">
        <v>0.1</v>
      </c>
      <c r="N45" s="343">
        <f>N86*M45</f>
        <v>69139.567913614796</v>
      </c>
    </row>
    <row r="46" spans="1:14" ht="15.75" thickBot="1">
      <c r="B46" s="844"/>
      <c r="C46" s="845"/>
      <c r="D46" s="845"/>
      <c r="E46" s="845"/>
      <c r="F46" s="845"/>
      <c r="G46" s="845"/>
      <c r="H46" s="846"/>
      <c r="I46" s="853"/>
      <c r="J46" s="854"/>
      <c r="K46" s="41"/>
      <c r="L46" s="855"/>
      <c r="M46" s="856"/>
      <c r="N46" s="105"/>
    </row>
    <row r="47" spans="1:14" ht="15.75" thickBot="1">
      <c r="B47" s="831" t="s">
        <v>953</v>
      </c>
      <c r="C47" s="832"/>
      <c r="D47" s="832"/>
      <c r="E47" s="832"/>
      <c r="F47" s="832"/>
      <c r="G47" s="832"/>
      <c r="H47" s="832"/>
      <c r="I47" s="832"/>
      <c r="J47" s="832"/>
      <c r="K47" s="832"/>
      <c r="L47" s="832"/>
      <c r="M47" s="833"/>
      <c r="N47" s="410">
        <f>SUM(N36:N45)</f>
        <v>16970378.800595623</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22" t="s">
        <v>944</v>
      </c>
      <c r="C51" s="823"/>
      <c r="D51" s="823"/>
      <c r="E51" s="823"/>
      <c r="F51" s="823"/>
      <c r="G51" s="823"/>
      <c r="H51" s="823"/>
      <c r="I51" s="824"/>
      <c r="J51" s="314" t="s">
        <v>945</v>
      </c>
      <c r="K51" s="85" t="s">
        <v>946</v>
      </c>
      <c r="L51" s="825" t="s">
        <v>955</v>
      </c>
      <c r="M51" s="824"/>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13440675.538713355</v>
      </c>
      <c r="N52" s="271">
        <f t="shared" ref="N52:N57" si="1">K52*M52</f>
        <v>13440675.538713355</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77544.02645480269</v>
      </c>
      <c r="N53" s="271">
        <f t="shared" si="1"/>
        <v>2326320.7936440809</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1301144.1061831864</v>
      </c>
      <c r="N54" s="271">
        <f t="shared" si="1"/>
        <v>2602288.2123663728</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808499.99067147507</v>
      </c>
      <c r="N55" s="271">
        <f t="shared" si="1"/>
        <v>4042499.9533573752</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63843.208808888434</v>
      </c>
      <c r="N56" s="271">
        <f t="shared" si="1"/>
        <v>3830592.528533306</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37460.46343693012</v>
      </c>
      <c r="N57" s="271">
        <f t="shared" si="1"/>
        <v>449525.56124316144</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31" t="s">
        <v>953</v>
      </c>
      <c r="C63" s="832"/>
      <c r="D63" s="832"/>
      <c r="E63" s="832"/>
      <c r="F63" s="832"/>
      <c r="G63" s="832"/>
      <c r="H63" s="832"/>
      <c r="I63" s="832"/>
      <c r="J63" s="832"/>
      <c r="K63" s="832"/>
      <c r="L63" s="832"/>
      <c r="M63" s="833"/>
      <c r="N63" s="393">
        <f>SUM(N52:N62)</f>
        <v>26691902.587857652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34" t="s">
        <v>961</v>
      </c>
      <c r="M67" s="807"/>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35">
        <f>VLOOKUP(A68,TRANSPORTE!A5:D117,4,FALSE)</f>
        <v>806023.24106539215</v>
      </c>
      <c r="M68" s="836"/>
      <c r="N68" s="286">
        <f>K68*L68</f>
        <v>806023.24106539215</v>
      </c>
    </row>
    <row r="69" spans="1:15">
      <c r="A69" t="s">
        <v>1399</v>
      </c>
      <c r="B69" s="46" t="str">
        <f>VLOOKUP(A69,TRANSPORTE!A5:D117,3,FALSE)</f>
        <v>Pasajes aéreos</v>
      </c>
      <c r="C69" s="47"/>
      <c r="D69" s="47"/>
      <c r="E69" s="47"/>
      <c r="F69" s="47"/>
      <c r="G69" s="47"/>
      <c r="H69" s="310" t="s">
        <v>945</v>
      </c>
      <c r="I69" s="278">
        <v>3</v>
      </c>
      <c r="J69" s="285">
        <v>1</v>
      </c>
      <c r="K69" s="278">
        <f>I69*J69</f>
        <v>3</v>
      </c>
      <c r="L69" s="835">
        <f>VLOOKUP(A69,TRANSPORTE!A5:D117,4,FALSE)</f>
        <v>457710.46295362496</v>
      </c>
      <c r="M69" s="836"/>
      <c r="N69" s="286">
        <f>K69*L69</f>
        <v>1373131.3888608748</v>
      </c>
    </row>
    <row r="70" spans="1:15">
      <c r="B70" s="46"/>
      <c r="C70" s="47"/>
      <c r="D70" s="47"/>
      <c r="E70" s="47"/>
      <c r="F70" s="47"/>
      <c r="G70" s="47"/>
      <c r="H70" s="310"/>
      <c r="I70" s="278"/>
      <c r="J70" s="285"/>
      <c r="K70" s="278"/>
      <c r="L70" s="835"/>
      <c r="M70" s="836"/>
      <c r="N70" s="286"/>
    </row>
    <row r="71" spans="1:15">
      <c r="B71" s="46"/>
      <c r="C71" s="47"/>
      <c r="D71" s="47"/>
      <c r="E71" s="47"/>
      <c r="F71" s="47"/>
      <c r="G71" s="47"/>
      <c r="H71" s="310"/>
      <c r="I71" s="278"/>
      <c r="J71" s="285"/>
      <c r="K71" s="278"/>
      <c r="L71" s="835"/>
      <c r="M71" s="836"/>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20"/>
      <c r="M73" s="821"/>
      <c r="N73" s="127"/>
    </row>
    <row r="74" spans="1:15" ht="15.75" thickBot="1">
      <c r="B74" s="837" t="s">
        <v>953</v>
      </c>
      <c r="C74" s="838"/>
      <c r="D74" s="838"/>
      <c r="E74" s="838"/>
      <c r="F74" s="838"/>
      <c r="G74" s="838"/>
      <c r="H74" s="838"/>
      <c r="I74" s="838"/>
      <c r="J74" s="838"/>
      <c r="K74" s="838"/>
      <c r="L74" s="838"/>
      <c r="M74" s="839"/>
      <c r="N74" s="104">
        <f>N68+N69+N70+N71+N72</f>
        <v>2179154.6299262671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7" t="s">
        <v>963</v>
      </c>
      <c r="C78" s="858"/>
      <c r="D78" s="858"/>
      <c r="E78" s="858"/>
      <c r="F78" s="858"/>
      <c r="G78" s="858"/>
      <c r="H78" s="858"/>
      <c r="I78" s="73" t="s">
        <v>964</v>
      </c>
      <c r="J78" s="75" t="s">
        <v>1410</v>
      </c>
      <c r="K78" s="74" t="s">
        <v>966</v>
      </c>
      <c r="L78" s="859" t="s">
        <v>950</v>
      </c>
      <c r="M78" s="860"/>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8"/>
      <c r="C85" s="819" t="e">
        <f>VLOOKUP(B85,'MANO DE OBRA'!B12:E73,3,FALSE)</f>
        <v>#N/A</v>
      </c>
      <c r="D85" s="819" t="e">
        <f>VLOOKUP(C85,'MANO DE OBRA'!C12:E73,3,FALSE)</f>
        <v>#N/A</v>
      </c>
      <c r="E85" s="819" t="e">
        <f>VLOOKUP(D85,'MANO DE OBRA'!D12:F73,3,FALSE)</f>
        <v>#N/A</v>
      </c>
      <c r="F85" s="819" t="e">
        <f>VLOOKUP(E85,'MANO DE OBRA'!E12:G73,3,FALSE)</f>
        <v>#N/A</v>
      </c>
      <c r="G85" s="819" t="e">
        <f>VLOOKUP(F85,'MANO DE OBRA'!F12:H73,3,FALSE)</f>
        <v>#N/A</v>
      </c>
      <c r="H85" s="819" t="e">
        <f>VLOOKUP(G85,'MANO DE OBRA'!F12:I73,3,FALSE)</f>
        <v>#N/A</v>
      </c>
      <c r="I85" s="469"/>
      <c r="J85" s="470"/>
      <c r="K85" s="471"/>
      <c r="L85" s="986"/>
      <c r="M85" s="986"/>
      <c r="N85" s="472"/>
    </row>
    <row r="86" spans="1:14" ht="15.75" thickBot="1">
      <c r="B86" s="837" t="s">
        <v>953</v>
      </c>
      <c r="C86" s="838"/>
      <c r="D86" s="838"/>
      <c r="E86" s="838"/>
      <c r="F86" s="838"/>
      <c r="G86" s="838"/>
      <c r="H86" s="838"/>
      <c r="I86" s="838"/>
      <c r="J86" s="838"/>
      <c r="K86" s="838"/>
      <c r="L86" s="838"/>
      <c r="M86" s="839"/>
      <c r="N86" s="459">
        <f>SUM(N79:N85)</f>
        <v>691395.67913614796</v>
      </c>
    </row>
    <row r="87" spans="1:14" ht="15.75" thickBot="1">
      <c r="B87" s="33"/>
      <c r="C87" s="34"/>
      <c r="D87" s="34"/>
      <c r="E87" s="34"/>
      <c r="F87" s="34"/>
      <c r="G87" s="34"/>
      <c r="H87" s="34"/>
      <c r="I87" s="34"/>
      <c r="J87" s="34"/>
      <c r="K87" s="34"/>
      <c r="L87" s="34"/>
      <c r="M87" s="34"/>
      <c r="N87" s="35"/>
    </row>
    <row r="88" spans="1:14" ht="15.75" thickBot="1">
      <c r="B88" s="831" t="s">
        <v>967</v>
      </c>
      <c r="C88" s="832"/>
      <c r="D88" s="832"/>
      <c r="E88" s="832"/>
      <c r="F88" s="832"/>
      <c r="G88" s="832"/>
      <c r="H88" s="832"/>
      <c r="I88" s="832"/>
      <c r="J88" s="832"/>
      <c r="K88" s="832"/>
      <c r="L88" s="832"/>
      <c r="M88" s="833"/>
      <c r="N88" s="99">
        <f>N86+N74+N63+N47</f>
        <v>46532831.697515689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22" t="s">
        <v>969</v>
      </c>
      <c r="C92" s="823"/>
      <c r="D92" s="823"/>
      <c r="E92" s="823"/>
      <c r="F92" s="823"/>
      <c r="G92" s="823"/>
      <c r="H92" s="823"/>
      <c r="I92" s="313"/>
      <c r="J92" s="333"/>
      <c r="K92" s="301" t="s">
        <v>970</v>
      </c>
      <c r="L92" s="861" t="s">
        <v>971</v>
      </c>
      <c r="M92" s="862"/>
      <c r="N92" s="302"/>
    </row>
    <row r="93" spans="1:14">
      <c r="B93" s="863" t="s">
        <v>972</v>
      </c>
      <c r="C93" s="864"/>
      <c r="D93" s="864"/>
      <c r="E93" s="864"/>
      <c r="F93" s="864"/>
      <c r="G93" s="864"/>
      <c r="H93" s="864"/>
      <c r="I93" s="87"/>
      <c r="J93" s="88"/>
      <c r="K93" s="303">
        <v>0.2</v>
      </c>
      <c r="L93" s="865">
        <f>N88*K93</f>
        <v>9306566.3395031374</v>
      </c>
      <c r="M93" s="866"/>
      <c r="N93" s="51"/>
    </row>
    <row r="94" spans="1:14">
      <c r="B94" s="89" t="s">
        <v>973</v>
      </c>
      <c r="C94" s="90"/>
      <c r="D94" s="90"/>
      <c r="E94" s="90"/>
      <c r="F94" s="90"/>
      <c r="G94" s="90"/>
      <c r="H94" s="90"/>
      <c r="I94" s="87"/>
      <c r="J94" s="88"/>
      <c r="K94" s="303">
        <v>0.05</v>
      </c>
      <c r="L94" s="865">
        <f>N88*K94</f>
        <v>2326641.5848757843</v>
      </c>
      <c r="M94" s="866"/>
      <c r="N94" s="51"/>
    </row>
    <row r="95" spans="1:14" ht="15.75" thickBot="1">
      <c r="B95" s="91" t="s">
        <v>974</v>
      </c>
      <c r="C95" s="92"/>
      <c r="D95" s="92"/>
      <c r="E95" s="92"/>
      <c r="F95" s="92"/>
      <c r="G95" s="92"/>
      <c r="H95" s="92"/>
      <c r="I95" s="93"/>
      <c r="J95" s="94"/>
      <c r="K95" s="304">
        <v>0.05</v>
      </c>
      <c r="L95" s="867">
        <f>N88*K95</f>
        <v>2326641.5848757843</v>
      </c>
      <c r="M95" s="868"/>
      <c r="N95" s="51"/>
    </row>
    <row r="96" spans="1:14" ht="15.75" thickBot="1">
      <c r="B96" s="831" t="s">
        <v>953</v>
      </c>
      <c r="C96" s="832"/>
      <c r="D96" s="832"/>
      <c r="E96" s="832"/>
      <c r="F96" s="832"/>
      <c r="G96" s="832"/>
      <c r="H96" s="832"/>
      <c r="I96" s="832"/>
      <c r="J96" s="832"/>
      <c r="K96" s="832"/>
      <c r="L96" s="832"/>
      <c r="M96" s="833"/>
      <c r="N96" s="52">
        <f>L93+L94+L95</f>
        <v>13959849.509254707</v>
      </c>
    </row>
    <row r="97" spans="1:14" ht="15.75" thickBot="1">
      <c r="B97" s="33"/>
      <c r="C97" s="34"/>
      <c r="D97" s="34"/>
      <c r="E97" s="34"/>
      <c r="F97" s="34"/>
      <c r="G97" s="34"/>
      <c r="H97" s="34"/>
      <c r="I97" s="34"/>
      <c r="J97" s="34"/>
      <c r="K97" s="34"/>
      <c r="L97" s="34"/>
      <c r="M97" s="34"/>
      <c r="N97" s="35"/>
    </row>
    <row r="98" spans="1:14" ht="15.75" thickBot="1">
      <c r="A98" t="s">
        <v>2016</v>
      </c>
      <c r="B98" s="831" t="s">
        <v>975</v>
      </c>
      <c r="C98" s="832"/>
      <c r="D98" s="832"/>
      <c r="E98" s="832"/>
      <c r="F98" s="832"/>
      <c r="G98" s="832"/>
      <c r="H98" s="832"/>
      <c r="I98" s="832"/>
      <c r="J98" s="832"/>
      <c r="K98" s="832"/>
      <c r="L98" s="832"/>
      <c r="M98" s="833"/>
      <c r="N98" s="187">
        <f>N88+N96</f>
        <v>60492681.206770398</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73" t="s">
        <v>2218</v>
      </c>
      <c r="C115" s="974"/>
      <c r="D115" s="974"/>
      <c r="E115" s="974"/>
      <c r="F115" s="974"/>
      <c r="G115" s="974"/>
      <c r="H115" s="974"/>
      <c r="I115" s="974"/>
      <c r="J115" s="974"/>
      <c r="K115" s="974"/>
      <c r="L115" s="974"/>
      <c r="M115" s="974"/>
      <c r="N115" s="975"/>
    </row>
    <row r="116" spans="2:14" ht="15" customHeight="1">
      <c r="B116" s="973"/>
      <c r="C116" s="974"/>
      <c r="D116" s="974"/>
      <c r="E116" s="974"/>
      <c r="F116" s="974"/>
      <c r="G116" s="974"/>
      <c r="H116" s="974"/>
      <c r="I116" s="974"/>
      <c r="J116" s="974"/>
      <c r="K116" s="974"/>
      <c r="L116" s="974"/>
      <c r="M116" s="974"/>
      <c r="N116" s="975"/>
    </row>
    <row r="117" spans="2:14" ht="30" customHeight="1">
      <c r="B117" s="976" t="s">
        <v>2219</v>
      </c>
      <c r="C117" s="977"/>
      <c r="D117" s="977"/>
      <c r="E117" s="977"/>
      <c r="F117" s="977"/>
      <c r="G117" s="977"/>
      <c r="H117" s="977"/>
      <c r="I117" s="977"/>
      <c r="J117" s="977"/>
      <c r="K117" s="977"/>
      <c r="L117" s="977"/>
      <c r="M117" s="977"/>
      <c r="N117" s="978"/>
    </row>
    <row r="118" spans="2:14">
      <c r="B118" s="976"/>
      <c r="C118" s="977"/>
      <c r="D118" s="977"/>
      <c r="E118" s="977"/>
      <c r="F118" s="977"/>
      <c r="G118" s="977"/>
      <c r="H118" s="977"/>
      <c r="I118" s="977"/>
      <c r="J118" s="977"/>
      <c r="K118" s="977"/>
      <c r="L118" s="977"/>
      <c r="M118" s="977"/>
      <c r="N118" s="978"/>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9"/>
      <c r="K128" s="979"/>
      <c r="L128" s="979"/>
      <c r="M128" s="979"/>
      <c r="N128" s="980"/>
    </row>
    <row r="129" spans="2:14" ht="15.75" thickBot="1">
      <c r="B129" s="418" t="s">
        <v>2221</v>
      </c>
      <c r="C129" s="419"/>
      <c r="D129" s="419"/>
      <c r="E129" s="258"/>
      <c r="F129" s="258"/>
      <c r="G129" s="258"/>
      <c r="H129" s="258"/>
      <c r="I129" s="258"/>
      <c r="J129" s="981"/>
      <c r="K129" s="981"/>
      <c r="L129" s="981"/>
      <c r="M129" s="981"/>
      <c r="N129" s="98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326</v>
      </c>
      <c r="B36" s="844" t="str">
        <f>VLOOKUP(A36,EQUIPOS!A6:D154,3,FALSE)</f>
        <v>Sensor de Impacto para prueba de integridad tipo</v>
      </c>
      <c r="C36" s="845"/>
      <c r="D36" s="845"/>
      <c r="E36" s="845"/>
      <c r="F36" s="845"/>
      <c r="G36" s="845"/>
      <c r="H36" s="846"/>
      <c r="I36" s="266"/>
      <c r="J36" s="267"/>
      <c r="K36" s="268">
        <f>VLOOKUP(A36,EQUIPOS!A6:D163,4,FALSE)</f>
        <v>153092.29597989554</v>
      </c>
      <c r="L36" s="269"/>
      <c r="M36" s="335">
        <v>1</v>
      </c>
      <c r="N36" s="271">
        <f>K36/M36</f>
        <v>153092.29597989554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153092.29597989554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400073.41755476414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553165.71353465971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110633.14270693195</v>
      </c>
      <c r="M84" s="866"/>
      <c r="N84" s="51"/>
    </row>
    <row r="85" spans="1:14">
      <c r="B85" s="89" t="s">
        <v>973</v>
      </c>
      <c r="C85" s="90"/>
      <c r="D85" s="90"/>
      <c r="E85" s="90"/>
      <c r="F85" s="90"/>
      <c r="G85" s="90"/>
      <c r="H85" s="90"/>
      <c r="I85" s="87"/>
      <c r="J85" s="88"/>
      <c r="K85" s="303">
        <v>0.05</v>
      </c>
      <c r="L85" s="865">
        <f>N79*K85</f>
        <v>27658.285676732987</v>
      </c>
      <c r="M85" s="866"/>
      <c r="N85" s="51"/>
    </row>
    <row r="86" spans="1:14" ht="15.75" thickBot="1">
      <c r="B86" s="91" t="s">
        <v>974</v>
      </c>
      <c r="C86" s="92"/>
      <c r="D86" s="92"/>
      <c r="E86" s="92"/>
      <c r="F86" s="92"/>
      <c r="G86" s="92"/>
      <c r="H86" s="92"/>
      <c r="I86" s="93"/>
      <c r="J86" s="94"/>
      <c r="K86" s="304">
        <v>0.05</v>
      </c>
      <c r="L86" s="867">
        <f>N79*K86</f>
        <v>27658.285676732987</v>
      </c>
      <c r="M86" s="868"/>
      <c r="N86" s="51"/>
    </row>
    <row r="87" spans="1:14" ht="15.75" thickBot="1">
      <c r="B87" s="831" t="s">
        <v>953</v>
      </c>
      <c r="C87" s="832"/>
      <c r="D87" s="832"/>
      <c r="E87" s="832"/>
      <c r="F87" s="832"/>
      <c r="G87" s="832"/>
      <c r="H87" s="832"/>
      <c r="I87" s="832"/>
      <c r="J87" s="832"/>
      <c r="K87" s="832"/>
      <c r="L87" s="832"/>
      <c r="M87" s="833"/>
      <c r="N87" s="52">
        <f>L84+L85+L86</f>
        <v>165949.71406039791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719115.42759505764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320</v>
      </c>
      <c r="B36" s="844" t="str">
        <f>VLOOKUP(A36,EQUIPOS!A6:D154,3,FALSE)</f>
        <v>Retroexcavadora sobre llantas, motor 62HP, Profundidad de excavación de 5.41 metros.</v>
      </c>
      <c r="C36" s="845"/>
      <c r="D36" s="845"/>
      <c r="E36" s="845"/>
      <c r="F36" s="845"/>
      <c r="G36" s="845"/>
      <c r="H36" s="846"/>
      <c r="I36" s="266"/>
      <c r="J36" s="267"/>
      <c r="K36" s="268">
        <f>VLOOKUP(A36,EQUIPOS!A6:D163,4,FALSE)</f>
        <v>127782.87094461465</v>
      </c>
      <c r="L36" s="269"/>
      <c r="M36" s="335">
        <v>10</v>
      </c>
      <c r="N36" s="271">
        <f>K36/M36</f>
        <v>12778.287094461466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336.34905451801001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13114.636148979476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37720.605544131031</v>
      </c>
      <c r="N48" s="271">
        <f>K48*M48</f>
        <v>18441.184932686283</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28182.061613431229</v>
      </c>
      <c r="N49" s="271">
        <f>K49*M49</f>
        <v>37576.082151241637</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4791.3264986213089</v>
      </c>
      <c r="N50" s="271">
        <f>K50*M50</f>
        <v>7186.9897479319634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63204.256831859879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3363.4905451800996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79682.383526019461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15936.476705203893</v>
      </c>
      <c r="M84" s="866"/>
      <c r="N84" s="51"/>
    </row>
    <row r="85" spans="1:14">
      <c r="B85" s="89" t="s">
        <v>973</v>
      </c>
      <c r="C85" s="90"/>
      <c r="D85" s="90"/>
      <c r="E85" s="90"/>
      <c r="F85" s="90"/>
      <c r="G85" s="90"/>
      <c r="H85" s="90"/>
      <c r="I85" s="87"/>
      <c r="J85" s="88"/>
      <c r="K85" s="303">
        <v>0.05</v>
      </c>
      <c r="L85" s="865">
        <f>N79*K85</f>
        <v>3984.1191763009733</v>
      </c>
      <c r="M85" s="866"/>
      <c r="N85" s="51"/>
    </row>
    <row r="86" spans="1:14" ht="15.75" thickBot="1">
      <c r="B86" s="91" t="s">
        <v>974</v>
      </c>
      <c r="C86" s="92"/>
      <c r="D86" s="92"/>
      <c r="E86" s="92"/>
      <c r="F86" s="92"/>
      <c r="G86" s="92"/>
      <c r="H86" s="92"/>
      <c r="I86" s="93"/>
      <c r="J86" s="94"/>
      <c r="K86" s="304">
        <v>0.05</v>
      </c>
      <c r="L86" s="867">
        <f>N79*K86</f>
        <v>3984.1191763009733</v>
      </c>
      <c r="M86" s="868"/>
      <c r="N86" s="51"/>
    </row>
    <row r="87" spans="1:14" ht="15.75" thickBot="1">
      <c r="B87" s="831" t="s">
        <v>953</v>
      </c>
      <c r="C87" s="832"/>
      <c r="D87" s="832"/>
      <c r="E87" s="832"/>
      <c r="F87" s="832"/>
      <c r="G87" s="832"/>
      <c r="H87" s="832"/>
      <c r="I87" s="832"/>
      <c r="J87" s="832"/>
      <c r="K87" s="832"/>
      <c r="L87" s="832"/>
      <c r="M87" s="833"/>
      <c r="N87" s="52">
        <f>L84+L85+L86</f>
        <v>23904.715057805839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103587.0985838253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204</v>
      </c>
      <c r="B36" s="844" t="str">
        <f>VLOOKUP(A36,EQUIPOS!A6:D154,3,FALSE)</f>
        <v xml:space="preserve">Equipo de soldadura 250 AMP
</v>
      </c>
      <c r="C36" s="845"/>
      <c r="D36" s="845"/>
      <c r="E36" s="845"/>
      <c r="F36" s="845"/>
      <c r="G36" s="845"/>
      <c r="H36" s="846"/>
      <c r="I36" s="266"/>
      <c r="J36" s="267"/>
      <c r="K36" s="268">
        <f>VLOOKUP(A36,EQUIPOS!A6:D163,4,FALSE)</f>
        <v>9157.0186673952103</v>
      </c>
      <c r="L36" s="269"/>
      <c r="M36" s="335">
        <v>10</v>
      </c>
      <c r="N36" s="271">
        <f>K36/M36</f>
        <v>915.70186673952105</v>
      </c>
    </row>
    <row r="37" spans="1:14">
      <c r="A37" s="113" t="s">
        <v>320</v>
      </c>
      <c r="B37" s="844" t="str">
        <f>VLOOKUP(A37,EQUIPOS!A7:D154,3,FALSE)</f>
        <v>Retroexcavadora sobre llantas, motor 62HP, Profundidad de excavación de 5.41 metros.</v>
      </c>
      <c r="C37" s="845"/>
      <c r="D37" s="845"/>
      <c r="E37" s="845"/>
      <c r="F37" s="845"/>
      <c r="G37" s="845"/>
      <c r="H37" s="846"/>
      <c r="I37" s="420"/>
      <c r="J37" s="421"/>
      <c r="K37" s="268">
        <f>VLOOKUP(A37,EQUIPOS!A7:D164,4,FALSE)</f>
        <v>127782.87094461465</v>
      </c>
      <c r="L37" s="334"/>
      <c r="M37" s="335">
        <v>10</v>
      </c>
      <c r="N37" s="271">
        <f>K37/M37</f>
        <v>12778.287094461466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402.04310903601998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14096.032070237006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9310.91958689901</v>
      </c>
      <c r="N48" s="271">
        <f>K48*M48</f>
        <v>307.26034636766735</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124217.85618843148</v>
      </c>
      <c r="N49" s="271">
        <f>K49*M49</f>
        <v>372653.56856529444</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1333.2282994046311</v>
      </c>
      <c r="N50" s="271">
        <f>K50*M50</f>
        <v>13332.282994046311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386293.11190570839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4020.4310903601995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404409.57506630558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80881.915013261125</v>
      </c>
      <c r="M84" s="866"/>
      <c r="N84" s="51"/>
    </row>
    <row r="85" spans="1:14">
      <c r="B85" s="89" t="s">
        <v>973</v>
      </c>
      <c r="C85" s="90"/>
      <c r="D85" s="90"/>
      <c r="E85" s="90"/>
      <c r="F85" s="90"/>
      <c r="G85" s="90"/>
      <c r="H85" s="90"/>
      <c r="I85" s="87"/>
      <c r="J85" s="88"/>
      <c r="K85" s="303">
        <v>0.05</v>
      </c>
      <c r="L85" s="865">
        <f>N79*K85</f>
        <v>20220.478753315281</v>
      </c>
      <c r="M85" s="866"/>
      <c r="N85" s="51"/>
    </row>
    <row r="86" spans="1:14" ht="15.75" thickBot="1">
      <c r="B86" s="91" t="s">
        <v>974</v>
      </c>
      <c r="C86" s="92"/>
      <c r="D86" s="92"/>
      <c r="E86" s="92"/>
      <c r="F86" s="92"/>
      <c r="G86" s="92"/>
      <c r="H86" s="92"/>
      <c r="I86" s="93"/>
      <c r="J86" s="94"/>
      <c r="K86" s="304">
        <v>0.05</v>
      </c>
      <c r="L86" s="867">
        <f>N79*K86</f>
        <v>20220.478753315281</v>
      </c>
      <c r="M86" s="868"/>
      <c r="N86" s="51"/>
    </row>
    <row r="87" spans="1:14" ht="15.75" thickBot="1">
      <c r="B87" s="831" t="s">
        <v>953</v>
      </c>
      <c r="C87" s="832"/>
      <c r="D87" s="832"/>
      <c r="E87" s="832"/>
      <c r="F87" s="832"/>
      <c r="G87" s="832"/>
      <c r="H87" s="832"/>
      <c r="I87" s="832"/>
      <c r="J87" s="832"/>
      <c r="K87" s="832"/>
      <c r="L87" s="832"/>
      <c r="M87" s="833"/>
      <c r="N87" s="52">
        <f>L84+L85+L86</f>
        <v>121322.87251989169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525732.44758619729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282</v>
      </c>
      <c r="B36" s="844" t="str">
        <f>VLOOKUP(A36,EQUIPOS!A6:D154,3,FALSE)</f>
        <v>Piloteadora potencia 250KW, RPM 1800, fuerza elevadora 200KN</v>
      </c>
      <c r="C36" s="845"/>
      <c r="D36" s="845"/>
      <c r="E36" s="845"/>
      <c r="F36" s="845"/>
      <c r="G36" s="845"/>
      <c r="H36" s="846"/>
      <c r="I36" s="266"/>
      <c r="J36" s="267"/>
      <c r="K36" s="268">
        <f>VLOOKUP(A36,EQUIPOS!A6:D163,4,FALSE)</f>
        <v>631219.80878328695</v>
      </c>
      <c r="L36" s="269"/>
      <c r="M36" s="335">
        <v>2</v>
      </c>
      <c r="N36" s="271">
        <f>K36/M36</f>
        <v>315609.90439164347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4716.7655451800993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320326.6699368236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2874.7958991727855</v>
      </c>
      <c r="N48" s="271">
        <f>K48*M48</f>
        <v>80494.285176837991</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412492.36813474196</v>
      </c>
      <c r="N49" s="271">
        <f>K49*M49</f>
        <v>144372.32884715969</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20074.2992723364</v>
      </c>
      <c r="N50" s="271">
        <f>K50*M50</f>
        <v>60222.897817009201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285089.51184100687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5">
        <f>VLOOKUP(A60,TRANSPORTE!A2:D117,4,FALSE)</f>
        <v>1439.9879733372468</v>
      </c>
      <c r="M60" s="836"/>
      <c r="N60" s="286">
        <f>K60*L60</f>
        <v>503.99579066803636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503.99579066803636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653087.83302029956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130617.56660405992</v>
      </c>
      <c r="M84" s="866"/>
      <c r="N84" s="51"/>
    </row>
    <row r="85" spans="1:14">
      <c r="B85" s="89" t="s">
        <v>973</v>
      </c>
      <c r="C85" s="90"/>
      <c r="D85" s="90"/>
      <c r="E85" s="90"/>
      <c r="F85" s="90"/>
      <c r="G85" s="90"/>
      <c r="H85" s="90"/>
      <c r="I85" s="87"/>
      <c r="J85" s="88"/>
      <c r="K85" s="303">
        <v>0.05</v>
      </c>
      <c r="L85" s="865">
        <f>N79*K85</f>
        <v>32654.391651014979</v>
      </c>
      <c r="M85" s="866"/>
      <c r="N85" s="51"/>
    </row>
    <row r="86" spans="1:14" ht="15.75" thickBot="1">
      <c r="B86" s="91" t="s">
        <v>974</v>
      </c>
      <c r="C86" s="92"/>
      <c r="D86" s="92"/>
      <c r="E86" s="92"/>
      <c r="F86" s="92"/>
      <c r="G86" s="92"/>
      <c r="H86" s="92"/>
      <c r="I86" s="93"/>
      <c r="J86" s="94"/>
      <c r="K86" s="304">
        <v>0.05</v>
      </c>
      <c r="L86" s="867">
        <f>N79*K86</f>
        <v>32654.391651014979</v>
      </c>
      <c r="M86" s="868"/>
      <c r="N86" s="51"/>
    </row>
    <row r="87" spans="1:14" ht="15.75" thickBot="1">
      <c r="B87" s="831" t="s">
        <v>953</v>
      </c>
      <c r="C87" s="832"/>
      <c r="D87" s="832"/>
      <c r="E87" s="832"/>
      <c r="F87" s="832"/>
      <c r="G87" s="832"/>
      <c r="H87" s="832"/>
      <c r="I87" s="832"/>
      <c r="J87" s="832"/>
      <c r="K87" s="832"/>
      <c r="L87" s="832"/>
      <c r="M87" s="833"/>
      <c r="N87" s="52">
        <f>L84+L85+L86</f>
        <v>195926.34990608986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849014.18292638939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282</v>
      </c>
      <c r="B36" s="844" t="str">
        <f>VLOOKUP(A36,EQUIPOS!A6:D154,3,FALSE)</f>
        <v>Piloteadora potencia 250KW, RPM 1800, fuerza elevadora 200KN</v>
      </c>
      <c r="C36" s="845"/>
      <c r="D36" s="845"/>
      <c r="E36" s="845"/>
      <c r="F36" s="845"/>
      <c r="G36" s="845"/>
      <c r="H36" s="846"/>
      <c r="I36" s="266"/>
      <c r="J36" s="267"/>
      <c r="K36" s="268">
        <f>VLOOKUP(A36,EQUIPOS!A6:D163,4,FALSE)</f>
        <v>631219.80878328695</v>
      </c>
      <c r="L36" s="269"/>
      <c r="M36" s="335">
        <v>2</v>
      </c>
      <c r="N36" s="271">
        <f>K36/M36</f>
        <v>315609.90439164347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4716.7655451800993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320326.6699368236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2874.7958991727855</v>
      </c>
      <c r="N48" s="271">
        <f>K48*M48</f>
        <v>80494.285176837991</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440566.16619332944</v>
      </c>
      <c r="N49" s="271">
        <f>K49*M49</f>
        <v>154198.1581676653</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20074.2992723364</v>
      </c>
      <c r="N50" s="271">
        <f>K50*M50</f>
        <v>40148.598544672801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274841.04188917612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35">
        <f>VLOOKUP(A60,TRANSPORTE!A2:D117,4,FALSE)</f>
        <v>1439.9879733372468</v>
      </c>
      <c r="M60" s="836"/>
      <c r="N60" s="286">
        <f>K60*L60</f>
        <v>503.99579066803636</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503.99579066803636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47167.655451800994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642839.36306846875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128567.87261369376</v>
      </c>
      <c r="M84" s="866"/>
      <c r="N84" s="51"/>
    </row>
    <row r="85" spans="1:14">
      <c r="B85" s="89" t="s">
        <v>973</v>
      </c>
      <c r="C85" s="90"/>
      <c r="D85" s="90"/>
      <c r="E85" s="90"/>
      <c r="F85" s="90"/>
      <c r="G85" s="90"/>
      <c r="H85" s="90"/>
      <c r="I85" s="87"/>
      <c r="J85" s="88"/>
      <c r="K85" s="303">
        <v>0.05</v>
      </c>
      <c r="L85" s="865">
        <f>N79*K85</f>
        <v>32141.968153423441</v>
      </c>
      <c r="M85" s="866"/>
      <c r="N85" s="51"/>
    </row>
    <row r="86" spans="1:14" ht="15.75" thickBot="1">
      <c r="B86" s="91" t="s">
        <v>974</v>
      </c>
      <c r="C86" s="92"/>
      <c r="D86" s="92"/>
      <c r="E86" s="92"/>
      <c r="F86" s="92"/>
      <c r="G86" s="92"/>
      <c r="H86" s="92"/>
      <c r="I86" s="93"/>
      <c r="J86" s="94"/>
      <c r="K86" s="304">
        <v>0.05</v>
      </c>
      <c r="L86" s="867">
        <f>N79*K86</f>
        <v>32141.968153423441</v>
      </c>
      <c r="M86" s="868"/>
      <c r="N86" s="51"/>
    </row>
    <row r="87" spans="1:14" ht="15.75" thickBot="1">
      <c r="B87" s="831" t="s">
        <v>953</v>
      </c>
      <c r="C87" s="832"/>
      <c r="D87" s="832"/>
      <c r="E87" s="832"/>
      <c r="F87" s="832"/>
      <c r="G87" s="832"/>
      <c r="H87" s="832"/>
      <c r="I87" s="832"/>
      <c r="J87" s="832"/>
      <c r="K87" s="832"/>
      <c r="L87" s="832"/>
      <c r="M87" s="833"/>
      <c r="N87" s="52">
        <f>L84+L85+L86</f>
        <v>192851.80892054067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835691.17198900948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195</v>
      </c>
      <c r="B36" s="844" t="str">
        <f>VLOOKUP(A36,EQUIPOS!A6:D154,3,FALSE)</f>
        <v xml:space="preserve">Equipo de oxicorte, Capacidad de corte: hasta 6´´ (152mm) </v>
      </c>
      <c r="C36" s="845"/>
      <c r="D36" s="845"/>
      <c r="E36" s="845"/>
      <c r="F36" s="845"/>
      <c r="G36" s="845"/>
      <c r="H36" s="846"/>
      <c r="I36" s="266"/>
      <c r="J36" s="267"/>
      <c r="K36" s="268">
        <f>VLOOKUP(A36,EQUIPOS!A6:D163,4,FALSE)</f>
        <v>3935.712425094131</v>
      </c>
      <c r="L36" s="269"/>
      <c r="M36" s="335">
        <v>1.1299999999999999</v>
      </c>
      <c r="N36" s="271">
        <f>K36/M36</f>
        <v>3482.9313496408245</v>
      </c>
    </row>
    <row r="37" spans="1:14">
      <c r="A37" s="113" t="s">
        <v>332</v>
      </c>
      <c r="B37" s="844" t="str">
        <f>VLOOKUP(A37,EQUIPOS!A7:D154,3,FALSE)</f>
        <v xml:space="preserve">Taladro de 1/2´´, pulidora, lijadora y circular
</v>
      </c>
      <c r="C37" s="845"/>
      <c r="D37" s="845"/>
      <c r="E37" s="845"/>
      <c r="F37" s="845"/>
      <c r="G37" s="845"/>
      <c r="H37" s="846"/>
      <c r="I37" s="420"/>
      <c r="J37" s="421"/>
      <c r="K37" s="268">
        <f>VLOOKUP(A37,EQUIPOS!A7:D164,4,FALSE)</f>
        <v>5750.2291925076588</v>
      </c>
      <c r="L37" s="334"/>
      <c r="M37" s="335">
        <v>0.53</v>
      </c>
      <c r="N37" s="271">
        <f>K37/M37</f>
        <v>10849.489042467279</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2680.2873935734665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17012.70778568157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75983.173811597284</v>
      </c>
      <c r="N48" s="271">
        <f>K48*M48</f>
        <v>1519.6634762319457</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10839.254466704318</v>
      </c>
      <c r="N49" s="271">
        <f>K49*M49</f>
        <v>5419.6272333521592</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84546.184840293688</v>
      </c>
      <c r="N50" s="271">
        <f>K50*M50</f>
        <v>6763.694787223495</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13702.9854968076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26802.873935734664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57518.567218223834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11503.713443644767</v>
      </c>
      <c r="M84" s="866"/>
      <c r="N84" s="51"/>
    </row>
    <row r="85" spans="1:14">
      <c r="B85" s="89" t="s">
        <v>973</v>
      </c>
      <c r="C85" s="90"/>
      <c r="D85" s="90"/>
      <c r="E85" s="90"/>
      <c r="F85" s="90"/>
      <c r="G85" s="90"/>
      <c r="H85" s="90"/>
      <c r="I85" s="87"/>
      <c r="J85" s="88"/>
      <c r="K85" s="303">
        <v>0.05</v>
      </c>
      <c r="L85" s="865">
        <f>N79*K85</f>
        <v>2875.9283609111917</v>
      </c>
      <c r="M85" s="866"/>
      <c r="N85" s="51"/>
    </row>
    <row r="86" spans="1:14" ht="15.75" thickBot="1">
      <c r="B86" s="91" t="s">
        <v>974</v>
      </c>
      <c r="C86" s="92"/>
      <c r="D86" s="92"/>
      <c r="E86" s="92"/>
      <c r="F86" s="92"/>
      <c r="G86" s="92"/>
      <c r="H86" s="92"/>
      <c r="I86" s="93"/>
      <c r="J86" s="94"/>
      <c r="K86" s="304">
        <v>0.05</v>
      </c>
      <c r="L86" s="867">
        <f>N79*K86</f>
        <v>2875.9283609111917</v>
      </c>
      <c r="M86" s="868"/>
      <c r="N86" s="51"/>
    </row>
    <row r="87" spans="1:14" ht="15.75" thickBot="1">
      <c r="B87" s="831" t="s">
        <v>953</v>
      </c>
      <c r="C87" s="832"/>
      <c r="D87" s="832"/>
      <c r="E87" s="832"/>
      <c r="F87" s="832"/>
      <c r="G87" s="832"/>
      <c r="H87" s="832"/>
      <c r="I87" s="832"/>
      <c r="J87" s="832"/>
      <c r="K87" s="832"/>
      <c r="L87" s="832"/>
      <c r="M87" s="833"/>
      <c r="N87" s="52">
        <f>L84+L85+L86</f>
        <v>17255.57016546715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74774.137383690977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20445.259351138346</v>
      </c>
      <c r="L36" s="269"/>
      <c r="M36" s="335">
        <v>12</v>
      </c>
      <c r="N36" s="271">
        <f t="shared" ref="N36:N42" si="0">K36/M36</f>
        <v>1703.7716125948621</v>
      </c>
    </row>
    <row r="37" spans="1:14">
      <c r="A37" s="113" t="s">
        <v>288</v>
      </c>
      <c r="B37" s="844" t="str">
        <f>VLOOKUP(A37,EQUIPOS!A7:D154,3,FALSE)</f>
        <v xml:space="preserve">Planta eléctrica </v>
      </c>
      <c r="C37" s="845"/>
      <c r="D37" s="845"/>
      <c r="E37" s="845"/>
      <c r="F37" s="845"/>
      <c r="G37" s="845"/>
      <c r="H37" s="846"/>
      <c r="I37" s="266"/>
      <c r="J37" s="267"/>
      <c r="K37" s="268">
        <f>VLOOKUP(A37,EQUIPOS!A7:D164,4,FALSE)</f>
        <v>20445.259351138346</v>
      </c>
      <c r="L37" s="269"/>
      <c r="M37" s="335">
        <v>1.3</v>
      </c>
      <c r="N37" s="271">
        <f t="shared" si="0"/>
        <v>15727.122577798727</v>
      </c>
    </row>
    <row r="38" spans="1:14">
      <c r="A38" s="113" t="s">
        <v>125</v>
      </c>
      <c r="B38" s="844" t="str">
        <f>VLOOKUP(A38,EQUIPOS!A8:D154,3,FALSE)</f>
        <v>Bomba para gato de tensionamiento</v>
      </c>
      <c r="C38" s="845"/>
      <c r="D38" s="845"/>
      <c r="E38" s="845"/>
      <c r="F38" s="845"/>
      <c r="G38" s="845"/>
      <c r="H38" s="846"/>
      <c r="I38" s="266"/>
      <c r="J38" s="267"/>
      <c r="K38" s="268">
        <f>VLOOKUP(A38,EQUIPOS!A8:D165,4,FALSE)</f>
        <v>56224.463215630451</v>
      </c>
      <c r="L38" s="269"/>
      <c r="M38" s="335">
        <v>12</v>
      </c>
      <c r="N38" s="271">
        <f t="shared" si="0"/>
        <v>4685.3719346358712</v>
      </c>
    </row>
    <row r="39" spans="1:14">
      <c r="A39" s="113" t="s">
        <v>180</v>
      </c>
      <c r="B39" s="844" t="str">
        <f>VLOOKUP(A39,EQUIPOS!A9:D154,3,FALSE)</f>
        <v>Compresor 120 HP, con martillo.</v>
      </c>
      <c r="C39" s="845"/>
      <c r="D39" s="845"/>
      <c r="E39" s="845"/>
      <c r="F39" s="845"/>
      <c r="G39" s="845"/>
      <c r="H39" s="846"/>
      <c r="I39" s="266"/>
      <c r="J39" s="267"/>
      <c r="K39" s="268">
        <f>VLOOKUP(A39,EQUIPOS!A9:D166,4,FALSE)</f>
        <v>88502.416416240099</v>
      </c>
      <c r="L39" s="269"/>
      <c r="M39" s="335">
        <v>1.3</v>
      </c>
      <c r="N39" s="271">
        <f t="shared" si="0"/>
        <v>68078.781858646224</v>
      </c>
    </row>
    <row r="40" spans="1:14">
      <c r="A40" s="113" t="s">
        <v>197</v>
      </c>
      <c r="B40" s="844" t="str">
        <f>VLOOKUP(A40,EQUIPOS!A10:D154,3,FALSE)</f>
        <v>Equipo de perforación (TRACKDRILL), potencia 40 HP, 2100 golpes / minuto</v>
      </c>
      <c r="C40" s="845"/>
      <c r="D40" s="845"/>
      <c r="E40" s="845"/>
      <c r="F40" s="845"/>
      <c r="G40" s="845"/>
      <c r="H40" s="846"/>
      <c r="I40" s="266"/>
      <c r="J40" s="267"/>
      <c r="K40" s="268">
        <f>VLOOKUP(A40,EQUIPOS!A10:D167,4,FALSE)</f>
        <v>147359.6289083141</v>
      </c>
      <c r="L40" s="269"/>
      <c r="M40" s="335">
        <v>1.3</v>
      </c>
      <c r="N40" s="271">
        <f t="shared" si="0"/>
        <v>113353.56069870315</v>
      </c>
    </row>
    <row r="41" spans="1:14">
      <c r="A41" s="113" t="s">
        <v>195</v>
      </c>
      <c r="B41" s="844" t="str">
        <f>VLOOKUP(A41,EQUIPOS!A11:D155,3,FALSE)</f>
        <v xml:space="preserve">Equipo de oxicorte, Capacidad de corte: hasta 6´´ (152mm) </v>
      </c>
      <c r="C41" s="845"/>
      <c r="D41" s="845"/>
      <c r="E41" s="845"/>
      <c r="F41" s="845"/>
      <c r="G41" s="845"/>
      <c r="H41" s="846"/>
      <c r="I41" s="266"/>
      <c r="J41" s="267"/>
      <c r="K41" s="268">
        <f>VLOOKUP(A41,EQUIPOS!A11:D168,4,FALSE)</f>
        <v>3935.712425094131</v>
      </c>
      <c r="L41" s="269"/>
      <c r="M41" s="335">
        <v>15</v>
      </c>
      <c r="N41" s="271">
        <f t="shared" si="0"/>
        <v>262.38082833960874</v>
      </c>
    </row>
    <row r="42" spans="1:14">
      <c r="A42" s="113" t="s">
        <v>240</v>
      </c>
      <c r="B42" s="844" t="str">
        <f>VLOOKUP(A42,EQUIPOS!A12:D156,3,FALSE)</f>
        <v>Gato para tensionamiento, fuerza Max 200 ton, área de tensión 314 cm2.</v>
      </c>
      <c r="C42" s="845"/>
      <c r="D42" s="845"/>
      <c r="E42" s="845"/>
      <c r="F42" s="845"/>
      <c r="G42" s="845"/>
      <c r="H42" s="846"/>
      <c r="I42" s="266"/>
      <c r="J42" s="267"/>
      <c r="K42" s="268">
        <f>VLOOKUP(A42,EQUIPOS!A12:D169,4,FALSE)</f>
        <v>168906.79156133288</v>
      </c>
      <c r="L42" s="269"/>
      <c r="M42" s="335">
        <v>12</v>
      </c>
      <c r="N42" s="271">
        <f t="shared" si="0"/>
        <v>14075.565963444407</v>
      </c>
    </row>
    <row r="43" spans="1:14">
      <c r="A43" s="113"/>
      <c r="B43" s="844"/>
      <c r="C43" s="845"/>
      <c r="D43" s="845"/>
      <c r="E43" s="845"/>
      <c r="F43" s="845"/>
      <c r="G43" s="845"/>
      <c r="H43" s="846"/>
      <c r="I43" s="420"/>
      <c r="J43" s="421"/>
      <c r="K43" s="268"/>
      <c r="L43" s="334"/>
      <c r="M43" s="335"/>
      <c r="N43" s="271"/>
    </row>
    <row r="44" spans="1:14">
      <c r="A44" s="113"/>
      <c r="B44" s="844"/>
      <c r="C44" s="845"/>
      <c r="D44" s="845"/>
      <c r="E44" s="845"/>
      <c r="F44" s="845"/>
      <c r="G44" s="845"/>
      <c r="H44" s="846"/>
      <c r="I44" s="327"/>
      <c r="J44" s="329"/>
      <c r="K44" s="268"/>
      <c r="L44" s="422"/>
      <c r="M44" s="423"/>
      <c r="N44" s="271"/>
    </row>
    <row r="45" spans="1:14">
      <c r="B45" s="844"/>
      <c r="C45" s="845"/>
      <c r="D45" s="845"/>
      <c r="E45" s="845"/>
      <c r="F45" s="845"/>
      <c r="G45" s="845"/>
      <c r="H45" s="846"/>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44"/>
      <c r="C48" s="845"/>
      <c r="D48" s="845"/>
      <c r="E48" s="845"/>
      <c r="F48" s="845"/>
      <c r="G48" s="845"/>
      <c r="H48" s="846"/>
      <c r="I48" s="853"/>
      <c r="J48" s="854"/>
      <c r="K48" s="41"/>
      <c r="L48" s="855"/>
      <c r="M48" s="856"/>
      <c r="N48" s="105"/>
    </row>
    <row r="49" spans="1:14" ht="15.75" thickBot="1">
      <c r="B49" s="831" t="s">
        <v>953</v>
      </c>
      <c r="C49" s="832"/>
      <c r="D49" s="832"/>
      <c r="E49" s="832"/>
      <c r="F49" s="832"/>
      <c r="G49" s="832"/>
      <c r="H49" s="832"/>
      <c r="I49" s="832"/>
      <c r="J49" s="832"/>
      <c r="K49" s="832"/>
      <c r="L49" s="832"/>
      <c r="M49" s="833"/>
      <c r="N49" s="393">
        <f>SUM(N36:N48)</f>
        <v>222020.17554367072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22" t="s">
        <v>944</v>
      </c>
      <c r="C53" s="823"/>
      <c r="D53" s="823"/>
      <c r="E53" s="823"/>
      <c r="F53" s="823"/>
      <c r="G53" s="823"/>
      <c r="H53" s="823"/>
      <c r="I53" s="824"/>
      <c r="J53" s="314" t="s">
        <v>945</v>
      </c>
      <c r="K53" s="85" t="s">
        <v>946</v>
      </c>
      <c r="L53" s="825" t="s">
        <v>955</v>
      </c>
      <c r="M53" s="824"/>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5419.6272333521592</v>
      </c>
      <c r="N54" s="271">
        <f>K54*M54</f>
        <v>1083.9254466704319</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7750.0669436935877</v>
      </c>
      <c r="N55" s="271">
        <f t="shared" ref="N55:N67" si="1">K55*M55</f>
        <v>42857.87019862554</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52065.747951684898</v>
      </c>
      <c r="N56" s="271">
        <f t="shared" si="1"/>
        <v>416.52598361347918</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47560.480749005204</v>
      </c>
      <c r="N57" s="271">
        <f t="shared" si="1"/>
        <v>1046.3305764781144</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941.22947217360831</v>
      </c>
      <c r="N58" s="271">
        <f t="shared" si="1"/>
        <v>282.36884165208249</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1864.3517682731429</v>
      </c>
      <c r="N59" s="271">
        <f t="shared" si="1"/>
        <v>186.43517682731431</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13440.675538713356</v>
      </c>
      <c r="N60" s="271">
        <f t="shared" si="1"/>
        <v>6720.3377693566781</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88665.101537641327</v>
      </c>
      <c r="N61" s="271">
        <f t="shared" si="1"/>
        <v>8866.5101537641331</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1083.9254466704319</v>
      </c>
      <c r="N62" s="271">
        <f t="shared" si="1"/>
        <v>10839.254466704318</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16908.058844023642</v>
      </c>
      <c r="N63" s="271">
        <f t="shared" si="1"/>
        <v>16908.058844023642</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12573.53518137701</v>
      </c>
      <c r="N64" s="271">
        <f t="shared" si="1"/>
        <v>6286.7675906885052</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8021.0483053611952</v>
      </c>
      <c r="N65" s="271">
        <f t="shared" si="1"/>
        <v>4411.5765679486576</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4791.3264986213089</v>
      </c>
      <c r="N66" s="271">
        <f t="shared" si="1"/>
        <v>239.56632493106545</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3549.1307397194887</v>
      </c>
      <c r="N67" s="271">
        <f t="shared" si="1"/>
        <v>3549.1307397194887</v>
      </c>
    </row>
    <row r="68" spans="1:14" ht="15.75" thickBot="1">
      <c r="B68" s="43"/>
      <c r="C68" s="309"/>
      <c r="D68" s="309"/>
      <c r="E68" s="309"/>
      <c r="F68" s="309"/>
      <c r="G68" s="309"/>
      <c r="H68" s="309"/>
      <c r="I68" s="309"/>
      <c r="J68" s="434"/>
      <c r="K68" s="126"/>
      <c r="L68" s="324"/>
      <c r="M68" s="401"/>
      <c r="N68" s="271"/>
    </row>
    <row r="69" spans="1:14" ht="15.75" thickBot="1">
      <c r="B69" s="831" t="s">
        <v>953</v>
      </c>
      <c r="C69" s="832"/>
      <c r="D69" s="832"/>
      <c r="E69" s="832"/>
      <c r="F69" s="832"/>
      <c r="G69" s="832"/>
      <c r="H69" s="832"/>
      <c r="I69" s="832"/>
      <c r="J69" s="832"/>
      <c r="K69" s="832"/>
      <c r="L69" s="832"/>
      <c r="M69" s="833"/>
      <c r="N69" s="393">
        <f>SUM(N54:N68)</f>
        <v>103694.65868100345</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34" t="s">
        <v>961</v>
      </c>
      <c r="M73" s="807"/>
      <c r="N73" s="76" t="s">
        <v>951</v>
      </c>
    </row>
    <row r="74" spans="1:14">
      <c r="B74" s="46"/>
      <c r="C74" s="316"/>
      <c r="D74" s="316"/>
      <c r="E74" s="316"/>
      <c r="F74" s="316"/>
      <c r="G74" s="316"/>
      <c r="H74" s="310"/>
      <c r="I74" s="278"/>
      <c r="J74" s="285"/>
      <c r="K74" s="278"/>
      <c r="L74" s="835"/>
      <c r="M74" s="836"/>
      <c r="N74" s="286"/>
    </row>
    <row r="75" spans="1:14">
      <c r="B75" s="46"/>
      <c r="C75" s="47"/>
      <c r="D75" s="47"/>
      <c r="E75" s="47"/>
      <c r="F75" s="47"/>
      <c r="G75" s="47"/>
      <c r="H75" s="310"/>
      <c r="I75" s="278"/>
      <c r="J75" s="285"/>
      <c r="K75" s="278"/>
      <c r="L75" s="835"/>
      <c r="M75" s="836"/>
      <c r="N75" s="286"/>
    </row>
    <row r="76" spans="1:14">
      <c r="B76" s="46"/>
      <c r="C76" s="47"/>
      <c r="D76" s="47"/>
      <c r="E76" s="47"/>
      <c r="F76" s="47"/>
      <c r="G76" s="47"/>
      <c r="H76" s="310"/>
      <c r="I76" s="278"/>
      <c r="J76" s="285"/>
      <c r="K76" s="278"/>
      <c r="L76" s="835"/>
      <c r="M76" s="836"/>
      <c r="N76" s="286"/>
    </row>
    <row r="77" spans="1:14">
      <c r="B77" s="46"/>
      <c r="C77" s="47"/>
      <c r="D77" s="47"/>
      <c r="E77" s="47"/>
      <c r="F77" s="47"/>
      <c r="G77" s="47"/>
      <c r="H77" s="310"/>
      <c r="I77" s="278"/>
      <c r="J77" s="285"/>
      <c r="K77" s="278"/>
      <c r="L77" s="835"/>
      <c r="M77" s="836"/>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20"/>
      <c r="M79" s="821"/>
      <c r="N79" s="127"/>
    </row>
    <row r="80" spans="1:14" ht="15.75" thickBot="1">
      <c r="B80" s="837" t="s">
        <v>953</v>
      </c>
      <c r="C80" s="838"/>
      <c r="D80" s="838"/>
      <c r="E80" s="838"/>
      <c r="F80" s="838"/>
      <c r="G80" s="838"/>
      <c r="H80" s="838"/>
      <c r="I80" s="838"/>
      <c r="J80" s="838"/>
      <c r="K80" s="838"/>
      <c r="L80" s="838"/>
      <c r="M80" s="83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7" t="s">
        <v>963</v>
      </c>
      <c r="C84" s="858"/>
      <c r="D84" s="858"/>
      <c r="E84" s="858"/>
      <c r="F84" s="858"/>
      <c r="G84" s="858"/>
      <c r="H84" s="858"/>
      <c r="I84" s="73" t="s">
        <v>964</v>
      </c>
      <c r="J84" s="75" t="s">
        <v>1410</v>
      </c>
      <c r="K84" s="74" t="s">
        <v>966</v>
      </c>
      <c r="L84" s="859" t="s">
        <v>950</v>
      </c>
      <c r="M84" s="860"/>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8"/>
      <c r="C90" s="819"/>
      <c r="D90" s="819"/>
      <c r="E90" s="819"/>
      <c r="F90" s="819"/>
      <c r="G90" s="819"/>
      <c r="H90" s="819"/>
      <c r="I90" s="126"/>
      <c r="J90" s="126"/>
      <c r="K90" s="126"/>
      <c r="L90" s="919"/>
      <c r="M90" s="919"/>
      <c r="N90" s="45"/>
    </row>
    <row r="91" spans="1:15" ht="15.75" thickBot="1">
      <c r="B91" s="837" t="s">
        <v>953</v>
      </c>
      <c r="C91" s="838"/>
      <c r="D91" s="838"/>
      <c r="E91" s="838"/>
      <c r="F91" s="838"/>
      <c r="G91" s="838"/>
      <c r="H91" s="838"/>
      <c r="I91" s="838"/>
      <c r="J91" s="838"/>
      <c r="K91" s="838"/>
      <c r="L91" s="838"/>
      <c r="M91" s="839"/>
      <c r="N91" s="300">
        <f>SUM(N85:N90)</f>
        <v>41336.200695078456</v>
      </c>
    </row>
    <row r="92" spans="1:15" ht="15.75" thickBot="1">
      <c r="B92" s="33"/>
      <c r="C92" s="34"/>
      <c r="D92" s="34"/>
      <c r="E92" s="34"/>
      <c r="F92" s="34"/>
      <c r="G92" s="34"/>
      <c r="H92" s="34"/>
      <c r="I92" s="34"/>
      <c r="J92" s="34"/>
      <c r="K92" s="34"/>
      <c r="L92" s="34"/>
      <c r="M92" s="34"/>
      <c r="N92" s="35"/>
    </row>
    <row r="93" spans="1:15" ht="15.75" thickBot="1">
      <c r="B93" s="831" t="s">
        <v>967</v>
      </c>
      <c r="C93" s="832"/>
      <c r="D93" s="832"/>
      <c r="E93" s="832"/>
      <c r="F93" s="832"/>
      <c r="G93" s="832"/>
      <c r="H93" s="832"/>
      <c r="I93" s="832"/>
      <c r="J93" s="832"/>
      <c r="K93" s="832"/>
      <c r="L93" s="832"/>
      <c r="M93" s="833"/>
      <c r="N93" s="99">
        <f>N49+N69+N80+N91</f>
        <v>367051.03491975262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22" t="s">
        <v>969</v>
      </c>
      <c r="C97" s="823"/>
      <c r="D97" s="823"/>
      <c r="E97" s="823"/>
      <c r="F97" s="823"/>
      <c r="G97" s="823"/>
      <c r="H97" s="823"/>
      <c r="I97" s="313"/>
      <c r="J97" s="333"/>
      <c r="K97" s="301" t="s">
        <v>970</v>
      </c>
      <c r="L97" s="861" t="s">
        <v>971</v>
      </c>
      <c r="M97" s="862"/>
      <c r="N97" s="302"/>
    </row>
    <row r="98" spans="1:14">
      <c r="B98" s="863" t="s">
        <v>972</v>
      </c>
      <c r="C98" s="864"/>
      <c r="D98" s="864"/>
      <c r="E98" s="864"/>
      <c r="F98" s="864"/>
      <c r="G98" s="864"/>
      <c r="H98" s="864"/>
      <c r="I98" s="87"/>
      <c r="J98" s="88"/>
      <c r="K98" s="303">
        <v>0.2</v>
      </c>
      <c r="L98" s="865">
        <f>N93*K98</f>
        <v>73410.206983950528</v>
      </c>
      <c r="M98" s="866"/>
      <c r="N98" s="51"/>
    </row>
    <row r="99" spans="1:14">
      <c r="B99" s="89" t="s">
        <v>973</v>
      </c>
      <c r="C99" s="90"/>
      <c r="D99" s="90"/>
      <c r="E99" s="90"/>
      <c r="F99" s="90"/>
      <c r="G99" s="90"/>
      <c r="H99" s="90"/>
      <c r="I99" s="87"/>
      <c r="J99" s="88"/>
      <c r="K99" s="303">
        <v>0.05</v>
      </c>
      <c r="L99" s="865">
        <f>N93*K99</f>
        <v>18352.551745987632</v>
      </c>
      <c r="M99" s="866"/>
      <c r="N99" s="51"/>
    </row>
    <row r="100" spans="1:14" ht="15.75" thickBot="1">
      <c r="B100" s="91" t="s">
        <v>974</v>
      </c>
      <c r="C100" s="92"/>
      <c r="D100" s="92"/>
      <c r="E100" s="92"/>
      <c r="F100" s="92"/>
      <c r="G100" s="92"/>
      <c r="H100" s="92"/>
      <c r="I100" s="93"/>
      <c r="J100" s="94"/>
      <c r="K100" s="304">
        <v>0.05</v>
      </c>
      <c r="L100" s="867">
        <f>N93*K100</f>
        <v>18352.551745987632</v>
      </c>
      <c r="M100" s="868"/>
      <c r="N100" s="51"/>
    </row>
    <row r="101" spans="1:14" ht="15.75" thickBot="1">
      <c r="B101" s="831" t="s">
        <v>953</v>
      </c>
      <c r="C101" s="832"/>
      <c r="D101" s="832"/>
      <c r="E101" s="832"/>
      <c r="F101" s="832"/>
      <c r="G101" s="832"/>
      <c r="H101" s="832"/>
      <c r="I101" s="832"/>
      <c r="J101" s="832"/>
      <c r="K101" s="832"/>
      <c r="L101" s="832"/>
      <c r="M101" s="833"/>
      <c r="N101" s="52">
        <f>L98+L99+L100</f>
        <v>110115.31047592578</v>
      </c>
    </row>
    <row r="102" spans="1:14" ht="15.75" thickBot="1">
      <c r="B102" s="33"/>
      <c r="C102" s="34"/>
      <c r="D102" s="34"/>
      <c r="E102" s="34"/>
      <c r="F102" s="34"/>
      <c r="G102" s="34"/>
      <c r="H102" s="34"/>
      <c r="I102" s="34"/>
      <c r="J102" s="34"/>
      <c r="K102" s="34"/>
      <c r="L102" s="34"/>
      <c r="M102" s="34"/>
      <c r="N102" s="35"/>
    </row>
    <row r="103" spans="1:14" ht="15.75" thickBot="1">
      <c r="A103" t="s">
        <v>2016</v>
      </c>
      <c r="B103" s="831" t="s">
        <v>975</v>
      </c>
      <c r="C103" s="832"/>
      <c r="D103" s="832"/>
      <c r="E103" s="832"/>
      <c r="F103" s="832"/>
      <c r="G103" s="832"/>
      <c r="H103" s="832"/>
      <c r="I103" s="832"/>
      <c r="J103" s="832"/>
      <c r="K103" s="832"/>
      <c r="L103" s="832"/>
      <c r="M103" s="833"/>
      <c r="N103" s="187">
        <f>N93+N101</f>
        <v>477166.34539567842</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73" t="s">
        <v>2218</v>
      </c>
      <c r="C120" s="974"/>
      <c r="D120" s="974"/>
      <c r="E120" s="974"/>
      <c r="F120" s="974"/>
      <c r="G120" s="974"/>
      <c r="H120" s="974"/>
      <c r="I120" s="974"/>
      <c r="J120" s="974"/>
      <c r="K120" s="974"/>
      <c r="L120" s="974"/>
      <c r="M120" s="974"/>
      <c r="N120" s="975"/>
    </row>
    <row r="121" spans="2:14" ht="15" customHeight="1">
      <c r="B121" s="973"/>
      <c r="C121" s="974"/>
      <c r="D121" s="974"/>
      <c r="E121" s="974"/>
      <c r="F121" s="974"/>
      <c r="G121" s="974"/>
      <c r="H121" s="974"/>
      <c r="I121" s="974"/>
      <c r="J121" s="974"/>
      <c r="K121" s="974"/>
      <c r="L121" s="974"/>
      <c r="M121" s="974"/>
      <c r="N121" s="975"/>
    </row>
    <row r="122" spans="2:14" ht="30" customHeight="1">
      <c r="B122" s="976" t="s">
        <v>2219</v>
      </c>
      <c r="C122" s="977"/>
      <c r="D122" s="977"/>
      <c r="E122" s="977"/>
      <c r="F122" s="977"/>
      <c r="G122" s="977"/>
      <c r="H122" s="977"/>
      <c r="I122" s="977"/>
      <c r="J122" s="977"/>
      <c r="K122" s="977"/>
      <c r="L122" s="977"/>
      <c r="M122" s="977"/>
      <c r="N122" s="978"/>
    </row>
    <row r="123" spans="2:14">
      <c r="B123" s="976"/>
      <c r="C123" s="977"/>
      <c r="D123" s="977"/>
      <c r="E123" s="977"/>
      <c r="F123" s="977"/>
      <c r="G123" s="977"/>
      <c r="H123" s="977"/>
      <c r="I123" s="977"/>
      <c r="J123" s="977"/>
      <c r="K123" s="977"/>
      <c r="L123" s="977"/>
      <c r="M123" s="977"/>
      <c r="N123" s="978"/>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9"/>
      <c r="K133" s="979"/>
      <c r="L133" s="979"/>
      <c r="M133" s="979"/>
      <c r="N133" s="980"/>
    </row>
    <row r="134" spans="2:14" ht="15.75" thickBot="1">
      <c r="B134" s="418" t="s">
        <v>2221</v>
      </c>
      <c r="C134" s="419"/>
      <c r="D134" s="419"/>
      <c r="E134" s="258"/>
      <c r="F134" s="258"/>
      <c r="G134" s="258"/>
      <c r="H134" s="258"/>
      <c r="I134" s="258"/>
      <c r="J134" s="981"/>
      <c r="K134" s="981"/>
      <c r="L134" s="981"/>
      <c r="M134" s="981"/>
      <c r="N134" s="98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224</v>
      </c>
      <c r="B36" s="844" t="str">
        <f>VLOOKUP(A36,EQUIPOS!A6:D154,3,FALSE)</f>
        <v>Equipo de Medición (Deformimetros Eléctricos, Mecánicos, Celdas de Carga,  Etc.)</v>
      </c>
      <c r="C36" s="845"/>
      <c r="D36" s="845"/>
      <c r="E36" s="845"/>
      <c r="F36" s="845"/>
      <c r="G36" s="845"/>
      <c r="H36" s="846"/>
      <c r="I36" s="266"/>
      <c r="J36" s="267"/>
      <c r="K36" s="268">
        <f>VLOOKUP(A36,EQUIPOS!A6:D163,4,FALSE)</f>
        <v>213546.99998638561</v>
      </c>
      <c r="L36" s="269"/>
      <c r="M36" s="335">
        <v>3.3333333330000001</v>
      </c>
      <c r="N36" s="271">
        <f>K36/M36</f>
        <v>64064.100002322091</v>
      </c>
    </row>
    <row r="37" spans="1:14">
      <c r="A37" s="113" t="s">
        <v>125</v>
      </c>
      <c r="B37" s="844" t="str">
        <f>VLOOKUP(A37,EQUIPOS!A7:D154,3,FALSE)</f>
        <v>Bomba para gato de tensionamiento</v>
      </c>
      <c r="C37" s="845"/>
      <c r="D37" s="845"/>
      <c r="E37" s="845"/>
      <c r="F37" s="845"/>
      <c r="G37" s="845"/>
      <c r="H37" s="846"/>
      <c r="I37" s="420"/>
      <c r="J37" s="421"/>
      <c r="K37" s="268">
        <f>VLOOKUP(A37,EQUIPOS!A7:D164,4,FALSE)</f>
        <v>56224.463215630451</v>
      </c>
      <c r="L37" s="334"/>
      <c r="M37" s="335">
        <v>0.1</v>
      </c>
      <c r="N37" s="271">
        <f>K37/M37</f>
        <v>562244.63215630443</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168906.79156133288</v>
      </c>
      <c r="L38" s="422"/>
      <c r="M38" s="423">
        <v>0.1</v>
      </c>
      <c r="N38" s="271">
        <f>K38/M38</f>
        <v>1689067.9156133288</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2315376.6477719555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35">
        <f>VLOOKUP(A60,TRANSPORTE!A2:D117,4,FALSE)</f>
        <v>1412.9987772297159</v>
      </c>
      <c r="M60" s="836"/>
      <c r="N60" s="286">
        <f>K60*L60</f>
        <v>21194.981658445737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21194.981658445737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6101.0196361652497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2342672.6490665665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468534.52981331333</v>
      </c>
      <c r="M84" s="866"/>
      <c r="N84" s="51"/>
    </row>
    <row r="85" spans="1:14">
      <c r="B85" s="89" t="s">
        <v>973</v>
      </c>
      <c r="C85" s="90"/>
      <c r="D85" s="90"/>
      <c r="E85" s="90"/>
      <c r="F85" s="90"/>
      <c r="G85" s="90"/>
      <c r="H85" s="90"/>
      <c r="I85" s="87"/>
      <c r="J85" s="88"/>
      <c r="K85" s="303">
        <v>0.05</v>
      </c>
      <c r="L85" s="865">
        <f>N79*K85</f>
        <v>117133.63245332833</v>
      </c>
      <c r="M85" s="866"/>
      <c r="N85" s="51"/>
    </row>
    <row r="86" spans="1:14" ht="15.75" thickBot="1">
      <c r="B86" s="91" t="s">
        <v>974</v>
      </c>
      <c r="C86" s="92"/>
      <c r="D86" s="92"/>
      <c r="E86" s="92"/>
      <c r="F86" s="92"/>
      <c r="G86" s="92"/>
      <c r="H86" s="92"/>
      <c r="I86" s="93"/>
      <c r="J86" s="94"/>
      <c r="K86" s="304">
        <v>0.05</v>
      </c>
      <c r="L86" s="867">
        <f>N79*K86</f>
        <v>117133.63245332833</v>
      </c>
      <c r="M86" s="868"/>
      <c r="N86" s="51"/>
    </row>
    <row r="87" spans="1:14" ht="15.75" thickBot="1">
      <c r="B87" s="831" t="s">
        <v>953</v>
      </c>
      <c r="C87" s="832"/>
      <c r="D87" s="832"/>
      <c r="E87" s="832"/>
      <c r="F87" s="832"/>
      <c r="G87" s="832"/>
      <c r="H87" s="832"/>
      <c r="I87" s="832"/>
      <c r="J87" s="832"/>
      <c r="K87" s="832"/>
      <c r="L87" s="832"/>
      <c r="M87" s="833"/>
      <c r="N87" s="52">
        <f>L84+L85+L86</f>
        <v>702801.79471996997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3045474.4437865363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335">
        <v>2</v>
      </c>
      <c r="N36" s="271">
        <f>K36/M36</f>
        <v>1788.9601932246051</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7845.8682759993389</v>
      </c>
      <c r="L37" s="334"/>
      <c r="M37" s="335">
        <v>2</v>
      </c>
      <c r="N37" s="271">
        <f>K37/M37</f>
        <v>3922.9341379996695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1681.7452725900498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7393.6396038143248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52136.813984847766</v>
      </c>
      <c r="N48" s="271">
        <f>K48*M48</f>
        <v>239829.3443302997</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6403.5546284462835</v>
      </c>
      <c r="N49" s="271">
        <f>K49*M49</f>
        <v>6403.5546284462835</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440566.16619332944</v>
      </c>
      <c r="N50" s="271">
        <f>K50*M50</f>
        <v>440566.16619332944</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24327.161742333261</v>
      </c>
      <c r="N51" s="271">
        <f>K51*M51</f>
        <v>111904.94401473299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798704.00916680833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1439.9879733372468</v>
      </c>
      <c r="M60" s="836"/>
      <c r="N60" s="286">
        <f>K60*L60</f>
        <v>1439.9879733372468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1439.9879733372468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841172.54219576099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168234.50843915221</v>
      </c>
      <c r="M84" s="866"/>
      <c r="N84" s="51"/>
    </row>
    <row r="85" spans="1:14">
      <c r="B85" s="89" t="s">
        <v>973</v>
      </c>
      <c r="C85" s="90"/>
      <c r="D85" s="90"/>
      <c r="E85" s="90"/>
      <c r="F85" s="90"/>
      <c r="G85" s="90"/>
      <c r="H85" s="90"/>
      <c r="I85" s="87"/>
      <c r="J85" s="88"/>
      <c r="K85" s="303">
        <v>0.05</v>
      </c>
      <c r="L85" s="865">
        <f>N79*K85</f>
        <v>42058.627109788053</v>
      </c>
      <c r="M85" s="866"/>
      <c r="N85" s="51"/>
    </row>
    <row r="86" spans="1:14" ht="15.75" thickBot="1">
      <c r="B86" s="91" t="s">
        <v>974</v>
      </c>
      <c r="C86" s="92"/>
      <c r="D86" s="92"/>
      <c r="E86" s="92"/>
      <c r="F86" s="92"/>
      <c r="G86" s="92"/>
      <c r="H86" s="92"/>
      <c r="I86" s="93"/>
      <c r="J86" s="94"/>
      <c r="K86" s="304">
        <v>0.05</v>
      </c>
      <c r="L86" s="867">
        <f>N79*K86</f>
        <v>42058.627109788053</v>
      </c>
      <c r="M86" s="868"/>
      <c r="N86" s="51"/>
    </row>
    <row r="87" spans="1:14" ht="15.75" thickBot="1">
      <c r="B87" s="831" t="s">
        <v>953</v>
      </c>
      <c r="C87" s="832"/>
      <c r="D87" s="832"/>
      <c r="E87" s="832"/>
      <c r="F87" s="832"/>
      <c r="G87" s="832"/>
      <c r="H87" s="832"/>
      <c r="I87" s="832"/>
      <c r="J87" s="832"/>
      <c r="K87" s="832"/>
      <c r="L87" s="832"/>
      <c r="M87" s="833"/>
      <c r="N87" s="52">
        <f>L84+L85+L86</f>
        <v>252351.76265872834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1093524.3048544894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335">
        <v>2</v>
      </c>
      <c r="N36" s="271">
        <f>K36/M36</f>
        <v>1788.9601932246051</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7845.8682759993389</v>
      </c>
      <c r="L37" s="334"/>
      <c r="M37" s="335">
        <v>2</v>
      </c>
      <c r="N37" s="271">
        <f>K37/M37</f>
        <v>3922.9341379996695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7060.2450925192998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52136.813984847766</v>
      </c>
      <c r="N48" s="271">
        <f>K48*M48</f>
        <v>239829.3443302997</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6403.5546284462835</v>
      </c>
      <c r="N49" s="271">
        <f>K49*M49</f>
        <v>6403.5546284462835</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426528.63364419865</v>
      </c>
      <c r="N50" s="271">
        <f>K50*M50</f>
        <v>426528.63364419865</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24327.161742333261</v>
      </c>
      <c r="N51" s="271">
        <f>K51*M51</f>
        <v>111904.94401473299</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784666.4766176776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1439.9879733372468</v>
      </c>
      <c r="M60" s="836"/>
      <c r="N60" s="286">
        <f>K60*L60</f>
        <v>1439.9879733372468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1439.9879733372468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820133.72490943468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164026.74498188694</v>
      </c>
      <c r="M84" s="866"/>
      <c r="N84" s="51"/>
    </row>
    <row r="85" spans="1:14">
      <c r="B85" s="89" t="s">
        <v>973</v>
      </c>
      <c r="C85" s="90"/>
      <c r="D85" s="90"/>
      <c r="E85" s="90"/>
      <c r="F85" s="90"/>
      <c r="G85" s="90"/>
      <c r="H85" s="90"/>
      <c r="I85" s="87"/>
      <c r="J85" s="88"/>
      <c r="K85" s="303">
        <v>0.05</v>
      </c>
      <c r="L85" s="865">
        <f>N79*K85</f>
        <v>41006.686245471734</v>
      </c>
      <c r="M85" s="866"/>
      <c r="N85" s="51"/>
    </row>
    <row r="86" spans="1:14" ht="15.75" thickBot="1">
      <c r="B86" s="91" t="s">
        <v>974</v>
      </c>
      <c r="C86" s="92"/>
      <c r="D86" s="92"/>
      <c r="E86" s="92"/>
      <c r="F86" s="92"/>
      <c r="G86" s="92"/>
      <c r="H86" s="92"/>
      <c r="I86" s="93"/>
      <c r="J86" s="94"/>
      <c r="K86" s="304">
        <v>0.05</v>
      </c>
      <c r="L86" s="867">
        <f>N79*K86</f>
        <v>41006.686245471734</v>
      </c>
      <c r="M86" s="868"/>
      <c r="N86" s="51"/>
    </row>
    <row r="87" spans="1:14" ht="15.75" thickBot="1">
      <c r="B87" s="831" t="s">
        <v>953</v>
      </c>
      <c r="C87" s="832"/>
      <c r="D87" s="832"/>
      <c r="E87" s="832"/>
      <c r="F87" s="832"/>
      <c r="G87" s="832"/>
      <c r="H87" s="832"/>
      <c r="I87" s="832"/>
      <c r="J87" s="832"/>
      <c r="K87" s="832"/>
      <c r="L87" s="832"/>
      <c r="M87" s="833"/>
      <c r="N87" s="52">
        <f>L84+L85+L86</f>
        <v>246040.1174728304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1066173.842382265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335">
        <v>2</v>
      </c>
      <c r="N36" s="271">
        <f>K36/M36</f>
        <v>1788.9601932246051</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7845.8682759993389</v>
      </c>
      <c r="L37" s="334"/>
      <c r="M37" s="335">
        <v>2</v>
      </c>
      <c r="N37" s="271">
        <f>K37/M37</f>
        <v>3922.9341379996695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7060.2450925192998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412492.36813474196</v>
      </c>
      <c r="N48" s="271">
        <f>K48*M48</f>
        <v>412492.36813474196</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6403.5546284462835</v>
      </c>
      <c r="N49" s="271">
        <f>K49*M49</f>
        <v>6403.5546284462835</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24327.161742333261</v>
      </c>
      <c r="N50" s="271">
        <f>K50*M50</f>
        <v>111904.94401473299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530800.86677792121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1439.9879733372468</v>
      </c>
      <c r="M60" s="836"/>
      <c r="N60" s="286">
        <f>K60*L60</f>
        <v>1439.9879733372468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1439.9879733372468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566268.11506967829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113253.62301393566</v>
      </c>
      <c r="M84" s="866"/>
      <c r="N84" s="51"/>
    </row>
    <row r="85" spans="1:14">
      <c r="B85" s="89" t="s">
        <v>973</v>
      </c>
      <c r="C85" s="90"/>
      <c r="D85" s="90"/>
      <c r="E85" s="90"/>
      <c r="F85" s="90"/>
      <c r="G85" s="90"/>
      <c r="H85" s="90"/>
      <c r="I85" s="87"/>
      <c r="J85" s="88"/>
      <c r="K85" s="303">
        <v>0.05</v>
      </c>
      <c r="L85" s="865">
        <f>N79*K85</f>
        <v>28313.405753483916</v>
      </c>
      <c r="M85" s="866"/>
      <c r="N85" s="51"/>
    </row>
    <row r="86" spans="1:14" ht="15.75" thickBot="1">
      <c r="B86" s="91" t="s">
        <v>974</v>
      </c>
      <c r="C86" s="92"/>
      <c r="D86" s="92"/>
      <c r="E86" s="92"/>
      <c r="F86" s="92"/>
      <c r="G86" s="92"/>
      <c r="H86" s="92"/>
      <c r="I86" s="93"/>
      <c r="J86" s="94"/>
      <c r="K86" s="304">
        <v>0.05</v>
      </c>
      <c r="L86" s="867">
        <f>N79*K86</f>
        <v>28313.405753483916</v>
      </c>
      <c r="M86" s="868"/>
      <c r="N86" s="51"/>
    </row>
    <row r="87" spans="1:14" ht="15.75" thickBot="1">
      <c r="B87" s="831" t="s">
        <v>953</v>
      </c>
      <c r="C87" s="832"/>
      <c r="D87" s="832"/>
      <c r="E87" s="832"/>
      <c r="F87" s="832"/>
      <c r="G87" s="832"/>
      <c r="H87" s="832"/>
      <c r="I87" s="832"/>
      <c r="J87" s="832"/>
      <c r="K87" s="832"/>
      <c r="L87" s="832"/>
      <c r="M87" s="833"/>
      <c r="N87" s="52">
        <f>L84+L85+L86</f>
        <v>169880.43452090348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736148.5495905818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112</v>
      </c>
      <c r="B36" s="844" t="str">
        <f>VLOOKUP(A36,EQUIPOS!A6:D154,3,FALSE)</f>
        <v xml:space="preserve">Aspersor manual
</v>
      </c>
      <c r="C36" s="845"/>
      <c r="D36" s="845"/>
      <c r="E36" s="845"/>
      <c r="F36" s="845"/>
      <c r="G36" s="845"/>
      <c r="H36" s="846"/>
      <c r="I36" s="266"/>
      <c r="J36" s="267"/>
      <c r="K36" s="268">
        <f>VLOOKUP(A36,EQUIPOS!A6:D163,4,FALSE)</f>
        <v>3577.9203864492101</v>
      </c>
      <c r="L36" s="269"/>
      <c r="M36" s="335">
        <v>2</v>
      </c>
      <c r="N36" s="271">
        <f>K36/M36</f>
        <v>1788.9601932246051</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7845.8682759993389</v>
      </c>
      <c r="L37" s="334"/>
      <c r="M37" s="335">
        <v>2</v>
      </c>
      <c r="N37" s="271">
        <f>K37/M37</f>
        <v>3922.9341379996695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1348.350761295025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7060.2450925192998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383339.05227383861</v>
      </c>
      <c r="N48" s="271">
        <f>K48*M48</f>
        <v>383339.05227383861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6403.5546284462835</v>
      </c>
      <c r="N49" s="271">
        <f>K49*M49</f>
        <v>6403.5546284462835</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5202.8421440180728</v>
      </c>
      <c r="N50" s="271">
        <f>K50*M50</f>
        <v>23933.073862483132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31" t="s">
        <v>953</v>
      </c>
      <c r="C55" s="832"/>
      <c r="D55" s="832"/>
      <c r="E55" s="832"/>
      <c r="F55" s="832"/>
      <c r="G55" s="832"/>
      <c r="H55" s="832"/>
      <c r="I55" s="832"/>
      <c r="J55" s="832"/>
      <c r="K55" s="832"/>
      <c r="L55" s="832"/>
      <c r="M55" s="833"/>
      <c r="N55" s="393">
        <f>SUM(N48:N54)</f>
        <v>413675.68076476804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35">
        <f>VLOOKUP(A60,TRANSPORTE!A2:D117,4,FALSE)</f>
        <v>1439.9879733372468</v>
      </c>
      <c r="M60" s="836"/>
      <c r="N60" s="286">
        <f>K60*L60</f>
        <v>1439.9879733372468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1439.9879733372468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26967.015225900497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449142.92905652511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89828.585811305034</v>
      </c>
      <c r="M84" s="866"/>
      <c r="N84" s="51"/>
    </row>
    <row r="85" spans="1:14">
      <c r="B85" s="89" t="s">
        <v>973</v>
      </c>
      <c r="C85" s="90"/>
      <c r="D85" s="90"/>
      <c r="E85" s="90"/>
      <c r="F85" s="90"/>
      <c r="G85" s="90"/>
      <c r="H85" s="90"/>
      <c r="I85" s="87"/>
      <c r="J85" s="88"/>
      <c r="K85" s="303">
        <v>0.05</v>
      </c>
      <c r="L85" s="865">
        <f>N79*K85</f>
        <v>22457.146452826259</v>
      </c>
      <c r="M85" s="866"/>
      <c r="N85" s="51"/>
    </row>
    <row r="86" spans="1:14" ht="15.75" thickBot="1">
      <c r="B86" s="91" t="s">
        <v>974</v>
      </c>
      <c r="C86" s="92"/>
      <c r="D86" s="92"/>
      <c r="E86" s="92"/>
      <c r="F86" s="92"/>
      <c r="G86" s="92"/>
      <c r="H86" s="92"/>
      <c r="I86" s="93"/>
      <c r="J86" s="94"/>
      <c r="K86" s="304">
        <v>0.05</v>
      </c>
      <c r="L86" s="867">
        <f>N79*K86</f>
        <v>22457.146452826259</v>
      </c>
      <c r="M86" s="868"/>
      <c r="N86" s="51"/>
    </row>
    <row r="87" spans="1:14" ht="15.75" thickBot="1">
      <c r="B87" s="831" t="s">
        <v>953</v>
      </c>
      <c r="C87" s="832"/>
      <c r="D87" s="832"/>
      <c r="E87" s="832"/>
      <c r="F87" s="832"/>
      <c r="G87" s="832"/>
      <c r="H87" s="832"/>
      <c r="I87" s="832"/>
      <c r="J87" s="832"/>
      <c r="K87" s="832"/>
      <c r="L87" s="832"/>
      <c r="M87" s="833"/>
      <c r="N87" s="52">
        <f>L84+L85+L86</f>
        <v>134742.87871695755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583885.80777348264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6389.1435472307321</v>
      </c>
      <c r="L36" s="269"/>
      <c r="M36" s="335">
        <v>1</v>
      </c>
      <c r="N36" s="271">
        <f>K36/M36</f>
        <v>6389.1435472307321</v>
      </c>
    </row>
    <row r="37" spans="1:14">
      <c r="A37" s="113" t="s">
        <v>363</v>
      </c>
      <c r="B37" s="844" t="str">
        <f>VLOOKUP(A37,EQUIPOS!A7:D154,3,FALSE)</f>
        <v>Vibrador de concreto, Motor de 3 hp a 18.000 rpm Mangueras de 4 mt</v>
      </c>
      <c r="C37" s="845"/>
      <c r="D37" s="845"/>
      <c r="E37" s="845"/>
      <c r="F37" s="845"/>
      <c r="G37" s="845"/>
      <c r="H37" s="846"/>
      <c r="I37" s="420"/>
      <c r="J37" s="421"/>
      <c r="K37" s="268">
        <f>VLOOKUP(A37,EQUIPOS!A7:D164,4,FALSE)</f>
        <v>7845.8682759993389</v>
      </c>
      <c r="L37" s="334"/>
      <c r="M37" s="335">
        <v>1</v>
      </c>
      <c r="N37" s="271">
        <f>K37/M37</f>
        <v>7845.8682759993389</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17608.350845820121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79003.650266155819</v>
      </c>
      <c r="N48" s="271">
        <f>K48*M48</f>
        <v>75053.467752848024</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72.623004926918924</v>
      </c>
      <c r="N49" s="271">
        <f>K49*M49</f>
        <v>12345.910837576217</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38117.66414458731</v>
      </c>
      <c r="N50" s="271">
        <f>K50*M50</f>
        <v>20964.715279523021</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421.63673187867522</v>
      </c>
      <c r="N51" s="271">
        <f>K51*M51</f>
        <v>126491.01956360256</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5202.8421440180728</v>
      </c>
      <c r="N52" s="271">
        <f>K52*M52</f>
        <v>16128.810646456026</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250983.92408000585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35">
        <f>VLOOKUP(A64,TRANSPORTE!A2:D117,4,FALSE)</f>
        <v>1412.9987772297159</v>
      </c>
      <c r="M64" s="836"/>
      <c r="N64" s="286">
        <f>K64*L64</f>
        <v>777.14932747634384</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35">
        <f>VLOOKUP(A65,TRANSPORTE!A3:D117,4,FALSE)</f>
        <v>1412.9987772297159</v>
      </c>
      <c r="M65" s="836"/>
      <c r="N65" s="286">
        <f>K65*L65</f>
        <v>1342.34883836823</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2119.498165844574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338178.5535434715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67635.7107086943</v>
      </c>
      <c r="M88" s="866"/>
      <c r="N88" s="51"/>
    </row>
    <row r="89" spans="1:14">
      <c r="B89" s="89" t="s">
        <v>973</v>
      </c>
      <c r="C89" s="90"/>
      <c r="D89" s="90"/>
      <c r="E89" s="90"/>
      <c r="F89" s="90"/>
      <c r="G89" s="90"/>
      <c r="H89" s="90"/>
      <c r="I89" s="87"/>
      <c r="J89" s="88"/>
      <c r="K89" s="303">
        <v>0.05</v>
      </c>
      <c r="L89" s="865">
        <f>N83*K89</f>
        <v>16908.927677173575</v>
      </c>
      <c r="M89" s="866"/>
      <c r="N89" s="51"/>
    </row>
    <row r="90" spans="1:14" ht="15.75" thickBot="1">
      <c r="B90" s="91" t="s">
        <v>974</v>
      </c>
      <c r="C90" s="92"/>
      <c r="D90" s="92"/>
      <c r="E90" s="92"/>
      <c r="F90" s="92"/>
      <c r="G90" s="92"/>
      <c r="H90" s="92"/>
      <c r="I90" s="93"/>
      <c r="J90" s="94"/>
      <c r="K90" s="304">
        <v>0.05</v>
      </c>
      <c r="L90" s="867">
        <f>N83*K90</f>
        <v>16908.927677173575</v>
      </c>
      <c r="M90" s="868"/>
      <c r="N90" s="51"/>
    </row>
    <row r="91" spans="1:14" ht="15.75" thickBot="1">
      <c r="B91" s="831" t="s">
        <v>953</v>
      </c>
      <c r="C91" s="832"/>
      <c r="D91" s="832"/>
      <c r="E91" s="832"/>
      <c r="F91" s="832"/>
      <c r="G91" s="832"/>
      <c r="H91" s="832"/>
      <c r="I91" s="832"/>
      <c r="J91" s="832"/>
      <c r="K91" s="832"/>
      <c r="L91" s="832"/>
      <c r="M91" s="833"/>
      <c r="N91" s="52">
        <f>L88+L89+L90</f>
        <v>101453.56606304145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439632.11960651295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6389.1435472307321</v>
      </c>
      <c r="L36" s="269"/>
      <c r="M36" s="335">
        <v>1</v>
      </c>
      <c r="N36" s="271">
        <f>K36/M36</f>
        <v>6389.1435472307321</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9762.4825698207824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79003.650266155819</v>
      </c>
      <c r="N48" s="271">
        <f>K48*M48</f>
        <v>66363.066223570888</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72.623004926918924</v>
      </c>
      <c r="N49" s="271">
        <f>K49*M49</f>
        <v>13435.255911480001</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38117.66414458731</v>
      </c>
      <c r="N50" s="271">
        <f>K50*M50</f>
        <v>24014.128411090005</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421.63673187867522</v>
      </c>
      <c r="N51" s="271">
        <f>K51*M51</f>
        <v>109625.55028845556</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213438.00083459646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35">
        <f>VLOOKUP(A64,TRANSPORTE!A2:D117,4,FALSE)</f>
        <v>1412.9987772297159</v>
      </c>
      <c r="M64" s="836"/>
      <c r="N64" s="286">
        <f>K64*L64</f>
        <v>890.18922965472098</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35">
        <f>VLOOKUP(A65,TRANSPORTE!A3:D117,4,FALSE)</f>
        <v>1412.9987772297159</v>
      </c>
      <c r="M65" s="836"/>
      <c r="N65" s="286">
        <f>K65*L65</f>
        <v>1186.9189728729614</v>
      </c>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2077.1082025276824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67466.780451800994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292744.37205874594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58548.874411749188</v>
      </c>
      <c r="M88" s="866"/>
      <c r="N88" s="51"/>
    </row>
    <row r="89" spans="1:14">
      <c r="B89" s="89" t="s">
        <v>973</v>
      </c>
      <c r="C89" s="90"/>
      <c r="D89" s="90"/>
      <c r="E89" s="90"/>
      <c r="F89" s="90"/>
      <c r="G89" s="90"/>
      <c r="H89" s="90"/>
      <c r="I89" s="87"/>
      <c r="J89" s="88"/>
      <c r="K89" s="303">
        <v>0.05</v>
      </c>
      <c r="L89" s="865">
        <f>N83*K89</f>
        <v>14637.218602937297</v>
      </c>
      <c r="M89" s="866"/>
      <c r="N89" s="51"/>
    </row>
    <row r="90" spans="1:14" ht="15.75" thickBot="1">
      <c r="B90" s="91" t="s">
        <v>974</v>
      </c>
      <c r="C90" s="92"/>
      <c r="D90" s="92"/>
      <c r="E90" s="92"/>
      <c r="F90" s="92"/>
      <c r="G90" s="92"/>
      <c r="H90" s="92"/>
      <c r="I90" s="93"/>
      <c r="J90" s="94"/>
      <c r="K90" s="304">
        <v>0.05</v>
      </c>
      <c r="L90" s="867">
        <f>N83*K90</f>
        <v>14637.218602937297</v>
      </c>
      <c r="M90" s="868"/>
      <c r="N90" s="51"/>
    </row>
    <row r="91" spans="1:14" ht="15.75" thickBot="1">
      <c r="B91" s="831" t="s">
        <v>953</v>
      </c>
      <c r="C91" s="832"/>
      <c r="D91" s="832"/>
      <c r="E91" s="832"/>
      <c r="F91" s="832"/>
      <c r="G91" s="832"/>
      <c r="H91" s="832"/>
      <c r="I91" s="832"/>
      <c r="J91" s="832"/>
      <c r="K91" s="832"/>
      <c r="L91" s="832"/>
      <c r="M91" s="833"/>
      <c r="N91" s="52">
        <f>L88+L89+L90</f>
        <v>87823.311617623782</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380567.68367636972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6389.1435472307321</v>
      </c>
      <c r="L36" s="269"/>
      <c r="M36" s="335">
        <v>1</v>
      </c>
      <c r="N36" s="271">
        <f>K36/M36</f>
        <v>6389.1435472307321</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N81*M41</f>
        <v>2698.6712180720406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9087.8147653027736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79003.650266155819</v>
      </c>
      <c r="N48" s="271">
        <f>K48*M48</f>
        <v>39817.83973414253</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72.623004926918924</v>
      </c>
      <c r="N49" s="271">
        <f>K49*M49</f>
        <v>8061.1535468880002</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64270.853652506245</v>
      </c>
      <c r="N50" s="271">
        <f>K50*M50</f>
        <v>25708.341461002499</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38117.66414458731</v>
      </c>
      <c r="N51" s="271">
        <f>K51*M51</f>
        <v>14408.477046654003</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421.63673187867522</v>
      </c>
      <c r="N52" s="271">
        <f>K52*M52</f>
        <v>65775.330173073336</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SUM(N48:N58)</f>
        <v>153771.14196176038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35">
        <f>VLOOKUP(A64,TRANSPORTE!A2:D117,4,FALSE)</f>
        <v>1412.9987772297159</v>
      </c>
      <c r="M64" s="836"/>
      <c r="N64" s="286">
        <f>K64*L64</f>
        <v>534.11353779283263</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35">
        <f>VLOOKUP(A65,TRANSPORTE!A3:D117,4,FALSE)</f>
        <v>1412.9987772297159</v>
      </c>
      <c r="M65" s="836"/>
      <c r="N65" s="286">
        <f>K65*L65</f>
        <v>712.1513837237768</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35">
        <f>VLOOKUP(A66,TRANSPORTE!A3:D117,4,FALSE)</f>
        <v>1412.9987772297159</v>
      </c>
      <c r="M66" s="836"/>
      <c r="N66" s="286">
        <f>K66*L66</f>
        <v>565.19951089188635</v>
      </c>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f>N64+N65+N66+N67+N68</f>
        <v>1811.4644324084957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8"/>
      <c r="C80" s="819"/>
      <c r="D80" s="819"/>
      <c r="E80" s="819"/>
      <c r="F80" s="819"/>
      <c r="G80" s="819"/>
      <c r="H80" s="819"/>
      <c r="I80" s="126"/>
      <c r="J80" s="126"/>
      <c r="K80" s="126"/>
      <c r="L80" s="919"/>
      <c r="M80" s="919"/>
      <c r="N80" s="45"/>
    </row>
    <row r="81" spans="1:14" ht="15.75" thickBot="1">
      <c r="B81" s="837" t="s">
        <v>953</v>
      </c>
      <c r="C81" s="838"/>
      <c r="D81" s="838"/>
      <c r="E81" s="838"/>
      <c r="F81" s="838"/>
      <c r="G81" s="838"/>
      <c r="H81" s="838"/>
      <c r="I81" s="838"/>
      <c r="J81" s="838"/>
      <c r="K81" s="838"/>
      <c r="L81" s="838"/>
      <c r="M81" s="839"/>
      <c r="N81" s="300">
        <f>SUM(N75:N80)</f>
        <v>53973.424361440804</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N43+N59+N70+N81</f>
        <v>218643.84552091249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43728.769104182502</v>
      </c>
      <c r="M88" s="866"/>
      <c r="N88" s="51"/>
    </row>
    <row r="89" spans="1:14">
      <c r="B89" s="89" t="s">
        <v>973</v>
      </c>
      <c r="C89" s="90"/>
      <c r="D89" s="90"/>
      <c r="E89" s="90"/>
      <c r="F89" s="90"/>
      <c r="G89" s="90"/>
      <c r="H89" s="90"/>
      <c r="I89" s="87"/>
      <c r="J89" s="88"/>
      <c r="K89" s="303">
        <v>0.05</v>
      </c>
      <c r="L89" s="865">
        <f>N83*K89</f>
        <v>10932.192276045625</v>
      </c>
      <c r="M89" s="866"/>
      <c r="N89" s="51"/>
    </row>
    <row r="90" spans="1:14" ht="15.75" thickBot="1">
      <c r="B90" s="91" t="s">
        <v>974</v>
      </c>
      <c r="C90" s="92"/>
      <c r="D90" s="92"/>
      <c r="E90" s="92"/>
      <c r="F90" s="92"/>
      <c r="G90" s="92"/>
      <c r="H90" s="92"/>
      <c r="I90" s="93"/>
      <c r="J90" s="94"/>
      <c r="K90" s="304">
        <v>0.05</v>
      </c>
      <c r="L90" s="867">
        <f>N83*K90</f>
        <v>10932.192276045625</v>
      </c>
      <c r="M90" s="868"/>
      <c r="N90" s="51"/>
    </row>
    <row r="91" spans="1:14" ht="15.75" thickBot="1">
      <c r="B91" s="831" t="s">
        <v>953</v>
      </c>
      <c r="C91" s="832"/>
      <c r="D91" s="832"/>
      <c r="E91" s="832"/>
      <c r="F91" s="832"/>
      <c r="G91" s="832"/>
      <c r="H91" s="832"/>
      <c r="I91" s="832"/>
      <c r="J91" s="832"/>
      <c r="K91" s="832"/>
      <c r="L91" s="832"/>
      <c r="M91" s="833"/>
      <c r="N91" s="52">
        <f>L88+L89+L90</f>
        <v>65593.153656273746</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284236.99917718623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7845.8682759993389</v>
      </c>
      <c r="L36" s="269"/>
      <c r="M36" s="335">
        <v>1</v>
      </c>
      <c r="N36" s="271">
        <f>K36/M36</f>
        <v>7845.8682759993389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1582.8190800847531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9428.6873560840922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2874.7958991727855</v>
      </c>
      <c r="N48" s="271">
        <f>K48*M48</f>
        <v>98065.037712582067</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44346.388592795003</v>
      </c>
      <c r="N49" s="271">
        <f>K49*M49</f>
        <v>6651.9582889192507</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383339.05227383861</v>
      </c>
      <c r="N50" s="271">
        <f>K50*M50</f>
        <v>48300.720586503667</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26122.603264757403</v>
      </c>
      <c r="N51" s="271">
        <f>K51*M51</f>
        <v>26122.603264757403</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179140.31985276239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35">
        <f>VLOOKUP(A61,TRANSPORTE!A3:D117,4,FALSE)</f>
        <v>1439.9879733372468</v>
      </c>
      <c r="M61" s="836"/>
      <c r="N61" s="286">
        <f>K61*L61</f>
        <v>181.4384846404931</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181.4384846404931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267891.39969772461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53578.279939544926</v>
      </c>
      <c r="M85" s="866"/>
      <c r="N85" s="51"/>
    </row>
    <row r="86" spans="1:14">
      <c r="B86" s="89" t="s">
        <v>973</v>
      </c>
      <c r="C86" s="90"/>
      <c r="D86" s="90"/>
      <c r="E86" s="90"/>
      <c r="F86" s="90"/>
      <c r="G86" s="90"/>
      <c r="H86" s="90"/>
      <c r="I86" s="87"/>
      <c r="J86" s="88"/>
      <c r="K86" s="303">
        <v>0.05</v>
      </c>
      <c r="L86" s="865">
        <f>N80*K86</f>
        <v>13394.569984886231</v>
      </c>
      <c r="M86" s="866"/>
      <c r="N86" s="51"/>
    </row>
    <row r="87" spans="1:14" ht="15.75" thickBot="1">
      <c r="B87" s="91" t="s">
        <v>974</v>
      </c>
      <c r="C87" s="92"/>
      <c r="D87" s="92"/>
      <c r="E87" s="92"/>
      <c r="F87" s="92"/>
      <c r="G87" s="92"/>
      <c r="H87" s="92"/>
      <c r="I87" s="93"/>
      <c r="J87" s="94"/>
      <c r="K87" s="304">
        <v>0.05</v>
      </c>
      <c r="L87" s="867">
        <f>N80*K87</f>
        <v>13394.569984886231</v>
      </c>
      <c r="M87" s="868"/>
      <c r="N87" s="51"/>
    </row>
    <row r="88" spans="1:14" ht="15.75" thickBot="1">
      <c r="B88" s="831" t="s">
        <v>953</v>
      </c>
      <c r="C88" s="832"/>
      <c r="D88" s="832"/>
      <c r="E88" s="832"/>
      <c r="F88" s="832"/>
      <c r="G88" s="832"/>
      <c r="H88" s="832"/>
      <c r="I88" s="832"/>
      <c r="J88" s="832"/>
      <c r="K88" s="832"/>
      <c r="L88" s="832"/>
      <c r="M88" s="833"/>
      <c r="N88" s="52">
        <f>L85+L86+L87</f>
        <v>80367.419909317381</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348258.81960704201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7845.8682759993389</v>
      </c>
      <c r="L36" s="269"/>
      <c r="M36" s="335">
        <v>1</v>
      </c>
      <c r="N36" s="271">
        <f>K36/M36</f>
        <v>7845.8682759993389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1582.8190800847531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9428.6873560840922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2874.7958991727855</v>
      </c>
      <c r="N48" s="271">
        <f>K48*M48</f>
        <v>98065.037712582067</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44346.388592795003</v>
      </c>
      <c r="N49" s="271">
        <f>K49*M49</f>
        <v>6651.9582889192507</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412492.36813474196</v>
      </c>
      <c r="N50" s="271">
        <f>K50*M50</f>
        <v>51974.038384977488</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26122.603264757403</v>
      </c>
      <c r="N51" s="271">
        <f>K51*M51</f>
        <v>26122.603264757403</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182813.6376512362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35">
        <f>VLOOKUP(A61,TRANSPORTE!A3:D117,4,FALSE)</f>
        <v>1439.9879733372468</v>
      </c>
      <c r="M61" s="836"/>
      <c r="N61" s="286">
        <f>K61*L61</f>
        <v>181.4384846404931</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181.4384846404931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f>SUM(N72:N77)</f>
        <v>79140.954004237647</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271564.71749619843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54312.943499239685</v>
      </c>
      <c r="M85" s="866"/>
      <c r="N85" s="51"/>
    </row>
    <row r="86" spans="1:14">
      <c r="B86" s="89" t="s">
        <v>973</v>
      </c>
      <c r="C86" s="90"/>
      <c r="D86" s="90"/>
      <c r="E86" s="90"/>
      <c r="F86" s="90"/>
      <c r="G86" s="90"/>
      <c r="H86" s="90"/>
      <c r="I86" s="87"/>
      <c r="J86" s="88"/>
      <c r="K86" s="303">
        <v>0.05</v>
      </c>
      <c r="L86" s="865">
        <f>N80*K86</f>
        <v>13578.235874809921</v>
      </c>
      <c r="M86" s="866"/>
      <c r="N86" s="51"/>
    </row>
    <row r="87" spans="1:14" ht="15.75" thickBot="1">
      <c r="B87" s="91" t="s">
        <v>974</v>
      </c>
      <c r="C87" s="92"/>
      <c r="D87" s="92"/>
      <c r="E87" s="92"/>
      <c r="F87" s="92"/>
      <c r="G87" s="92"/>
      <c r="H87" s="92"/>
      <c r="I87" s="93"/>
      <c r="J87" s="94"/>
      <c r="K87" s="304">
        <v>0.05</v>
      </c>
      <c r="L87" s="867">
        <f>N80*K87</f>
        <v>13578.235874809921</v>
      </c>
      <c r="M87" s="868"/>
      <c r="N87" s="51"/>
    </row>
    <row r="88" spans="1:14" ht="15.75" thickBot="1">
      <c r="B88" s="831" t="s">
        <v>953</v>
      </c>
      <c r="C88" s="832"/>
      <c r="D88" s="832"/>
      <c r="E88" s="832"/>
      <c r="F88" s="832"/>
      <c r="G88" s="832"/>
      <c r="H88" s="832"/>
      <c r="I88" s="832"/>
      <c r="J88" s="832"/>
      <c r="K88" s="832"/>
      <c r="L88" s="832"/>
      <c r="M88" s="833"/>
      <c r="N88" s="52">
        <f>L85+L86+L87</f>
        <v>81469.415248859528</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353034.13274505793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156</v>
      </c>
      <c r="B36" s="844" t="str">
        <f>VLOOKUP(A36,EQUIPOS!A6:D154,3,FALSE)</f>
        <v>Cizalla manual de 90 cm.</v>
      </c>
      <c r="C36" s="845"/>
      <c r="D36" s="845"/>
      <c r="E36" s="845"/>
      <c r="F36" s="845"/>
      <c r="G36" s="845"/>
      <c r="H36" s="846"/>
      <c r="I36" s="266"/>
      <c r="J36" s="267"/>
      <c r="K36" s="268">
        <f>VLOOKUP(A36,EQUIPOS!A6:D163,4,FALSE)</f>
        <v>1533.3944513353756</v>
      </c>
      <c r="L36" s="269"/>
      <c r="M36" s="335">
        <v>37.5</v>
      </c>
      <c r="N36" s="271">
        <f>K36/M36</f>
        <v>40.89051870227668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16.081724361440799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56.972243063717478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2874.7958991727855</v>
      </c>
      <c r="N48" s="271">
        <f>K48*M48</f>
        <v>3018.5356941314249</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4791.3264986213089</v>
      </c>
      <c r="N49" s="271">
        <f>K49*M49</f>
        <v>143.73979495863927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3162.2754890900642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5">
        <f>VLOOKUP(A61,TRANSPORTE!A3:D117,4,FALSE)</f>
        <v>627.4233312398004</v>
      </c>
      <c r="M61" s="836"/>
      <c r="N61" s="286">
        <f>K61*L61</f>
        <v>658.7944978017905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658.7944978017905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4682.1284480276117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936.42568960552239</v>
      </c>
      <c r="M85" s="866"/>
      <c r="N85" s="51"/>
    </row>
    <row r="86" spans="1:14">
      <c r="B86" s="89" t="s">
        <v>973</v>
      </c>
      <c r="C86" s="90"/>
      <c r="D86" s="90"/>
      <c r="E86" s="90"/>
      <c r="F86" s="90"/>
      <c r="G86" s="90"/>
      <c r="H86" s="90"/>
      <c r="I86" s="87"/>
      <c r="J86" s="88"/>
      <c r="K86" s="303">
        <v>0.05</v>
      </c>
      <c r="L86" s="865">
        <f>N80*K86</f>
        <v>234.1064224013806</v>
      </c>
      <c r="M86" s="866"/>
      <c r="N86" s="51"/>
    </row>
    <row r="87" spans="1:14" ht="15.75" thickBot="1">
      <c r="B87" s="91" t="s">
        <v>974</v>
      </c>
      <c r="C87" s="92"/>
      <c r="D87" s="92"/>
      <c r="E87" s="92"/>
      <c r="F87" s="92"/>
      <c r="G87" s="92"/>
      <c r="H87" s="92"/>
      <c r="I87" s="93"/>
      <c r="J87" s="94"/>
      <c r="K87" s="304">
        <v>0.05</v>
      </c>
      <c r="L87" s="867">
        <f>N80*K87</f>
        <v>234.1064224013806</v>
      </c>
      <c r="M87" s="868"/>
      <c r="N87" s="51"/>
    </row>
    <row r="88" spans="1:14" ht="15.75" thickBot="1">
      <c r="B88" s="831" t="s">
        <v>953</v>
      </c>
      <c r="C88" s="832"/>
      <c r="D88" s="832"/>
      <c r="E88" s="832"/>
      <c r="F88" s="832"/>
      <c r="G88" s="832"/>
      <c r="H88" s="832"/>
      <c r="I88" s="832"/>
      <c r="J88" s="832"/>
      <c r="K88" s="832"/>
      <c r="L88" s="832"/>
      <c r="M88" s="833"/>
      <c r="N88" s="52">
        <f>L85+L86+L87</f>
        <v>1404.6385344082835</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6086.7669824358954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156</v>
      </c>
      <c r="B36" s="844" t="str">
        <f>VLOOKUP(A36,EQUIPOS!A6:D154,3,FALSE)</f>
        <v>Cizalla manual de 90 cm.</v>
      </c>
      <c r="C36" s="845"/>
      <c r="D36" s="845"/>
      <c r="E36" s="845"/>
      <c r="F36" s="845"/>
      <c r="G36" s="845"/>
      <c r="H36" s="846"/>
      <c r="I36" s="266"/>
      <c r="J36" s="267"/>
      <c r="K36" s="268">
        <f>VLOOKUP(A36,EQUIPOS!A6:D163,4,FALSE)</f>
        <v>1533.3944513353756</v>
      </c>
      <c r="L36" s="269"/>
      <c r="M36" s="335">
        <v>37.5</v>
      </c>
      <c r="N36" s="271">
        <f>K36/M36</f>
        <v>40.89051870227668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16.081724361440799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56.972243063717478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3793.7390633465116</v>
      </c>
      <c r="N48" s="271">
        <f>K48*M48</f>
        <v>3983.4260165138371</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4791.3264986213089</v>
      </c>
      <c r="N49" s="271">
        <f>K49*M49</f>
        <v>143.73979495863927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4127.165811472476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35">
        <f>VLOOKUP(A61,TRANSPORTE!A3:D117,4,FALSE)</f>
        <v>627.4233312398004</v>
      </c>
      <c r="M61" s="836"/>
      <c r="N61" s="286">
        <f>K61*L61</f>
        <v>658.7944978017905</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658.7944978017905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804.08621807203986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5647.0187704100235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1129.4037540820048</v>
      </c>
      <c r="M85" s="866"/>
      <c r="N85" s="51"/>
    </row>
    <row r="86" spans="1:14">
      <c r="B86" s="89" t="s">
        <v>973</v>
      </c>
      <c r="C86" s="90"/>
      <c r="D86" s="90"/>
      <c r="E86" s="90"/>
      <c r="F86" s="90"/>
      <c r="G86" s="90"/>
      <c r="H86" s="90"/>
      <c r="I86" s="87"/>
      <c r="J86" s="88"/>
      <c r="K86" s="303">
        <v>0.05</v>
      </c>
      <c r="L86" s="865">
        <f>N80*K86</f>
        <v>282.35093852050119</v>
      </c>
      <c r="M86" s="866"/>
      <c r="N86" s="51"/>
    </row>
    <row r="87" spans="1:14" ht="15.75" thickBot="1">
      <c r="B87" s="91" t="s">
        <v>974</v>
      </c>
      <c r="C87" s="92"/>
      <c r="D87" s="92"/>
      <c r="E87" s="92"/>
      <c r="F87" s="92"/>
      <c r="G87" s="92"/>
      <c r="H87" s="92"/>
      <c r="I87" s="93"/>
      <c r="J87" s="94"/>
      <c r="K87" s="304">
        <v>0.05</v>
      </c>
      <c r="L87" s="867">
        <f>N80*K87</f>
        <v>282.35093852050119</v>
      </c>
      <c r="M87" s="868"/>
      <c r="N87" s="51"/>
    </row>
    <row r="88" spans="1:14" ht="15.75" thickBot="1">
      <c r="B88" s="831" t="s">
        <v>953</v>
      </c>
      <c r="C88" s="832"/>
      <c r="D88" s="832"/>
      <c r="E88" s="832"/>
      <c r="F88" s="832"/>
      <c r="G88" s="832"/>
      <c r="H88" s="832"/>
      <c r="I88" s="832"/>
      <c r="J88" s="832"/>
      <c r="K88" s="832"/>
      <c r="L88" s="832"/>
      <c r="M88" s="833"/>
      <c r="N88" s="52">
        <f>L85+L86+L87</f>
        <v>1694.105631123007</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7341.1244015330303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20445.259351138346</v>
      </c>
      <c r="L36" s="269"/>
      <c r="M36" s="335">
        <v>670</v>
      </c>
      <c r="N36" s="271">
        <f>K36/M36</f>
        <v>30.515312464385591</v>
      </c>
    </row>
    <row r="37" spans="1:14">
      <c r="A37" s="113" t="s">
        <v>125</v>
      </c>
      <c r="B37" s="844" t="str">
        <f>VLOOKUP(A37,EQUIPOS!A7:D154,3,FALSE)</f>
        <v>Bomba para gato de tensionamiento</v>
      </c>
      <c r="C37" s="845"/>
      <c r="D37" s="845"/>
      <c r="E37" s="845"/>
      <c r="F37" s="845"/>
      <c r="G37" s="845"/>
      <c r="H37" s="846"/>
      <c r="I37" s="420"/>
      <c r="J37" s="421"/>
      <c r="K37" s="268">
        <f>VLOOKUP(A37,EQUIPOS!A7:D164,4,FALSE)</f>
        <v>56224.463215630451</v>
      </c>
      <c r="L37" s="334"/>
      <c r="M37" s="335">
        <v>670</v>
      </c>
      <c r="N37" s="271">
        <f>K37/M37</f>
        <v>83.917109277060376</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168906.79156133288</v>
      </c>
      <c r="L38" s="422"/>
      <c r="M38" s="423">
        <v>670</v>
      </c>
      <c r="N38" s="271">
        <f>K38/M38</f>
        <v>252.09968889751175</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6.4163654810271034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372.94847611998483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13440.675538713356</v>
      </c>
      <c r="N48" s="271">
        <f t="shared" ref="N48:N53" si="0">K48*M48</f>
        <v>53.762702154853429</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16908.058844023642</v>
      </c>
      <c r="N49" s="271">
        <f t="shared" si="0"/>
        <v>67.63223537609457</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1474.1386074717873</v>
      </c>
      <c r="N50" s="271">
        <f t="shared" si="0"/>
        <v>29.482772149435746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7750.0669436935877</v>
      </c>
      <c r="N51" s="271">
        <f t="shared" si="0"/>
        <v>658.75569021395495</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88665.101537641327</v>
      </c>
      <c r="N52" s="271">
        <f t="shared" si="0"/>
        <v>88.665101537641334</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4791.3264986213089</v>
      </c>
      <c r="N53" s="271">
        <f t="shared" si="0"/>
        <v>95.826529972426187</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994.12503140440629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1687.8917815757463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337.57835631514928</v>
      </c>
      <c r="M85" s="866"/>
      <c r="N85" s="51"/>
    </row>
    <row r="86" spans="1:14">
      <c r="B86" s="89" t="s">
        <v>973</v>
      </c>
      <c r="C86" s="90"/>
      <c r="D86" s="90"/>
      <c r="E86" s="90"/>
      <c r="F86" s="90"/>
      <c r="G86" s="90"/>
      <c r="H86" s="90"/>
      <c r="I86" s="87"/>
      <c r="J86" s="88"/>
      <c r="K86" s="303">
        <v>0.05</v>
      </c>
      <c r="L86" s="865">
        <f>N80*K86</f>
        <v>84.39458907878732</v>
      </c>
      <c r="M86" s="866"/>
      <c r="N86" s="51"/>
    </row>
    <row r="87" spans="1:14" ht="15.75" thickBot="1">
      <c r="B87" s="91" t="s">
        <v>974</v>
      </c>
      <c r="C87" s="92"/>
      <c r="D87" s="92"/>
      <c r="E87" s="92"/>
      <c r="F87" s="92"/>
      <c r="G87" s="92"/>
      <c r="H87" s="92"/>
      <c r="I87" s="93"/>
      <c r="J87" s="94"/>
      <c r="K87" s="304">
        <v>0.05</v>
      </c>
      <c r="L87" s="867">
        <f>N80*K87</f>
        <v>84.39458907878732</v>
      </c>
      <c r="M87" s="868"/>
      <c r="N87" s="51"/>
    </row>
    <row r="88" spans="1:14" ht="15.75" thickBot="1">
      <c r="B88" s="831" t="s">
        <v>953</v>
      </c>
      <c r="C88" s="832"/>
      <c r="D88" s="832"/>
      <c r="E88" s="832"/>
      <c r="F88" s="832"/>
      <c r="G88" s="832"/>
      <c r="H88" s="832"/>
      <c r="I88" s="832"/>
      <c r="J88" s="832"/>
      <c r="K88" s="832"/>
      <c r="L88" s="832"/>
      <c r="M88" s="833"/>
      <c r="N88" s="52">
        <f>L85+L86+L87</f>
        <v>506.36753447272389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2194.2593160484703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123</v>
      </c>
      <c r="B36" s="844" t="str">
        <f>VLOOKUP(A36,EQUIPOS!A6:D154,3,FALSE)</f>
        <v>Bomba de inyección de lechada</v>
      </c>
      <c r="C36" s="845"/>
      <c r="D36" s="845"/>
      <c r="E36" s="845"/>
      <c r="F36" s="845"/>
      <c r="G36" s="845"/>
      <c r="H36" s="846"/>
      <c r="I36" s="266"/>
      <c r="J36" s="267"/>
      <c r="K36" s="268">
        <f>VLOOKUP(A36,EQUIPOS!A6:D163,4,FALSE)</f>
        <v>20445.259351138346</v>
      </c>
      <c r="L36" s="269"/>
      <c r="M36" s="335">
        <v>670</v>
      </c>
      <c r="N36" s="271">
        <f>K36/M36</f>
        <v>30.515312464385591</v>
      </c>
    </row>
    <row r="37" spans="1:14">
      <c r="A37" s="113" t="s">
        <v>125</v>
      </c>
      <c r="B37" s="844" t="str">
        <f>VLOOKUP(A37,EQUIPOS!A7:D154,3,FALSE)</f>
        <v>Bomba para gato de tensionamiento</v>
      </c>
      <c r="C37" s="845"/>
      <c r="D37" s="845"/>
      <c r="E37" s="845"/>
      <c r="F37" s="845"/>
      <c r="G37" s="845"/>
      <c r="H37" s="846"/>
      <c r="I37" s="420"/>
      <c r="J37" s="421"/>
      <c r="K37" s="268">
        <f>VLOOKUP(A37,EQUIPOS!A7:D164,4,FALSE)</f>
        <v>56224.463215630451</v>
      </c>
      <c r="L37" s="334"/>
      <c r="M37" s="335">
        <v>670</v>
      </c>
      <c r="N37" s="271">
        <f>K37/M37</f>
        <v>83.917109277060376</v>
      </c>
    </row>
    <row r="38" spans="1:14">
      <c r="A38" s="113" t="s">
        <v>240</v>
      </c>
      <c r="B38" s="844" t="str">
        <f>VLOOKUP(A38,EQUIPOS!A8:D154,3,FALSE)</f>
        <v>Gato para tensionamiento, fuerza Max 200 ton, área de tensión 314 cm2.</v>
      </c>
      <c r="C38" s="845"/>
      <c r="D38" s="845"/>
      <c r="E38" s="845"/>
      <c r="F38" s="845"/>
      <c r="G38" s="845"/>
      <c r="H38" s="846"/>
      <c r="I38" s="327"/>
      <c r="J38" s="329"/>
      <c r="K38" s="268">
        <f>VLOOKUP(A38,EQUIPOS!A8:D165,4,FALSE)</f>
        <v>168906.79156133288</v>
      </c>
      <c r="L38" s="422"/>
      <c r="M38" s="423">
        <v>670</v>
      </c>
      <c r="N38" s="271">
        <f>K38/M38</f>
        <v>252.09968889751175</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N78*M41</f>
        <v>6.4163654810271034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372.94847611998483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13440.675538713356</v>
      </c>
      <c r="N48" s="271">
        <f t="shared" ref="N48:N53" si="0">K48*M48</f>
        <v>53.762702154853429</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16908.058844023642</v>
      </c>
      <c r="N49" s="271">
        <f t="shared" si="0"/>
        <v>67.63223537609457</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1474.1386074717873</v>
      </c>
      <c r="N50" s="271">
        <f t="shared" si="0"/>
        <v>29.482772149435746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7750.0669436935877</v>
      </c>
      <c r="N51" s="271">
        <f t="shared" si="0"/>
        <v>42857.87019862554</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88665.101537641327</v>
      </c>
      <c r="N52" s="271">
        <f t="shared" si="0"/>
        <v>88.665101537641334</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4791.3264986213089</v>
      </c>
      <c r="N53" s="271">
        <f t="shared" si="0"/>
        <v>95.826529972426187</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43193.239539815986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320.81827405135516</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43887.00628998733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8777.401257997466</v>
      </c>
      <c r="M85" s="866"/>
      <c r="N85" s="51"/>
    </row>
    <row r="86" spans="1:14">
      <c r="B86" s="89" t="s">
        <v>973</v>
      </c>
      <c r="C86" s="90"/>
      <c r="D86" s="90"/>
      <c r="E86" s="90"/>
      <c r="F86" s="90"/>
      <c r="G86" s="90"/>
      <c r="H86" s="90"/>
      <c r="I86" s="87"/>
      <c r="J86" s="88"/>
      <c r="K86" s="303">
        <v>0.05</v>
      </c>
      <c r="L86" s="865">
        <f>N80*K86</f>
        <v>2194.3503144993665</v>
      </c>
      <c r="M86" s="866"/>
      <c r="N86" s="51"/>
    </row>
    <row r="87" spans="1:14" ht="15.75" thickBot="1">
      <c r="B87" s="91" t="s">
        <v>974</v>
      </c>
      <c r="C87" s="92"/>
      <c r="D87" s="92"/>
      <c r="E87" s="92"/>
      <c r="F87" s="92"/>
      <c r="G87" s="92"/>
      <c r="H87" s="92"/>
      <c r="I87" s="93"/>
      <c r="J87" s="94"/>
      <c r="K87" s="304">
        <v>0.05</v>
      </c>
      <c r="L87" s="867">
        <f>N80*K87</f>
        <v>2194.3503144993665</v>
      </c>
      <c r="M87" s="868"/>
      <c r="N87" s="51"/>
    </row>
    <row r="88" spans="1:14" ht="15.75" thickBot="1">
      <c r="B88" s="831" t="s">
        <v>953</v>
      </c>
      <c r="C88" s="832"/>
      <c r="D88" s="832"/>
      <c r="E88" s="832"/>
      <c r="F88" s="832"/>
      <c r="G88" s="832"/>
      <c r="H88" s="832"/>
      <c r="I88" s="832"/>
      <c r="J88" s="832"/>
      <c r="K88" s="832"/>
      <c r="L88" s="832"/>
      <c r="M88" s="833"/>
      <c r="N88" s="52">
        <f>L85+L86+L87</f>
        <v>13166.101886996199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57053.108176983529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91" t="s">
        <v>933</v>
      </c>
      <c r="L1" s="937" t="s">
        <v>2198</v>
      </c>
      <c r="M1" s="938"/>
      <c r="N1" s="939"/>
    </row>
    <row r="2" spans="2:14">
      <c r="B2" s="921"/>
      <c r="C2" s="943" t="s">
        <v>934</v>
      </c>
      <c r="D2" s="944"/>
      <c r="E2" s="944"/>
      <c r="F2" s="944"/>
      <c r="G2" s="944"/>
      <c r="H2" s="944"/>
      <c r="I2" s="944"/>
      <c r="J2" s="945"/>
      <c r="K2" s="990"/>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90"/>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989" t="s">
        <v>945</v>
      </c>
      <c r="M30" s="843"/>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7" t="s">
        <v>948</v>
      </c>
      <c r="J35" s="814"/>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964"/>
      <c r="D41" s="964"/>
      <c r="E41" s="38"/>
      <c r="F41" s="39"/>
      <c r="G41" s="39"/>
      <c r="H41" s="40"/>
      <c r="I41" s="36"/>
      <c r="J41" s="37"/>
      <c r="K41" s="278"/>
      <c r="L41" s="275"/>
      <c r="M41" s="400">
        <v>0.01</v>
      </c>
      <c r="N41" s="343">
        <f>N78*M41</f>
        <v>16.915937500000002</v>
      </c>
    </row>
    <row r="42" spans="1:14" ht="15.75" thickBot="1">
      <c r="B42" s="965"/>
      <c r="C42" s="966"/>
      <c r="D42" s="966"/>
      <c r="E42" s="966"/>
      <c r="F42" s="966"/>
      <c r="G42" s="966"/>
      <c r="H42" s="967"/>
      <c r="I42" s="853"/>
      <c r="J42" s="854"/>
      <c r="K42" s="41"/>
      <c r="L42" s="855"/>
      <c r="M42" s="968"/>
      <c r="N42" s="105"/>
    </row>
    <row r="43" spans="1:14" ht="15.75" thickBot="1">
      <c r="B43" s="831" t="s">
        <v>953</v>
      </c>
      <c r="C43" s="832"/>
      <c r="D43" s="832"/>
      <c r="E43" s="832"/>
      <c r="F43" s="832"/>
      <c r="G43" s="832"/>
      <c r="H43" s="832"/>
      <c r="I43" s="832"/>
      <c r="J43" s="832"/>
      <c r="K43" s="832"/>
      <c r="L43" s="832"/>
      <c r="M43" s="833"/>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531123.46886851161</v>
      </c>
      <c r="N48" s="271">
        <f>K48*M48</f>
        <v>531123.46886851161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531123.46886851161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988"/>
      <c r="I71" s="73" t="s">
        <v>964</v>
      </c>
      <c r="J71" s="75" t="s">
        <v>1410</v>
      </c>
      <c r="K71" s="74" t="s">
        <v>966</v>
      </c>
      <c r="L71" s="859" t="s">
        <v>950</v>
      </c>
      <c r="M71" s="98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54"/>
      <c r="I77" s="126"/>
      <c r="J77" s="126"/>
      <c r="K77" s="126"/>
      <c r="L77" s="987"/>
      <c r="M77" s="856"/>
      <c r="N77" s="127"/>
    </row>
    <row r="78" spans="1:15" ht="15.75" thickBot="1">
      <c r="B78" s="837" t="s">
        <v>953</v>
      </c>
      <c r="C78" s="838"/>
      <c r="D78" s="838"/>
      <c r="E78" s="838"/>
      <c r="F78" s="838"/>
      <c r="G78" s="838"/>
      <c r="H78" s="838"/>
      <c r="I78" s="838"/>
      <c r="J78" s="838"/>
      <c r="K78" s="838"/>
      <c r="L78" s="838"/>
      <c r="M78" s="839"/>
      <c r="N78" s="459">
        <f>SUM(N72:N77)</f>
        <v>1691.59375</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532831.97855601157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106566.39571120232</v>
      </c>
      <c r="M85" s="866"/>
      <c r="N85" s="51"/>
    </row>
    <row r="86" spans="1:14">
      <c r="B86" s="89" t="s">
        <v>973</v>
      </c>
      <c r="C86" s="90"/>
      <c r="D86" s="90"/>
      <c r="E86" s="90"/>
      <c r="F86" s="90"/>
      <c r="G86" s="90"/>
      <c r="H86" s="90"/>
      <c r="I86" s="87"/>
      <c r="J86" s="88"/>
      <c r="K86" s="303">
        <v>0.05</v>
      </c>
      <c r="L86" s="865">
        <f>N80*K86</f>
        <v>26641.59892780058</v>
      </c>
      <c r="M86" s="866"/>
      <c r="N86" s="51"/>
    </row>
    <row r="87" spans="1:14" ht="15.75" thickBot="1">
      <c r="B87" s="91" t="s">
        <v>974</v>
      </c>
      <c r="C87" s="92"/>
      <c r="D87" s="92"/>
      <c r="E87" s="92"/>
      <c r="F87" s="92"/>
      <c r="G87" s="92"/>
      <c r="H87" s="92"/>
      <c r="I87" s="93"/>
      <c r="J87" s="94"/>
      <c r="K87" s="304">
        <v>0.05</v>
      </c>
      <c r="L87" s="867">
        <f>N80*K87</f>
        <v>26641.59892780058</v>
      </c>
      <c r="M87" s="868"/>
      <c r="N87" s="51"/>
    </row>
    <row r="88" spans="1:14" ht="15.75" thickBot="1">
      <c r="B88" s="831" t="s">
        <v>953</v>
      </c>
      <c r="C88" s="832"/>
      <c r="D88" s="832"/>
      <c r="E88" s="832"/>
      <c r="F88" s="832"/>
      <c r="G88" s="832"/>
      <c r="H88" s="832"/>
      <c r="I88" s="832"/>
      <c r="J88" s="832"/>
      <c r="K88" s="832"/>
      <c r="L88" s="832"/>
      <c r="M88" s="833"/>
      <c r="N88" s="52">
        <f>L85+L86+L87</f>
        <v>159849.59356680347</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692681.57212281507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N78*M41</f>
        <v>54.131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40367.88401618426</v>
      </c>
      <c r="N48" s="271">
        <f>K48*M48</f>
        <v>42386.278216993473</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f>SUM(N48:N55)</f>
        <v>42386.278216993473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B61" s="46"/>
      <c r="C61" s="316"/>
      <c r="D61" s="316"/>
      <c r="E61" s="316"/>
      <c r="F61" s="316"/>
      <c r="G61" s="316"/>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98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45"/>
    </row>
    <row r="78" spans="1:15" ht="15.75" thickBot="1">
      <c r="B78" s="837" t="s">
        <v>953</v>
      </c>
      <c r="C78" s="838"/>
      <c r="D78" s="838"/>
      <c r="E78" s="838"/>
      <c r="F78" s="838"/>
      <c r="G78" s="838"/>
      <c r="H78" s="838"/>
      <c r="I78" s="838"/>
      <c r="J78" s="838"/>
      <c r="K78" s="838"/>
      <c r="L78" s="838"/>
      <c r="M78" s="839"/>
      <c r="N78" s="300">
        <f>SUM(N72:N77)</f>
        <v>1082.6199999999999</v>
      </c>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43523.029216993476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8704.6058433986964</v>
      </c>
      <c r="M85" s="866"/>
      <c r="N85" s="51"/>
    </row>
    <row r="86" spans="1:14">
      <c r="B86" s="89" t="s">
        <v>973</v>
      </c>
      <c r="C86" s="90"/>
      <c r="D86" s="90"/>
      <c r="E86" s="90"/>
      <c r="F86" s="90"/>
      <c r="G86" s="90"/>
      <c r="H86" s="90"/>
      <c r="I86" s="87"/>
      <c r="J86" s="88"/>
      <c r="K86" s="303">
        <v>0.05</v>
      </c>
      <c r="L86" s="865">
        <f>N80*K86</f>
        <v>2176.1514608496741</v>
      </c>
      <c r="M86" s="866"/>
      <c r="N86" s="51"/>
    </row>
    <row r="87" spans="1:14" ht="15.75" thickBot="1">
      <c r="B87" s="91" t="s">
        <v>974</v>
      </c>
      <c r="C87" s="92"/>
      <c r="D87" s="92"/>
      <c r="E87" s="92"/>
      <c r="F87" s="92"/>
      <c r="G87" s="92"/>
      <c r="H87" s="92"/>
      <c r="I87" s="93"/>
      <c r="J87" s="94"/>
      <c r="K87" s="304">
        <v>0.05</v>
      </c>
      <c r="L87" s="867">
        <f>N80*K87</f>
        <v>2176.1514608496741</v>
      </c>
      <c r="M87" s="868"/>
      <c r="N87" s="51"/>
    </row>
    <row r="88" spans="1:14" ht="15.75" thickBot="1">
      <c r="B88" s="831" t="s">
        <v>953</v>
      </c>
      <c r="C88" s="832"/>
      <c r="D88" s="832"/>
      <c r="E88" s="832"/>
      <c r="F88" s="832"/>
      <c r="G88" s="832"/>
      <c r="H88" s="832"/>
      <c r="I88" s="832"/>
      <c r="J88" s="832"/>
      <c r="K88" s="832"/>
      <c r="L88" s="832"/>
      <c r="M88" s="833"/>
      <c r="N88" s="52">
        <f>L85+L86+L87</f>
        <v>13056.908765098045</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187">
        <f>N80+N88</f>
        <v>56579.93798209152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L58" zoomScale="75" zoomScaleNormal="75" workbookViewId="0">
      <selection activeCell="T82" sqref="T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3475.6940896935184</v>
      </c>
      <c r="L36" s="269"/>
      <c r="M36" s="335">
        <v>40</v>
      </c>
      <c r="N36" s="271">
        <f>K36/M36</f>
        <v>86.892352242337964</v>
      </c>
    </row>
    <row r="37" spans="1:14">
      <c r="A37" s="113" t="s">
        <v>195</v>
      </c>
      <c r="B37" s="844" t="str">
        <f>VLOOKUP(A37,EQUIPOS!A7:D154,3,FALSE)</f>
        <v xml:space="preserve">Equipo de oxicorte, Capacidad de corte: hasta 6´´ (152mm) </v>
      </c>
      <c r="C37" s="845"/>
      <c r="D37" s="845"/>
      <c r="E37" s="845"/>
      <c r="F37" s="845"/>
      <c r="G37" s="845"/>
      <c r="H37" s="846"/>
      <c r="I37" s="420"/>
      <c r="J37" s="421"/>
      <c r="K37" s="268">
        <f>VLOOKUP(A37,EQUIPOS!A7:D164,4,FALSE)</f>
        <v>3935.712425094131</v>
      </c>
      <c r="L37" s="334"/>
      <c r="M37" s="335">
        <v>40</v>
      </c>
      <c r="N37" s="271">
        <f t="shared" ref="N37:N43" si="0">K37/M37</f>
        <v>98.392810627353271</v>
      </c>
    </row>
    <row r="38" spans="1:14">
      <c r="A38" s="113" t="s">
        <v>204</v>
      </c>
      <c r="B38" s="844" t="str">
        <f>VLOOKUP(A38,EQUIPOS!A8:D154,3,FALSE)</f>
        <v xml:space="preserve">Equipo de soldadura 250 AMP
</v>
      </c>
      <c r="C38" s="845"/>
      <c r="D38" s="845"/>
      <c r="E38" s="845"/>
      <c r="F38" s="845"/>
      <c r="G38" s="845"/>
      <c r="H38" s="846"/>
      <c r="I38" s="420"/>
      <c r="J38" s="421"/>
      <c r="K38" s="268">
        <f>VLOOKUP(A38,EQUIPOS!A8:D165,4,FALSE)</f>
        <v>9157.0186673952103</v>
      </c>
      <c r="L38" s="334"/>
      <c r="M38" s="335">
        <v>40</v>
      </c>
      <c r="N38" s="271">
        <f t="shared" si="0"/>
        <v>228.92546668488026</v>
      </c>
    </row>
    <row r="39" spans="1:14">
      <c r="A39" s="113" t="s">
        <v>208</v>
      </c>
      <c r="B39" s="844" t="str">
        <f>VLOOKUP(A39,EQUIPOS!A9:D154,3,FALSE)</f>
        <v>Equipo de soldadura 400</v>
      </c>
      <c r="C39" s="845"/>
      <c r="D39" s="845"/>
      <c r="E39" s="845"/>
      <c r="F39" s="845"/>
      <c r="G39" s="845"/>
      <c r="H39" s="846"/>
      <c r="I39" s="420"/>
      <c r="J39" s="421"/>
      <c r="K39" s="268">
        <f>VLOOKUP(A39,EQUIPOS!A9:D166,4,FALSE)</f>
        <v>12325.646329498279</v>
      </c>
      <c r="L39" s="334"/>
      <c r="M39" s="335">
        <v>40</v>
      </c>
      <c r="N39" s="271">
        <f t="shared" si="0"/>
        <v>308.14115823745698</v>
      </c>
    </row>
    <row r="40" spans="1:14">
      <c r="A40" s="113" t="s">
        <v>210</v>
      </c>
      <c r="B40" s="844" t="str">
        <f>VLOOKUP(A40,EQUIPOS!A10:D154,3,FALSE)</f>
        <v>Equipo de soldadura 600</v>
      </c>
      <c r="C40" s="845"/>
      <c r="D40" s="845"/>
      <c r="E40" s="845"/>
      <c r="F40" s="845"/>
      <c r="G40" s="845"/>
      <c r="H40" s="846"/>
      <c r="I40" s="420"/>
      <c r="J40" s="421"/>
      <c r="K40" s="268">
        <f>VLOOKUP(A40,EQUIPOS!A10:D167,4,FALSE)</f>
        <v>14573.380865491412</v>
      </c>
      <c r="L40" s="334"/>
      <c r="M40" s="335">
        <v>40</v>
      </c>
      <c r="N40" s="271">
        <f t="shared" si="0"/>
        <v>364.33452163728532</v>
      </c>
    </row>
    <row r="41" spans="1:14">
      <c r="A41" s="113" t="s">
        <v>202</v>
      </c>
      <c r="B41" s="844" t="str">
        <f>VLOOKUP(A41,EQUIPOS!A11:D155,3,FALSE)</f>
        <v xml:space="preserve">Equipo de rayos X y/o ultrasonido
</v>
      </c>
      <c r="C41" s="845"/>
      <c r="D41" s="845"/>
      <c r="E41" s="845"/>
      <c r="F41" s="845"/>
      <c r="G41" s="845"/>
      <c r="H41" s="846"/>
      <c r="I41" s="420"/>
      <c r="J41" s="421"/>
      <c r="K41" s="268">
        <f>VLOOKUP(A41,EQUIPOS!A11:D168,4,FALSE)</f>
        <v>64336.927141953573</v>
      </c>
      <c r="L41" s="334"/>
      <c r="M41" s="335">
        <v>4000</v>
      </c>
      <c r="N41" s="271">
        <f t="shared" si="0"/>
        <v>16.084231785488392</v>
      </c>
    </row>
    <row r="42" spans="1:14">
      <c r="A42" s="113" t="s">
        <v>294</v>
      </c>
      <c r="B42" s="844" t="str">
        <f>VLOOKUP(A42,EQUIPOS!A12:D156,3,FALSE)</f>
        <v>Puente grúa</v>
      </c>
      <c r="C42" s="845"/>
      <c r="D42" s="845"/>
      <c r="E42" s="845"/>
      <c r="F42" s="845"/>
      <c r="G42" s="845"/>
      <c r="H42" s="846"/>
      <c r="I42" s="420"/>
      <c r="J42" s="421"/>
      <c r="K42" s="268">
        <f>VLOOKUP(A42,EQUIPOS!A12:D169,4,FALSE)</f>
        <v>941665.77942892641</v>
      </c>
      <c r="L42" s="334"/>
      <c r="M42" s="335">
        <v>40000</v>
      </c>
      <c r="N42" s="271">
        <f t="shared" si="0"/>
        <v>23.541644485723161</v>
      </c>
    </row>
    <row r="43" spans="1:14">
      <c r="A43" s="113" t="s">
        <v>334</v>
      </c>
      <c r="B43" s="844" t="str">
        <f>VLOOKUP(A43,EQUIPOS!A13:D157,3,FALSE)</f>
        <v>Taladro industrial</v>
      </c>
      <c r="C43" s="845"/>
      <c r="D43" s="845"/>
      <c r="E43" s="845"/>
      <c r="F43" s="845"/>
      <c r="G43" s="845"/>
      <c r="H43" s="846"/>
      <c r="I43" s="420"/>
      <c r="J43" s="421"/>
      <c r="K43" s="268">
        <f>VLOOKUP(A43,EQUIPOS!A13:D170,4,FALSE)</f>
        <v>4446.84390887259</v>
      </c>
      <c r="L43" s="334"/>
      <c r="M43" s="335">
        <v>40</v>
      </c>
      <c r="N43" s="271">
        <f t="shared" si="0"/>
        <v>111.17109772181475</v>
      </c>
    </row>
    <row r="44" spans="1:14">
      <c r="B44" s="844"/>
      <c r="C44" s="845"/>
      <c r="D44" s="845"/>
      <c r="E44" s="845"/>
      <c r="F44" s="845"/>
      <c r="G44" s="845"/>
      <c r="H44" s="846"/>
      <c r="I44" s="36"/>
      <c r="J44" s="37"/>
      <c r="K44" s="268"/>
      <c r="L44" s="275"/>
      <c r="M44" s="335"/>
      <c r="N44" s="271"/>
    </row>
    <row r="45" spans="1:14">
      <c r="B45" s="319"/>
      <c r="C45" s="320"/>
      <c r="D45" s="320"/>
      <c r="E45" s="320"/>
      <c r="F45" s="322"/>
      <c r="G45" s="322"/>
      <c r="H45" s="125"/>
      <c r="I45" s="36"/>
      <c r="J45" s="37"/>
      <c r="K45" s="268"/>
      <c r="L45" s="275"/>
      <c r="M45" s="276"/>
      <c r="N45" s="272"/>
    </row>
    <row r="46" spans="1:14">
      <c r="B46" s="851" t="s">
        <v>952</v>
      </c>
      <c r="C46" s="852"/>
      <c r="D46" s="852"/>
      <c r="E46" s="38"/>
      <c r="F46" s="39"/>
      <c r="G46" s="39"/>
      <c r="H46" s="40"/>
      <c r="I46" s="36"/>
      <c r="J46" s="37"/>
      <c r="K46" s="278"/>
      <c r="L46" s="275"/>
      <c r="M46" s="400">
        <v>0.1</v>
      </c>
      <c r="N46" s="343">
        <f>N83*M46</f>
        <v>201.60799618480041</v>
      </c>
    </row>
    <row r="47" spans="1:14" ht="15.75" thickBot="1">
      <c r="B47" s="844"/>
      <c r="C47" s="845"/>
      <c r="D47" s="845"/>
      <c r="E47" s="845"/>
      <c r="F47" s="845"/>
      <c r="G47" s="845"/>
      <c r="H47" s="846"/>
      <c r="I47" s="853"/>
      <c r="J47" s="854"/>
      <c r="K47" s="41"/>
      <c r="L47" s="855"/>
      <c r="M47" s="856"/>
      <c r="N47" s="105"/>
    </row>
    <row r="48" spans="1:14" ht="15.75" thickBot="1">
      <c r="B48" s="831" t="s">
        <v>953</v>
      </c>
      <c r="C48" s="832"/>
      <c r="D48" s="832"/>
      <c r="E48" s="832"/>
      <c r="F48" s="832"/>
      <c r="G48" s="832"/>
      <c r="H48" s="832"/>
      <c r="I48" s="832"/>
      <c r="J48" s="832"/>
      <c r="K48" s="832"/>
      <c r="L48" s="832"/>
      <c r="M48" s="833"/>
      <c r="N48" s="393">
        <f>SUM(N36:N46)</f>
        <v>1439.0912796071405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22" t="s">
        <v>944</v>
      </c>
      <c r="C52" s="823"/>
      <c r="D52" s="823"/>
      <c r="E52" s="823"/>
      <c r="F52" s="823"/>
      <c r="G52" s="823"/>
      <c r="H52" s="823"/>
      <c r="I52" s="824"/>
      <c r="J52" s="314" t="s">
        <v>945</v>
      </c>
      <c r="K52" s="85" t="s">
        <v>946</v>
      </c>
      <c r="L52" s="825" t="s">
        <v>955</v>
      </c>
      <c r="M52" s="824"/>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43682.195500818401</v>
      </c>
      <c r="N53" s="271">
        <f t="shared" ref="N53:N58" si="1">K53*M53</f>
        <v>218.41097750409202</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7739.2276892268837</v>
      </c>
      <c r="N54" s="271">
        <f t="shared" si="1"/>
        <v>38.69613844613442</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12573.53518137701</v>
      </c>
      <c r="N55" s="271">
        <f t="shared" si="1"/>
        <v>62.867675906885054</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9310.91958689901</v>
      </c>
      <c r="N56" s="271">
        <f t="shared" si="1"/>
        <v>93.109195868990099</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6040.499729204982</v>
      </c>
      <c r="N57" s="271">
        <f t="shared" si="1"/>
        <v>60.404997292049821</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3016.406215687593</v>
      </c>
      <c r="N58" s="271">
        <f t="shared" si="1"/>
        <v>3016.406215687593</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31" t="s">
        <v>953</v>
      </c>
      <c r="C61" s="832"/>
      <c r="D61" s="832"/>
      <c r="E61" s="832"/>
      <c r="F61" s="832"/>
      <c r="G61" s="832"/>
      <c r="H61" s="832"/>
      <c r="I61" s="832"/>
      <c r="J61" s="832"/>
      <c r="K61" s="832"/>
      <c r="L61" s="832"/>
      <c r="M61" s="833"/>
      <c r="N61" s="393">
        <f>SUM(N53:N60)</f>
        <v>3489.8952007057442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34" t="s">
        <v>961</v>
      </c>
      <c r="M65" s="807"/>
      <c r="N65" s="76" t="s">
        <v>951</v>
      </c>
    </row>
    <row r="66" spans="1:15">
      <c r="B66" s="46"/>
      <c r="C66" s="316"/>
      <c r="D66" s="316"/>
      <c r="E66" s="316"/>
      <c r="F66" s="316"/>
      <c r="G66" s="316"/>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310"/>
      <c r="I68" s="278"/>
      <c r="J68" s="285"/>
      <c r="K68" s="278"/>
      <c r="L68" s="835"/>
      <c r="M68" s="836"/>
      <c r="N68" s="286"/>
    </row>
    <row r="69" spans="1:15">
      <c r="B69" s="46"/>
      <c r="C69" s="47"/>
      <c r="D69" s="47"/>
      <c r="E69" s="47"/>
      <c r="F69" s="47"/>
      <c r="G69" s="47"/>
      <c r="H69" s="310"/>
      <c r="I69" s="278"/>
      <c r="J69" s="285"/>
      <c r="K69" s="278"/>
      <c r="L69" s="835"/>
      <c r="M69" s="836"/>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20"/>
      <c r="M71" s="821"/>
      <c r="N71" s="127"/>
    </row>
    <row r="72" spans="1:15" ht="15.75" thickBot="1">
      <c r="B72" s="837" t="s">
        <v>953</v>
      </c>
      <c r="C72" s="838"/>
      <c r="D72" s="838"/>
      <c r="E72" s="838"/>
      <c r="F72" s="838"/>
      <c r="G72" s="838"/>
      <c r="H72" s="838"/>
      <c r="I72" s="838"/>
      <c r="J72" s="838"/>
      <c r="K72" s="838"/>
      <c r="L72" s="838"/>
      <c r="M72" s="83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7" t="s">
        <v>963</v>
      </c>
      <c r="C76" s="858"/>
      <c r="D76" s="858"/>
      <c r="E76" s="858"/>
      <c r="F76" s="858"/>
      <c r="G76" s="858"/>
      <c r="H76" s="858"/>
      <c r="I76" s="73" t="s">
        <v>964</v>
      </c>
      <c r="J76" s="75" t="s">
        <v>1410</v>
      </c>
      <c r="K76" s="74" t="s">
        <v>966</v>
      </c>
      <c r="L76" s="859" t="s">
        <v>950</v>
      </c>
      <c r="M76" s="860"/>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8"/>
      <c r="C82" s="819" t="e">
        <f>VLOOKUP(B82,'MANO DE OBRA'!B12:E73,3,FALSE)</f>
        <v>#N/A</v>
      </c>
      <c r="D82" s="819" t="e">
        <f>VLOOKUP(C82,'MANO DE OBRA'!C12:E73,3,FALSE)</f>
        <v>#N/A</v>
      </c>
      <c r="E82" s="819" t="e">
        <f>VLOOKUP(D82,'MANO DE OBRA'!D12:F73,3,FALSE)</f>
        <v>#N/A</v>
      </c>
      <c r="F82" s="819" t="e">
        <f>VLOOKUP(E82,'MANO DE OBRA'!E12:G73,3,FALSE)</f>
        <v>#N/A</v>
      </c>
      <c r="G82" s="819" t="e">
        <f>VLOOKUP(F82,'MANO DE OBRA'!F12:H73,3,FALSE)</f>
        <v>#N/A</v>
      </c>
      <c r="H82" s="819" t="e">
        <f>VLOOKUP(G82,'MANO DE OBRA'!F12:I73,3,FALSE)</f>
        <v>#N/A</v>
      </c>
      <c r="I82" s="469"/>
      <c r="J82" s="470"/>
      <c r="K82" s="473"/>
      <c r="L82" s="474"/>
      <c r="M82" s="475"/>
      <c r="N82" s="439"/>
    </row>
    <row r="83" spans="1:14" ht="15.75" thickBot="1">
      <c r="B83" s="837" t="s">
        <v>953</v>
      </c>
      <c r="C83" s="838"/>
      <c r="D83" s="838"/>
      <c r="E83" s="838"/>
      <c r="F83" s="838"/>
      <c r="G83" s="838"/>
      <c r="H83" s="838"/>
      <c r="I83" s="838"/>
      <c r="J83" s="838"/>
      <c r="K83" s="838"/>
      <c r="L83" s="838"/>
      <c r="M83" s="839"/>
      <c r="N83" s="459">
        <f>SUM(N77:N82)</f>
        <v>2016.0799618480041</v>
      </c>
    </row>
    <row r="84" spans="1:14" ht="15.75" thickBot="1">
      <c r="B84" s="33"/>
      <c r="C84" s="34"/>
      <c r="D84" s="34"/>
      <c r="E84" s="34"/>
      <c r="F84" s="34"/>
      <c r="G84" s="34"/>
      <c r="H84" s="34"/>
      <c r="I84" s="34"/>
      <c r="J84" s="34"/>
      <c r="K84" s="34"/>
      <c r="L84" s="34"/>
      <c r="M84" s="34"/>
      <c r="N84" s="35"/>
    </row>
    <row r="85" spans="1:14" ht="15.75" thickBot="1">
      <c r="B85" s="831" t="s">
        <v>967</v>
      </c>
      <c r="C85" s="832"/>
      <c r="D85" s="832"/>
      <c r="E85" s="832"/>
      <c r="F85" s="832"/>
      <c r="G85" s="832"/>
      <c r="H85" s="832"/>
      <c r="I85" s="832"/>
      <c r="J85" s="832"/>
      <c r="K85" s="832"/>
      <c r="L85" s="832"/>
      <c r="M85" s="833"/>
      <c r="N85" s="99">
        <f>N48+N61+N72+N83</f>
        <v>6945.066442160889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22" t="s">
        <v>969</v>
      </c>
      <c r="C89" s="823"/>
      <c r="D89" s="823"/>
      <c r="E89" s="823"/>
      <c r="F89" s="823"/>
      <c r="G89" s="823"/>
      <c r="H89" s="823"/>
      <c r="I89" s="313"/>
      <c r="J89" s="333"/>
      <c r="K89" s="301" t="s">
        <v>970</v>
      </c>
      <c r="L89" s="861" t="s">
        <v>971</v>
      </c>
      <c r="M89" s="862"/>
      <c r="N89" s="302"/>
    </row>
    <row r="90" spans="1:14">
      <c r="B90" s="863" t="s">
        <v>972</v>
      </c>
      <c r="C90" s="864"/>
      <c r="D90" s="864"/>
      <c r="E90" s="864"/>
      <c r="F90" s="864"/>
      <c r="G90" s="864"/>
      <c r="H90" s="864"/>
      <c r="I90" s="87"/>
      <c r="J90" s="88"/>
      <c r="K90" s="303">
        <v>0.2</v>
      </c>
      <c r="L90" s="865">
        <f>N85*K90</f>
        <v>1389.0132884321779</v>
      </c>
      <c r="M90" s="866"/>
      <c r="N90" s="51"/>
    </row>
    <row r="91" spans="1:14">
      <c r="B91" s="89" t="s">
        <v>973</v>
      </c>
      <c r="C91" s="90"/>
      <c r="D91" s="90"/>
      <c r="E91" s="90"/>
      <c r="F91" s="90"/>
      <c r="G91" s="90"/>
      <c r="H91" s="90"/>
      <c r="I91" s="87"/>
      <c r="J91" s="88"/>
      <c r="K91" s="303">
        <v>0.05</v>
      </c>
      <c r="L91" s="865">
        <f>N85*K91</f>
        <v>347.25332210804447</v>
      </c>
      <c r="M91" s="866"/>
      <c r="N91" s="51"/>
    </row>
    <row r="92" spans="1:14" ht="15.75" thickBot="1">
      <c r="B92" s="91" t="s">
        <v>974</v>
      </c>
      <c r="C92" s="92"/>
      <c r="D92" s="92"/>
      <c r="E92" s="92"/>
      <c r="F92" s="92"/>
      <c r="G92" s="92"/>
      <c r="H92" s="92"/>
      <c r="I92" s="93"/>
      <c r="J92" s="94"/>
      <c r="K92" s="304">
        <v>0.05</v>
      </c>
      <c r="L92" s="867">
        <f>N85*K92</f>
        <v>347.25332210804447</v>
      </c>
      <c r="M92" s="868"/>
      <c r="N92" s="51"/>
    </row>
    <row r="93" spans="1:14" ht="15.75" thickBot="1">
      <c r="B93" s="831" t="s">
        <v>953</v>
      </c>
      <c r="C93" s="832"/>
      <c r="D93" s="832"/>
      <c r="E93" s="832"/>
      <c r="F93" s="832"/>
      <c r="G93" s="832"/>
      <c r="H93" s="832"/>
      <c r="I93" s="832"/>
      <c r="J93" s="832"/>
      <c r="K93" s="832"/>
      <c r="L93" s="832"/>
      <c r="M93" s="833"/>
      <c r="N93" s="52">
        <f>L90+L91+L92</f>
        <v>2083.5199326482666</v>
      </c>
    </row>
    <row r="94" spans="1:14" ht="15.75" thickBot="1">
      <c r="B94" s="33"/>
      <c r="C94" s="34"/>
      <c r="D94" s="34"/>
      <c r="E94" s="34"/>
      <c r="F94" s="34"/>
      <c r="G94" s="34"/>
      <c r="H94" s="34"/>
      <c r="I94" s="34"/>
      <c r="J94" s="34"/>
      <c r="K94" s="34"/>
      <c r="L94" s="34"/>
      <c r="M94" s="34"/>
      <c r="N94" s="35"/>
    </row>
    <row r="95" spans="1:14" ht="15.75" thickBot="1">
      <c r="A95" t="s">
        <v>2016</v>
      </c>
      <c r="B95" s="831" t="s">
        <v>975</v>
      </c>
      <c r="C95" s="832"/>
      <c r="D95" s="832"/>
      <c r="E95" s="832"/>
      <c r="F95" s="832"/>
      <c r="G95" s="832"/>
      <c r="H95" s="832"/>
      <c r="I95" s="832"/>
      <c r="J95" s="832"/>
      <c r="K95" s="832"/>
      <c r="L95" s="832"/>
      <c r="M95" s="833"/>
      <c r="N95" s="187">
        <f>N85+N93</f>
        <v>9028.586374809156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3475.6940896935184</v>
      </c>
      <c r="L36" s="269"/>
      <c r="M36" s="335">
        <v>40</v>
      </c>
      <c r="N36" s="271">
        <f t="shared" ref="N36:N41" si="0">K36/M36</f>
        <v>86.892352242337964</v>
      </c>
    </row>
    <row r="37" spans="1:14">
      <c r="A37" s="113" t="s">
        <v>334</v>
      </c>
      <c r="B37" s="844" t="str">
        <f>VLOOKUP(A37,EQUIPOS!A7:D154,3,FALSE)</f>
        <v>Taladro industrial</v>
      </c>
      <c r="C37" s="845"/>
      <c r="D37" s="845"/>
      <c r="E37" s="845"/>
      <c r="F37" s="845"/>
      <c r="G37" s="845"/>
      <c r="H37" s="846"/>
      <c r="I37" s="420"/>
      <c r="J37" s="421"/>
      <c r="K37" s="268">
        <f>VLOOKUP(A37,EQUIPOS!A7:D164,4,FALSE)</f>
        <v>4446.84390887259</v>
      </c>
      <c r="L37" s="334"/>
      <c r="M37" s="335">
        <v>40</v>
      </c>
      <c r="N37" s="271">
        <f t="shared" si="0"/>
        <v>111.17109772181475</v>
      </c>
    </row>
    <row r="38" spans="1:14">
      <c r="A38" s="113" t="s">
        <v>195</v>
      </c>
      <c r="B38" s="844" t="str">
        <f>VLOOKUP(A38,EQUIPOS!A8:D154,3,FALSE)</f>
        <v xml:space="preserve">Equipo de oxicorte, Capacidad de corte: hasta 6´´ (152mm) </v>
      </c>
      <c r="C38" s="845"/>
      <c r="D38" s="845"/>
      <c r="E38" s="845"/>
      <c r="F38" s="845"/>
      <c r="G38" s="845"/>
      <c r="H38" s="846"/>
      <c r="I38" s="420"/>
      <c r="J38" s="421"/>
      <c r="K38" s="268">
        <f>VLOOKUP(A38,EQUIPOS!A8:D165,4,FALSE)</f>
        <v>3935.712425094131</v>
      </c>
      <c r="L38" s="334"/>
      <c r="M38" s="335">
        <v>40</v>
      </c>
      <c r="N38" s="271">
        <f t="shared" si="0"/>
        <v>98.392810627353271</v>
      </c>
    </row>
    <row r="39" spans="1:14">
      <c r="A39" s="113" t="s">
        <v>204</v>
      </c>
      <c r="B39" s="844" t="str">
        <f>VLOOKUP(A39,EQUIPOS!A9:D154,3,FALSE)</f>
        <v xml:space="preserve">Equipo de soldadura 250 AMP
</v>
      </c>
      <c r="C39" s="845"/>
      <c r="D39" s="845"/>
      <c r="E39" s="845"/>
      <c r="F39" s="845"/>
      <c r="G39" s="845"/>
      <c r="H39" s="846"/>
      <c r="I39" s="420"/>
      <c r="J39" s="421"/>
      <c r="K39" s="268">
        <f>VLOOKUP(A39,EQUIPOS!A9:D166,4,FALSE)</f>
        <v>9157.0186673952103</v>
      </c>
      <c r="L39" s="334"/>
      <c r="M39" s="335">
        <v>40</v>
      </c>
      <c r="N39" s="271">
        <f t="shared" si="0"/>
        <v>228.92546668488026</v>
      </c>
    </row>
    <row r="40" spans="1:14">
      <c r="A40" s="113" t="s">
        <v>208</v>
      </c>
      <c r="B40" s="844" t="str">
        <f>VLOOKUP(A40,EQUIPOS!A10:D154,3,FALSE)</f>
        <v>Equipo de soldadura 400</v>
      </c>
      <c r="C40" s="845"/>
      <c r="D40" s="845"/>
      <c r="E40" s="845"/>
      <c r="F40" s="845"/>
      <c r="G40" s="845"/>
      <c r="H40" s="846"/>
      <c r="I40" s="420"/>
      <c r="J40" s="421"/>
      <c r="K40" s="268">
        <f>VLOOKUP(A40,EQUIPOS!A10:D167,4,FALSE)</f>
        <v>12325.646329498279</v>
      </c>
      <c r="L40" s="334"/>
      <c r="M40" s="335">
        <v>40</v>
      </c>
      <c r="N40" s="271">
        <f t="shared" si="0"/>
        <v>308.14115823745698</v>
      </c>
    </row>
    <row r="41" spans="1:14">
      <c r="A41" s="113" t="s">
        <v>210</v>
      </c>
      <c r="B41" s="844" t="str">
        <f>VLOOKUP(A41,EQUIPOS!A11:D155,3,FALSE)</f>
        <v>Equipo de soldadura 600</v>
      </c>
      <c r="C41" s="845"/>
      <c r="D41" s="845"/>
      <c r="E41" s="845"/>
      <c r="F41" s="845"/>
      <c r="G41" s="845"/>
      <c r="H41" s="846"/>
      <c r="I41" s="420"/>
      <c r="J41" s="421"/>
      <c r="K41" s="268">
        <f>VLOOKUP(A41,EQUIPOS!A11:D168,4,FALSE)</f>
        <v>14573.380865491412</v>
      </c>
      <c r="L41" s="334"/>
      <c r="M41" s="335">
        <v>40</v>
      </c>
      <c r="N41" s="271">
        <f t="shared" si="0"/>
        <v>364.33452163728532</v>
      </c>
    </row>
    <row r="42" spans="1:14">
      <c r="B42" s="844"/>
      <c r="C42" s="845"/>
      <c r="D42" s="845"/>
      <c r="E42" s="845"/>
      <c r="F42" s="845"/>
      <c r="G42" s="845"/>
      <c r="H42" s="846"/>
      <c r="I42" s="36"/>
      <c r="J42" s="37"/>
      <c r="K42" s="268"/>
      <c r="L42" s="275"/>
      <c r="M42" s="335"/>
      <c r="N42" s="271"/>
    </row>
    <row r="43" spans="1:14">
      <c r="B43" s="319"/>
      <c r="C43" s="320"/>
      <c r="D43" s="320"/>
      <c r="E43" s="320"/>
      <c r="F43" s="322"/>
      <c r="G43" s="322"/>
      <c r="H43" s="125"/>
      <c r="I43" s="36"/>
      <c r="J43" s="37"/>
      <c r="K43" s="268"/>
      <c r="L43" s="275"/>
      <c r="M43" s="276"/>
      <c r="N43" s="272"/>
    </row>
    <row r="44" spans="1:14">
      <c r="B44" s="851" t="s">
        <v>952</v>
      </c>
      <c r="C44" s="852"/>
      <c r="D44" s="852"/>
      <c r="E44" s="38"/>
      <c r="F44" s="39"/>
      <c r="G44" s="39"/>
      <c r="H44" s="40"/>
      <c r="I44" s="36"/>
      <c r="J44" s="37"/>
      <c r="K44" s="278"/>
      <c r="L44" s="275"/>
      <c r="M44" s="400">
        <v>0.05</v>
      </c>
      <c r="N44" s="343">
        <f>N81*M44</f>
        <v>100.80399809240021</v>
      </c>
    </row>
    <row r="45" spans="1:14" ht="15.75" thickBot="1">
      <c r="B45" s="844"/>
      <c r="C45" s="845"/>
      <c r="D45" s="845"/>
      <c r="E45" s="845"/>
      <c r="F45" s="845"/>
      <c r="G45" s="845"/>
      <c r="H45" s="846"/>
      <c r="I45" s="853"/>
      <c r="J45" s="854"/>
      <c r="K45" s="41"/>
      <c r="L45" s="855"/>
      <c r="M45" s="856"/>
      <c r="N45" s="105"/>
    </row>
    <row r="46" spans="1:14" ht="15.75" thickBot="1">
      <c r="B46" s="831" t="s">
        <v>953</v>
      </c>
      <c r="C46" s="832"/>
      <c r="D46" s="832"/>
      <c r="E46" s="832"/>
      <c r="F46" s="832"/>
      <c r="G46" s="832"/>
      <c r="H46" s="832"/>
      <c r="I46" s="832"/>
      <c r="J46" s="832"/>
      <c r="K46" s="832"/>
      <c r="L46" s="832"/>
      <c r="M46" s="833"/>
      <c r="N46" s="393">
        <f>SUM(N36:N44)</f>
        <v>1298.6614052435286</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2" t="s">
        <v>944</v>
      </c>
      <c r="C50" s="823"/>
      <c r="D50" s="823"/>
      <c r="E50" s="823"/>
      <c r="F50" s="823"/>
      <c r="G50" s="823"/>
      <c r="H50" s="823"/>
      <c r="I50" s="824"/>
      <c r="J50" s="314" t="s">
        <v>945</v>
      </c>
      <c r="K50" s="85" t="s">
        <v>946</v>
      </c>
      <c r="L50" s="825" t="s">
        <v>955</v>
      </c>
      <c r="M50" s="824"/>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43682.195500818401</v>
      </c>
      <c r="N51" s="271">
        <f t="shared" ref="N51:N56" si="1">K51*M51</f>
        <v>218.41097750409202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7739.2276892268837</v>
      </c>
      <c r="N52" s="271">
        <f t="shared" si="1"/>
        <v>38.69613844613442</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12573.53518137701</v>
      </c>
      <c r="N53" s="271">
        <f t="shared" si="1"/>
        <v>62.867675906885054</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9310.91958689901</v>
      </c>
      <c r="N54" s="271">
        <f t="shared" si="1"/>
        <v>93.109195868990099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6040.499729204982</v>
      </c>
      <c r="N55" s="271">
        <f t="shared" si="1"/>
        <v>60.404997292049821</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3016.406215687593</v>
      </c>
      <c r="N56" s="271">
        <f t="shared" si="1"/>
        <v>3016.406215687593</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31" t="s">
        <v>953</v>
      </c>
      <c r="C59" s="832"/>
      <c r="D59" s="832"/>
      <c r="E59" s="832"/>
      <c r="F59" s="832"/>
      <c r="G59" s="832"/>
      <c r="H59" s="832"/>
      <c r="I59" s="832"/>
      <c r="J59" s="832"/>
      <c r="K59" s="832"/>
      <c r="L59" s="832"/>
      <c r="M59" s="833"/>
      <c r="N59" s="393">
        <f>SUM(N51:N58)</f>
        <v>3489.8952007057442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B64" s="46"/>
      <c r="C64" s="316"/>
      <c r="D64" s="316"/>
      <c r="E64" s="316"/>
      <c r="F64" s="316"/>
      <c r="G64" s="316"/>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8"/>
      <c r="C80" s="819"/>
      <c r="D80" s="819"/>
      <c r="E80" s="819"/>
      <c r="F80" s="819"/>
      <c r="G80" s="819"/>
      <c r="H80" s="819"/>
      <c r="I80" s="469"/>
      <c r="J80" s="470"/>
      <c r="K80" s="471"/>
      <c r="L80" s="474"/>
      <c r="M80" s="475"/>
      <c r="N80" s="439"/>
    </row>
    <row r="81" spans="1:14" ht="15.75" thickBot="1">
      <c r="B81" s="837" t="s">
        <v>953</v>
      </c>
      <c r="C81" s="838"/>
      <c r="D81" s="838"/>
      <c r="E81" s="838"/>
      <c r="F81" s="838"/>
      <c r="G81" s="838"/>
      <c r="H81" s="838"/>
      <c r="I81" s="838"/>
      <c r="J81" s="838"/>
      <c r="K81" s="838"/>
      <c r="L81" s="838"/>
      <c r="M81" s="839"/>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6804.6365677972772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1360.9273135594556</v>
      </c>
      <c r="M88" s="866"/>
      <c r="N88" s="51"/>
    </row>
    <row r="89" spans="1:14">
      <c r="B89" s="89" t="s">
        <v>973</v>
      </c>
      <c r="C89" s="90"/>
      <c r="D89" s="90"/>
      <c r="E89" s="90"/>
      <c r="F89" s="90"/>
      <c r="G89" s="90"/>
      <c r="H89" s="90"/>
      <c r="I89" s="87"/>
      <c r="J89" s="88"/>
      <c r="K89" s="303">
        <v>0.05</v>
      </c>
      <c r="L89" s="865">
        <f>N83*K89</f>
        <v>340.23182838986389</v>
      </c>
      <c r="M89" s="866"/>
      <c r="N89" s="51"/>
    </row>
    <row r="90" spans="1:14" ht="15.75" thickBot="1">
      <c r="B90" s="91" t="s">
        <v>974</v>
      </c>
      <c r="C90" s="92"/>
      <c r="D90" s="92"/>
      <c r="E90" s="92"/>
      <c r="F90" s="92"/>
      <c r="G90" s="92"/>
      <c r="H90" s="92"/>
      <c r="I90" s="93"/>
      <c r="J90" s="94"/>
      <c r="K90" s="304">
        <v>0.05</v>
      </c>
      <c r="L90" s="867">
        <f>N83*K90</f>
        <v>340.23182838986389</v>
      </c>
      <c r="M90" s="868"/>
      <c r="N90" s="51"/>
    </row>
    <row r="91" spans="1:14" ht="15.75" thickBot="1">
      <c r="B91" s="831" t="s">
        <v>953</v>
      </c>
      <c r="C91" s="832"/>
      <c r="D91" s="832"/>
      <c r="E91" s="832"/>
      <c r="F91" s="832"/>
      <c r="G91" s="832"/>
      <c r="H91" s="832"/>
      <c r="I91" s="832"/>
      <c r="J91" s="832"/>
      <c r="K91" s="832"/>
      <c r="L91" s="832"/>
      <c r="M91" s="833"/>
      <c r="N91" s="52">
        <f>L88+L89+L90</f>
        <v>2041.3909703391835</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8846.0275381364609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31" t="s">
        <v>953</v>
      </c>
      <c r="C56" s="832"/>
      <c r="D56" s="832"/>
      <c r="E56" s="832"/>
      <c r="F56" s="832"/>
      <c r="G56" s="832"/>
      <c r="H56" s="832"/>
      <c r="I56" s="832"/>
      <c r="J56" s="832"/>
      <c r="K56" s="832"/>
      <c r="L56" s="832"/>
      <c r="M56" s="833"/>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34" t="s">
        <v>961</v>
      </c>
      <c r="M60" s="807"/>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35">
        <f>VLOOKUP(A61,TRANSPORTE!A3:D117,4,FALSE)</f>
        <v>255.9780393532094</v>
      </c>
      <c r="M61" s="836"/>
      <c r="N61" s="286">
        <f>K61*L61</f>
        <v>255.9780393532094</v>
      </c>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310"/>
      <c r="I64" s="278"/>
      <c r="J64" s="285"/>
      <c r="K64" s="278"/>
      <c r="L64" s="835"/>
      <c r="M64" s="836"/>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20"/>
      <c r="M66" s="821"/>
      <c r="N66" s="127"/>
    </row>
    <row r="67" spans="1:15" ht="15.75" thickBot="1">
      <c r="B67" s="837" t="s">
        <v>953</v>
      </c>
      <c r="C67" s="838"/>
      <c r="D67" s="838"/>
      <c r="E67" s="838"/>
      <c r="F67" s="838"/>
      <c r="G67" s="838"/>
      <c r="H67" s="838"/>
      <c r="I67" s="838"/>
      <c r="J67" s="838"/>
      <c r="K67" s="838"/>
      <c r="L67" s="838"/>
      <c r="M67" s="839"/>
      <c r="N67" s="104">
        <f>N61+N62+N63+N64+N65</f>
        <v>255.9780393532094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7" t="s">
        <v>963</v>
      </c>
      <c r="C71" s="858"/>
      <c r="D71" s="858"/>
      <c r="E71" s="858"/>
      <c r="F71" s="858"/>
      <c r="G71" s="858"/>
      <c r="H71" s="858"/>
      <c r="I71" s="73" t="s">
        <v>964</v>
      </c>
      <c r="J71" s="75" t="s">
        <v>1410</v>
      </c>
      <c r="K71" s="74" t="s">
        <v>966</v>
      </c>
      <c r="L71" s="859" t="s">
        <v>950</v>
      </c>
      <c r="M71" s="860"/>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8"/>
      <c r="C77" s="819"/>
      <c r="D77" s="819"/>
      <c r="E77" s="819"/>
      <c r="F77" s="819"/>
      <c r="G77" s="819"/>
      <c r="H77" s="819"/>
      <c r="I77" s="126"/>
      <c r="J77" s="126"/>
      <c r="K77" s="126"/>
      <c r="L77" s="919"/>
      <c r="M77" s="919"/>
      <c r="N77" s="127"/>
    </row>
    <row r="78" spans="1:15" ht="15.75" thickBot="1">
      <c r="B78" s="837" t="s">
        <v>953</v>
      </c>
      <c r="C78" s="838"/>
      <c r="D78" s="838"/>
      <c r="E78" s="838"/>
      <c r="F78" s="838"/>
      <c r="G78" s="838"/>
      <c r="H78" s="838"/>
      <c r="I78" s="838"/>
      <c r="J78" s="838"/>
      <c r="K78" s="838"/>
      <c r="L78" s="838"/>
      <c r="M78" s="839"/>
      <c r="N78" s="459"/>
    </row>
    <row r="79" spans="1:15" ht="15.75" thickBot="1">
      <c r="B79" s="33"/>
      <c r="C79" s="34"/>
      <c r="D79" s="34"/>
      <c r="E79" s="34"/>
      <c r="F79" s="34"/>
      <c r="G79" s="34"/>
      <c r="H79" s="34"/>
      <c r="I79" s="34"/>
      <c r="J79" s="34"/>
      <c r="K79" s="34"/>
      <c r="L79" s="34"/>
      <c r="M79" s="34"/>
      <c r="N79" s="35"/>
    </row>
    <row r="80" spans="1:15" ht="15.75" thickBot="1">
      <c r="B80" s="831" t="s">
        <v>967</v>
      </c>
      <c r="C80" s="832"/>
      <c r="D80" s="832"/>
      <c r="E80" s="832"/>
      <c r="F80" s="832"/>
      <c r="G80" s="832"/>
      <c r="H80" s="832"/>
      <c r="I80" s="832"/>
      <c r="J80" s="832"/>
      <c r="K80" s="832"/>
      <c r="L80" s="832"/>
      <c r="M80" s="833"/>
      <c r="N80" s="99">
        <f>N43+N56+N67+N78</f>
        <v>255.9780393532094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22" t="s">
        <v>969</v>
      </c>
      <c r="C84" s="823"/>
      <c r="D84" s="823"/>
      <c r="E84" s="823"/>
      <c r="F84" s="823"/>
      <c r="G84" s="823"/>
      <c r="H84" s="823"/>
      <c r="I84" s="313"/>
      <c r="J84" s="333"/>
      <c r="K84" s="301" t="s">
        <v>970</v>
      </c>
      <c r="L84" s="861" t="s">
        <v>971</v>
      </c>
      <c r="M84" s="862"/>
      <c r="N84" s="302"/>
    </row>
    <row r="85" spans="1:14">
      <c r="B85" s="863" t="s">
        <v>972</v>
      </c>
      <c r="C85" s="864"/>
      <c r="D85" s="864"/>
      <c r="E85" s="864"/>
      <c r="F85" s="864"/>
      <c r="G85" s="864"/>
      <c r="H85" s="864"/>
      <c r="I85" s="87"/>
      <c r="J85" s="88"/>
      <c r="K85" s="303">
        <v>0.2</v>
      </c>
      <c r="L85" s="865">
        <f>N80*K85</f>
        <v>51.195607870641879</v>
      </c>
      <c r="M85" s="866"/>
      <c r="N85" s="51"/>
    </row>
    <row r="86" spans="1:14">
      <c r="B86" s="89" t="s">
        <v>973</v>
      </c>
      <c r="C86" s="90"/>
      <c r="D86" s="90"/>
      <c r="E86" s="90"/>
      <c r="F86" s="90"/>
      <c r="G86" s="90"/>
      <c r="H86" s="90"/>
      <c r="I86" s="87"/>
      <c r="J86" s="88"/>
      <c r="K86" s="303">
        <v>0.05</v>
      </c>
      <c r="L86" s="865">
        <f>N80*K86</f>
        <v>12.79890196766047</v>
      </c>
      <c r="M86" s="866"/>
      <c r="N86" s="51"/>
    </row>
    <row r="87" spans="1:14" ht="15.75" thickBot="1">
      <c r="B87" s="91" t="s">
        <v>974</v>
      </c>
      <c r="C87" s="92"/>
      <c r="D87" s="92"/>
      <c r="E87" s="92"/>
      <c r="F87" s="92"/>
      <c r="G87" s="92"/>
      <c r="H87" s="92"/>
      <c r="I87" s="93"/>
      <c r="J87" s="94"/>
      <c r="K87" s="304">
        <v>0.05</v>
      </c>
      <c r="L87" s="867">
        <f>N80*K87</f>
        <v>12.79890196766047</v>
      </c>
      <c r="M87" s="868"/>
      <c r="N87" s="51"/>
    </row>
    <row r="88" spans="1:14" ht="15.75" thickBot="1">
      <c r="B88" s="831" t="s">
        <v>953</v>
      </c>
      <c r="C88" s="832"/>
      <c r="D88" s="832"/>
      <c r="E88" s="832"/>
      <c r="F88" s="832"/>
      <c r="G88" s="832"/>
      <c r="H88" s="832"/>
      <c r="I88" s="832"/>
      <c r="J88" s="832"/>
      <c r="K88" s="832"/>
      <c r="L88" s="832"/>
      <c r="M88" s="833"/>
      <c r="N88" s="52">
        <f>L85+L86+L87</f>
        <v>76.793411805962819</v>
      </c>
    </row>
    <row r="89" spans="1:14" ht="15.75" thickBot="1">
      <c r="B89" s="33"/>
      <c r="C89" s="34"/>
      <c r="D89" s="34"/>
      <c r="E89" s="34"/>
      <c r="F89" s="34"/>
      <c r="G89" s="34"/>
      <c r="H89" s="34"/>
      <c r="I89" s="34"/>
      <c r="J89" s="34"/>
      <c r="K89" s="34"/>
      <c r="L89" s="34"/>
      <c r="M89" s="34"/>
      <c r="N89" s="35"/>
    </row>
    <row r="90" spans="1:14" ht="15.75" thickBot="1">
      <c r="A90" t="s">
        <v>2016</v>
      </c>
      <c r="B90" s="831" t="s">
        <v>975</v>
      </c>
      <c r="C90" s="832"/>
      <c r="D90" s="832"/>
      <c r="E90" s="832"/>
      <c r="F90" s="832"/>
      <c r="G90" s="832"/>
      <c r="H90" s="832"/>
      <c r="I90" s="832"/>
      <c r="J90" s="832"/>
      <c r="K90" s="832"/>
      <c r="L90" s="832"/>
      <c r="M90" s="833"/>
      <c r="N90" s="52">
        <f>N80+N88</f>
        <v>332.77145115917222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190</v>
      </c>
      <c r="B36" s="844" t="str">
        <f>VLOOKUP(A36,EQUIPOS!A6:D154,3,FALSE)</f>
        <v>Diferencial de 3 ton</v>
      </c>
      <c r="C36" s="845"/>
      <c r="D36" s="845"/>
      <c r="E36" s="845"/>
      <c r="F36" s="845"/>
      <c r="G36" s="845"/>
      <c r="H36" s="846"/>
      <c r="I36" s="266"/>
      <c r="J36" s="267"/>
      <c r="K36" s="268">
        <f>VLOOKUP(A36,EQUIPOS!A6:D163,4,FALSE)</f>
        <v>3475.6940896935184</v>
      </c>
      <c r="L36" s="269"/>
      <c r="M36" s="335">
        <v>40</v>
      </c>
      <c r="N36" s="271">
        <f t="shared" ref="N36:N41" si="0">K36/M36</f>
        <v>86.892352242337964</v>
      </c>
    </row>
    <row r="37" spans="1:14">
      <c r="A37" s="113" t="s">
        <v>195</v>
      </c>
      <c r="B37" s="844" t="str">
        <f>VLOOKUP(A37,EQUIPOS!A7:D154,3,FALSE)</f>
        <v xml:space="preserve">Equipo de oxicorte, Capacidad de corte: hasta 6´´ (152mm) </v>
      </c>
      <c r="C37" s="845"/>
      <c r="D37" s="845"/>
      <c r="E37" s="845"/>
      <c r="F37" s="845"/>
      <c r="G37" s="845"/>
      <c r="H37" s="846"/>
      <c r="I37" s="420"/>
      <c r="J37" s="421"/>
      <c r="K37" s="268">
        <f>VLOOKUP(A37,EQUIPOS!A7:D164,4,FALSE)</f>
        <v>3935.712425094131</v>
      </c>
      <c r="L37" s="334"/>
      <c r="M37" s="335">
        <v>400</v>
      </c>
      <c r="N37" s="271">
        <f t="shared" si="0"/>
        <v>9.8392810627353278</v>
      </c>
    </row>
    <row r="38" spans="1:14">
      <c r="A38" s="113" t="s">
        <v>204</v>
      </c>
      <c r="B38" s="844" t="str">
        <f>VLOOKUP(A38,EQUIPOS!A8:D154,3,FALSE)</f>
        <v xml:space="preserve">Equipo de soldadura 250 AMP
</v>
      </c>
      <c r="C38" s="845"/>
      <c r="D38" s="845"/>
      <c r="E38" s="845"/>
      <c r="F38" s="845"/>
      <c r="G38" s="845"/>
      <c r="H38" s="846"/>
      <c r="I38" s="420"/>
      <c r="J38" s="421"/>
      <c r="K38" s="268">
        <f>VLOOKUP(A38,EQUIPOS!A8:D165,4,FALSE)</f>
        <v>9157.0186673952103</v>
      </c>
      <c r="L38" s="334"/>
      <c r="M38" s="335">
        <v>400</v>
      </c>
      <c r="N38" s="271">
        <f t="shared" si="0"/>
        <v>22.892546668488027</v>
      </c>
    </row>
    <row r="39" spans="1:14">
      <c r="A39" s="113" t="s">
        <v>208</v>
      </c>
      <c r="B39" s="844" t="str">
        <f>VLOOKUP(A39,EQUIPOS!A9:D154,3,FALSE)</f>
        <v>Equipo de soldadura 400</v>
      </c>
      <c r="C39" s="845"/>
      <c r="D39" s="845"/>
      <c r="E39" s="845"/>
      <c r="F39" s="845"/>
      <c r="G39" s="845"/>
      <c r="H39" s="846"/>
      <c r="I39" s="420"/>
      <c r="J39" s="421"/>
      <c r="K39" s="268">
        <f>VLOOKUP(A39,EQUIPOS!A9:D166,4,FALSE)</f>
        <v>12325.646329498279</v>
      </c>
      <c r="L39" s="334"/>
      <c r="M39" s="335">
        <v>400</v>
      </c>
      <c r="N39" s="271">
        <f t="shared" si="0"/>
        <v>30.814115823745695</v>
      </c>
    </row>
    <row r="40" spans="1:14">
      <c r="A40" s="113" t="s">
        <v>210</v>
      </c>
      <c r="B40" s="844" t="str">
        <f>VLOOKUP(A40,EQUIPOS!A10:D154,3,FALSE)</f>
        <v>Equipo de soldadura 600</v>
      </c>
      <c r="C40" s="845"/>
      <c r="D40" s="845"/>
      <c r="E40" s="845"/>
      <c r="F40" s="845"/>
      <c r="G40" s="845"/>
      <c r="H40" s="846"/>
      <c r="I40" s="420"/>
      <c r="J40" s="421"/>
      <c r="K40" s="268">
        <f>VLOOKUP(A40,EQUIPOS!A10:D167,4,FALSE)</f>
        <v>14573.380865491412</v>
      </c>
      <c r="L40" s="334"/>
      <c r="M40" s="335">
        <v>400</v>
      </c>
      <c r="N40" s="271">
        <f t="shared" si="0"/>
        <v>36.433452163728532</v>
      </c>
    </row>
    <row r="41" spans="1:14">
      <c r="A41" s="113" t="s">
        <v>243</v>
      </c>
      <c r="B41" s="844" t="str">
        <f>VLOOKUP(A41,EQUIPOS!A11:D155,3,FALSE)</f>
        <v>Grúa 10 ton</v>
      </c>
      <c r="C41" s="845"/>
      <c r="D41" s="845"/>
      <c r="E41" s="845"/>
      <c r="F41" s="845"/>
      <c r="G41" s="845"/>
      <c r="H41" s="846"/>
      <c r="I41" s="420"/>
      <c r="J41" s="421"/>
      <c r="K41" s="268">
        <f>VLOOKUP(A41,EQUIPOS!A11:D168,4,FALSE)</f>
        <v>170273.81217070998</v>
      </c>
      <c r="L41" s="334"/>
      <c r="M41" s="335">
        <v>400</v>
      </c>
      <c r="N41" s="271">
        <f t="shared" si="0"/>
        <v>425.68453042677493</v>
      </c>
    </row>
    <row r="42" spans="1:14">
      <c r="B42" s="844"/>
      <c r="C42" s="845"/>
      <c r="D42" s="845"/>
      <c r="E42" s="845"/>
      <c r="F42" s="845"/>
      <c r="G42" s="845"/>
      <c r="H42" s="846"/>
      <c r="I42" s="36"/>
      <c r="J42" s="37"/>
      <c r="K42" s="268"/>
      <c r="L42" s="275"/>
      <c r="M42" s="335"/>
      <c r="N42" s="271"/>
    </row>
    <row r="43" spans="1:14">
      <c r="B43" s="319"/>
      <c r="C43" s="320"/>
      <c r="D43" s="320"/>
      <c r="E43" s="320"/>
      <c r="F43" s="322"/>
      <c r="G43" s="322"/>
      <c r="H43" s="125"/>
      <c r="I43" s="36"/>
      <c r="J43" s="37"/>
      <c r="K43" s="268"/>
      <c r="L43" s="275"/>
      <c r="M43" s="276"/>
      <c r="N43" s="272"/>
    </row>
    <row r="44" spans="1:14">
      <c r="B44" s="851" t="s">
        <v>952</v>
      </c>
      <c r="C44" s="852"/>
      <c r="D44" s="852"/>
      <c r="E44" s="38"/>
      <c r="F44" s="39"/>
      <c r="G44" s="39"/>
      <c r="H44" s="40"/>
      <c r="I44" s="36"/>
      <c r="J44" s="37"/>
      <c r="K44" s="278"/>
      <c r="L44" s="275"/>
      <c r="M44" s="400">
        <v>0.05</v>
      </c>
      <c r="N44" s="343">
        <f>N81*M44</f>
        <v>100.80399809240021</v>
      </c>
    </row>
    <row r="45" spans="1:14" ht="15.75" thickBot="1">
      <c r="B45" s="844"/>
      <c r="C45" s="845"/>
      <c r="D45" s="845"/>
      <c r="E45" s="845"/>
      <c r="F45" s="845"/>
      <c r="G45" s="845"/>
      <c r="H45" s="846"/>
      <c r="I45" s="853"/>
      <c r="J45" s="854"/>
      <c r="K45" s="41"/>
      <c r="L45" s="855"/>
      <c r="M45" s="856"/>
      <c r="N45" s="105"/>
    </row>
    <row r="46" spans="1:14" ht="15.75" thickBot="1">
      <c r="B46" s="831" t="s">
        <v>953</v>
      </c>
      <c r="C46" s="832"/>
      <c r="D46" s="832"/>
      <c r="E46" s="832"/>
      <c r="F46" s="832"/>
      <c r="G46" s="832"/>
      <c r="H46" s="832"/>
      <c r="I46" s="832"/>
      <c r="J46" s="832"/>
      <c r="K46" s="832"/>
      <c r="L46" s="832"/>
      <c r="M46" s="833"/>
      <c r="N46" s="393">
        <f>SUM(N36:N44)</f>
        <v>713.3602764802107</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22" t="s">
        <v>944</v>
      </c>
      <c r="C50" s="823"/>
      <c r="D50" s="823"/>
      <c r="E50" s="823"/>
      <c r="F50" s="823"/>
      <c r="G50" s="823"/>
      <c r="H50" s="823"/>
      <c r="I50" s="824"/>
      <c r="J50" s="314" t="s">
        <v>945</v>
      </c>
      <c r="K50" s="85" t="s">
        <v>946</v>
      </c>
      <c r="L50" s="825" t="s">
        <v>955</v>
      </c>
      <c r="M50" s="824"/>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43682.195500818401</v>
      </c>
      <c r="N51" s="271">
        <f>K51*M51</f>
        <v>218.41097750409202</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7739.2276892268837</v>
      </c>
      <c r="N52" s="271">
        <f t="shared" ref="N52:N58" si="1">K52*M52</f>
        <v>38.69613844613442</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12573.53518137701</v>
      </c>
      <c r="N53" s="271">
        <f t="shared" si="1"/>
        <v>62.867675906885054</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9310.91958689901</v>
      </c>
      <c r="N54" s="271">
        <f t="shared" si="1"/>
        <v>93.109195868990099</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6040.499729204982</v>
      </c>
      <c r="N55" s="271">
        <f t="shared" si="1"/>
        <v>60.404997292049821</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44346.388592795003</v>
      </c>
      <c r="N56" s="271">
        <f t="shared" si="1"/>
        <v>22.173194296397501</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61913.82151381507</v>
      </c>
      <c r="N57" s="271">
        <f t="shared" si="1"/>
        <v>61.913821513815073</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27874.87282975686</v>
      </c>
      <c r="N58" s="271">
        <f t="shared" si="1"/>
        <v>27.87487282975686</v>
      </c>
    </row>
    <row r="59" spans="1:14" ht="15.75" thickBot="1">
      <c r="B59" s="831" t="s">
        <v>953</v>
      </c>
      <c r="C59" s="832"/>
      <c r="D59" s="832"/>
      <c r="E59" s="832"/>
      <c r="F59" s="832"/>
      <c r="G59" s="832"/>
      <c r="H59" s="832"/>
      <c r="I59" s="832"/>
      <c r="J59" s="832"/>
      <c r="K59" s="832"/>
      <c r="L59" s="832"/>
      <c r="M59" s="833"/>
      <c r="N59" s="393">
        <f>SUM(N51:N58)</f>
        <v>585.45087365812083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34" t="s">
        <v>961</v>
      </c>
      <c r="M63" s="807"/>
      <c r="N63" s="76" t="s">
        <v>951</v>
      </c>
    </row>
    <row r="64" spans="1:14">
      <c r="B64" s="46"/>
      <c r="C64" s="316"/>
      <c r="D64" s="316"/>
      <c r="E64" s="316"/>
      <c r="F64" s="316"/>
      <c r="G64" s="316"/>
      <c r="H64" s="310"/>
      <c r="I64" s="278"/>
      <c r="J64" s="285"/>
      <c r="K64" s="278"/>
      <c r="L64" s="835"/>
      <c r="M64" s="836"/>
      <c r="N64" s="286"/>
    </row>
    <row r="65" spans="1:15">
      <c r="B65" s="46"/>
      <c r="C65" s="47"/>
      <c r="D65" s="47"/>
      <c r="E65" s="47"/>
      <c r="F65" s="47"/>
      <c r="G65" s="47"/>
      <c r="H65" s="310"/>
      <c r="I65" s="278"/>
      <c r="J65" s="285"/>
      <c r="K65" s="278"/>
      <c r="L65" s="835"/>
      <c r="M65" s="836"/>
      <c r="N65" s="286"/>
    </row>
    <row r="66" spans="1:15">
      <c r="B66" s="46"/>
      <c r="C66" s="47"/>
      <c r="D66" s="47"/>
      <c r="E66" s="47"/>
      <c r="F66" s="47"/>
      <c r="G66" s="47"/>
      <c r="H66" s="310"/>
      <c r="I66" s="278"/>
      <c r="J66" s="285"/>
      <c r="K66" s="278"/>
      <c r="L66" s="835"/>
      <c r="M66" s="836"/>
      <c r="N66" s="286"/>
    </row>
    <row r="67" spans="1:15">
      <c r="B67" s="46"/>
      <c r="C67" s="47"/>
      <c r="D67" s="47"/>
      <c r="E67" s="47"/>
      <c r="F67" s="47"/>
      <c r="G67" s="47"/>
      <c r="H67" s="310"/>
      <c r="I67" s="278"/>
      <c r="J67" s="285"/>
      <c r="K67" s="278"/>
      <c r="L67" s="835"/>
      <c r="M67" s="836"/>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20"/>
      <c r="M69" s="821"/>
      <c r="N69" s="127"/>
    </row>
    <row r="70" spans="1:15" ht="15.75" thickBot="1">
      <c r="B70" s="837" t="s">
        <v>953</v>
      </c>
      <c r="C70" s="838"/>
      <c r="D70" s="838"/>
      <c r="E70" s="838"/>
      <c r="F70" s="838"/>
      <c r="G70" s="838"/>
      <c r="H70" s="838"/>
      <c r="I70" s="838"/>
      <c r="J70" s="838"/>
      <c r="K70" s="838"/>
      <c r="L70" s="838"/>
      <c r="M70" s="83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7" t="s">
        <v>963</v>
      </c>
      <c r="C74" s="858"/>
      <c r="D74" s="858"/>
      <c r="E74" s="858"/>
      <c r="F74" s="858"/>
      <c r="G74" s="858"/>
      <c r="H74" s="858"/>
      <c r="I74" s="73" t="s">
        <v>964</v>
      </c>
      <c r="J74" s="75" t="s">
        <v>1410</v>
      </c>
      <c r="K74" s="74" t="s">
        <v>966</v>
      </c>
      <c r="L74" s="859" t="s">
        <v>950</v>
      </c>
      <c r="M74" s="860"/>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8"/>
      <c r="C80" s="819"/>
      <c r="D80" s="819"/>
      <c r="E80" s="819"/>
      <c r="F80" s="819"/>
      <c r="G80" s="819"/>
      <c r="H80" s="819"/>
      <c r="I80" s="469"/>
      <c r="J80" s="470"/>
      <c r="K80" s="473"/>
      <c r="L80" s="474"/>
      <c r="M80" s="475"/>
      <c r="N80" s="394"/>
    </row>
    <row r="81" spans="1:14" ht="15.75" thickBot="1">
      <c r="B81" s="837" t="s">
        <v>953</v>
      </c>
      <c r="C81" s="838"/>
      <c r="D81" s="838"/>
      <c r="E81" s="838"/>
      <c r="F81" s="838"/>
      <c r="G81" s="838"/>
      <c r="H81" s="838"/>
      <c r="I81" s="838"/>
      <c r="J81" s="838"/>
      <c r="K81" s="838"/>
      <c r="L81" s="838"/>
      <c r="M81" s="839"/>
      <c r="N81" s="300">
        <f>SUM(N75:N80)</f>
        <v>2016.0799618480041</v>
      </c>
    </row>
    <row r="82" spans="1:14" ht="15.75" thickBot="1">
      <c r="B82" s="33"/>
      <c r="C82" s="34"/>
      <c r="D82" s="34"/>
      <c r="E82" s="34"/>
      <c r="F82" s="34"/>
      <c r="G82" s="34"/>
      <c r="H82" s="34"/>
      <c r="I82" s="34"/>
      <c r="J82" s="34"/>
      <c r="K82" s="34"/>
      <c r="L82" s="34"/>
      <c r="M82" s="34"/>
      <c r="N82" s="35"/>
    </row>
    <row r="83" spans="1:14" ht="15.75" thickBot="1">
      <c r="B83" s="831" t="s">
        <v>967</v>
      </c>
      <c r="C83" s="832"/>
      <c r="D83" s="832"/>
      <c r="E83" s="832"/>
      <c r="F83" s="832"/>
      <c r="G83" s="832"/>
      <c r="H83" s="832"/>
      <c r="I83" s="832"/>
      <c r="J83" s="832"/>
      <c r="K83" s="832"/>
      <c r="L83" s="832"/>
      <c r="M83" s="833"/>
      <c r="N83" s="99">
        <f>N46+N59+N70+N81</f>
        <v>3314.8911119863355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22" t="s">
        <v>969</v>
      </c>
      <c r="C87" s="823"/>
      <c r="D87" s="823"/>
      <c r="E87" s="823"/>
      <c r="F87" s="823"/>
      <c r="G87" s="823"/>
      <c r="H87" s="823"/>
      <c r="I87" s="313"/>
      <c r="J87" s="333"/>
      <c r="K87" s="301" t="s">
        <v>970</v>
      </c>
      <c r="L87" s="861" t="s">
        <v>971</v>
      </c>
      <c r="M87" s="862"/>
      <c r="N87" s="302"/>
    </row>
    <row r="88" spans="1:14">
      <c r="B88" s="863" t="s">
        <v>972</v>
      </c>
      <c r="C88" s="864"/>
      <c r="D88" s="864"/>
      <c r="E88" s="864"/>
      <c r="F88" s="864"/>
      <c r="G88" s="864"/>
      <c r="H88" s="864"/>
      <c r="I88" s="87"/>
      <c r="J88" s="88"/>
      <c r="K88" s="303">
        <v>0.2</v>
      </c>
      <c r="L88" s="865">
        <f>N83*K88</f>
        <v>662.97822239726713</v>
      </c>
      <c r="M88" s="866"/>
      <c r="N88" s="51"/>
    </row>
    <row r="89" spans="1:14">
      <c r="B89" s="89" t="s">
        <v>973</v>
      </c>
      <c r="C89" s="90"/>
      <c r="D89" s="90"/>
      <c r="E89" s="90"/>
      <c r="F89" s="90"/>
      <c r="G89" s="90"/>
      <c r="H89" s="90"/>
      <c r="I89" s="87"/>
      <c r="J89" s="88"/>
      <c r="K89" s="303">
        <v>0.05</v>
      </c>
      <c r="L89" s="865">
        <f>N83*K89</f>
        <v>165.74455559931678</v>
      </c>
      <c r="M89" s="866"/>
      <c r="N89" s="51"/>
    </row>
    <row r="90" spans="1:14" ht="15.75" thickBot="1">
      <c r="B90" s="91" t="s">
        <v>974</v>
      </c>
      <c r="C90" s="92"/>
      <c r="D90" s="92"/>
      <c r="E90" s="92"/>
      <c r="F90" s="92"/>
      <c r="G90" s="92"/>
      <c r="H90" s="92"/>
      <c r="I90" s="93"/>
      <c r="J90" s="94"/>
      <c r="K90" s="304">
        <v>0.05</v>
      </c>
      <c r="L90" s="867">
        <f>N83*K90</f>
        <v>165.74455559931678</v>
      </c>
      <c r="M90" s="868"/>
      <c r="N90" s="51"/>
    </row>
    <row r="91" spans="1:14" ht="15.75" thickBot="1">
      <c r="B91" s="831" t="s">
        <v>953</v>
      </c>
      <c r="C91" s="832"/>
      <c r="D91" s="832"/>
      <c r="E91" s="832"/>
      <c r="F91" s="832"/>
      <c r="G91" s="832"/>
      <c r="H91" s="832"/>
      <c r="I91" s="832"/>
      <c r="J91" s="832"/>
      <c r="K91" s="832"/>
      <c r="L91" s="832"/>
      <c r="M91" s="833"/>
      <c r="N91" s="52">
        <f>L88+L89+L90</f>
        <v>994.46733359590064</v>
      </c>
    </row>
    <row r="92" spans="1:14" ht="15.75" thickBot="1">
      <c r="B92" s="33"/>
      <c r="C92" s="34"/>
      <c r="D92" s="34"/>
      <c r="E92" s="34"/>
      <c r="F92" s="34"/>
      <c r="G92" s="34"/>
      <c r="H92" s="34"/>
      <c r="I92" s="34"/>
      <c r="J92" s="34"/>
      <c r="K92" s="34"/>
      <c r="L92" s="34"/>
      <c r="M92" s="34"/>
      <c r="N92" s="35"/>
    </row>
    <row r="93" spans="1:14" ht="15.75" thickBot="1">
      <c r="A93" t="s">
        <v>2016</v>
      </c>
      <c r="B93" s="831" t="s">
        <v>975</v>
      </c>
      <c r="C93" s="832"/>
      <c r="D93" s="832"/>
      <c r="E93" s="832"/>
      <c r="F93" s="832"/>
      <c r="G93" s="832"/>
      <c r="H93" s="832"/>
      <c r="I93" s="832"/>
      <c r="J93" s="832"/>
      <c r="K93" s="832"/>
      <c r="L93" s="832"/>
      <c r="M93" s="833"/>
      <c r="N93" s="187">
        <f>N83+N91</f>
        <v>4309.3584455822365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42.75" customHeight="1" thickBot="1">
      <c r="A31" t="s">
        <v>1845</v>
      </c>
      <c r="B31" s="80" t="s">
        <v>1128</v>
      </c>
      <c r="C31" s="971" t="s">
        <v>2132</v>
      </c>
      <c r="D31" s="972"/>
      <c r="E31" s="972"/>
      <c r="F31" s="972"/>
      <c r="G31" s="972"/>
      <c r="H31" s="972"/>
      <c r="I31" s="972"/>
      <c r="J31" s="972"/>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188</v>
      </c>
      <c r="B36" s="844" t="str">
        <f>VLOOKUP(A36,EQUIPOS!A6:D154,3,FALSE)</f>
        <v>Diferencial</v>
      </c>
      <c r="C36" s="845"/>
      <c r="D36" s="845"/>
      <c r="E36" s="845"/>
      <c r="F36" s="845"/>
      <c r="G36" s="845"/>
      <c r="H36" s="846"/>
      <c r="I36" s="266"/>
      <c r="J36" s="267"/>
      <c r="K36" s="268">
        <f>VLOOKUP(A36,EQUIPOS!A6:D163,4,FALSE)</f>
        <v>3046.3436433196134</v>
      </c>
      <c r="L36" s="269"/>
      <c r="M36" s="335">
        <v>4</v>
      </c>
      <c r="N36" s="271">
        <f>K36/M36</f>
        <v>761.58591082990336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1010.0320112950249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1771.6179221249281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358475.82372284523</v>
      </c>
      <c r="N48" s="271">
        <f>K48*M48</f>
        <v>3584.7582372284523</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139067.63480781642</v>
      </c>
      <c r="N49" s="271">
        <f>K49*M49</f>
        <v>139067.63480781642</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350617.75269072631</v>
      </c>
      <c r="N50" s="271">
        <f>K50*M50</f>
        <v>127975.4797321151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270627.87277715997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143.99879733372467</v>
      </c>
      <c r="M58" s="836"/>
      <c r="N58" s="286">
        <f>K58*L58</f>
        <v>40.319663253442911</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f>
        <v>40.319663253442911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282540.13047548855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56508.02609509771</v>
      </c>
      <c r="M82" s="866"/>
      <c r="N82" s="51"/>
    </row>
    <row r="83" spans="1:14">
      <c r="B83" s="89" t="s">
        <v>973</v>
      </c>
      <c r="C83" s="90"/>
      <c r="D83" s="90"/>
      <c r="E83" s="90"/>
      <c r="F83" s="90"/>
      <c r="G83" s="90"/>
      <c r="H83" s="90"/>
      <c r="I83" s="87"/>
      <c r="J83" s="88"/>
      <c r="K83" s="303">
        <v>0.05</v>
      </c>
      <c r="L83" s="865">
        <f>N77*K83</f>
        <v>14127.006523774427</v>
      </c>
      <c r="M83" s="866"/>
      <c r="N83" s="51"/>
    </row>
    <row r="84" spans="1:14" ht="15.75" thickBot="1">
      <c r="B84" s="91" t="s">
        <v>974</v>
      </c>
      <c r="C84" s="92"/>
      <c r="D84" s="92"/>
      <c r="E84" s="92"/>
      <c r="F84" s="92"/>
      <c r="G84" s="92"/>
      <c r="H84" s="92"/>
      <c r="I84" s="93"/>
      <c r="J84" s="94"/>
      <c r="K84" s="304">
        <v>0.05</v>
      </c>
      <c r="L84" s="867">
        <f>N77*K84</f>
        <v>14127.006523774427</v>
      </c>
      <c r="M84" s="868"/>
      <c r="N84" s="51"/>
    </row>
    <row r="85" spans="1:14" ht="15.75" thickBot="1">
      <c r="B85" s="831" t="s">
        <v>953</v>
      </c>
      <c r="C85" s="832"/>
      <c r="D85" s="832"/>
      <c r="E85" s="832"/>
      <c r="F85" s="832"/>
      <c r="G85" s="832"/>
      <c r="H85" s="832"/>
      <c r="I85" s="832"/>
      <c r="J85" s="832"/>
      <c r="K85" s="832"/>
      <c r="L85" s="832"/>
      <c r="M85" s="833"/>
      <c r="N85" s="52">
        <f>L82+L83+L84</f>
        <v>84762.039142646565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367302.16961813509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45" customHeight="1" thickBot="1">
      <c r="A31" t="s">
        <v>1845</v>
      </c>
      <c r="B31" s="80" t="s">
        <v>1129</v>
      </c>
      <c r="C31" s="992" t="s">
        <v>2133</v>
      </c>
      <c r="D31" s="993"/>
      <c r="E31" s="993"/>
      <c r="F31" s="993"/>
      <c r="G31" s="993"/>
      <c r="H31" s="993"/>
      <c r="I31" s="993"/>
      <c r="J31" s="993"/>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188</v>
      </c>
      <c r="B36" s="844" t="str">
        <f>VLOOKUP(A36,EQUIPOS!A6:D154,3,FALSE)</f>
        <v>Diferencial</v>
      </c>
      <c r="C36" s="845"/>
      <c r="D36" s="845"/>
      <c r="E36" s="845"/>
      <c r="F36" s="845"/>
      <c r="G36" s="845"/>
      <c r="H36" s="846"/>
      <c r="I36" s="266"/>
      <c r="J36" s="267"/>
      <c r="K36" s="268">
        <f>VLOOKUP(A36,EQUIPOS!A6:D163,4,FALSE)</f>
        <v>3046.3436433196134</v>
      </c>
      <c r="L36" s="269"/>
      <c r="M36" s="440">
        <v>4</v>
      </c>
      <c r="N36" s="271">
        <f>K36/M36</f>
        <v>761.58591082990336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1010.0320112950249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1771.6179221249281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358475.82372284523</v>
      </c>
      <c r="N48" s="271">
        <f>K48*M48</f>
        <v>7169.5164744569047</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139067.63480781642</v>
      </c>
      <c r="N49" s="271">
        <f>K49*M49</f>
        <v>139067.63480781642</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350617.75269072631</v>
      </c>
      <c r="N50" s="271">
        <f>K50*M50</f>
        <v>161284.16623773411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307521.31752000743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143.99879733372467</v>
      </c>
      <c r="M58" s="836"/>
      <c r="N58" s="286">
        <f>K58*L58</f>
        <v>40.319663253442911</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f>
        <v>40.319663253442911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10100.320112950249</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319433.57521833602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63886.715043667209</v>
      </c>
      <c r="M82" s="866"/>
      <c r="N82" s="51"/>
    </row>
    <row r="83" spans="1:14">
      <c r="B83" s="89" t="s">
        <v>973</v>
      </c>
      <c r="C83" s="90"/>
      <c r="D83" s="90"/>
      <c r="E83" s="90"/>
      <c r="F83" s="90"/>
      <c r="G83" s="90"/>
      <c r="H83" s="90"/>
      <c r="I83" s="87"/>
      <c r="J83" s="88"/>
      <c r="K83" s="303">
        <v>0.05</v>
      </c>
      <c r="L83" s="865">
        <f>N77*K83</f>
        <v>15971.678760916802</v>
      </c>
      <c r="M83" s="866"/>
      <c r="N83" s="51"/>
    </row>
    <row r="84" spans="1:14" ht="15.75" thickBot="1">
      <c r="B84" s="91" t="s">
        <v>974</v>
      </c>
      <c r="C84" s="92"/>
      <c r="D84" s="92"/>
      <c r="E84" s="92"/>
      <c r="F84" s="92"/>
      <c r="G84" s="92"/>
      <c r="H84" s="92"/>
      <c r="I84" s="93"/>
      <c r="J84" s="94"/>
      <c r="K84" s="304">
        <v>0.05</v>
      </c>
      <c r="L84" s="867">
        <f>N77*K84</f>
        <v>15971.678760916802</v>
      </c>
      <c r="M84" s="868"/>
      <c r="N84" s="51"/>
    </row>
    <row r="85" spans="1:14" ht="15.75" thickBot="1">
      <c r="B85" s="831" t="s">
        <v>953</v>
      </c>
      <c r="C85" s="832"/>
      <c r="D85" s="832"/>
      <c r="E85" s="832"/>
      <c r="F85" s="832"/>
      <c r="G85" s="832"/>
      <c r="H85" s="832"/>
      <c r="I85" s="832"/>
      <c r="J85" s="832"/>
      <c r="K85" s="832"/>
      <c r="L85" s="832"/>
      <c r="M85" s="833"/>
      <c r="N85" s="52">
        <f>L82+L83+L84</f>
        <v>95830.072565500828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415263.64778383682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310</v>
      </c>
      <c r="B36" s="844" t="str">
        <f>VLOOKUP(A36,EQUIPOS!A6:D154,3,FALSE)</f>
        <v>Retroexcavadora A25C</v>
      </c>
      <c r="C36" s="845"/>
      <c r="D36" s="845"/>
      <c r="E36" s="845"/>
      <c r="F36" s="845"/>
      <c r="G36" s="845"/>
      <c r="H36" s="846"/>
      <c r="I36" s="266"/>
      <c r="J36" s="267"/>
      <c r="K36" s="268">
        <f>VLOOKUP(A36,EQUIPOS!A6:D163,4,FALSE)</f>
        <v>194229.96383581427</v>
      </c>
      <c r="L36" s="269"/>
      <c r="M36" s="335">
        <v>3</v>
      </c>
      <c r="N36" s="271">
        <f>K36/M36</f>
        <v>64743.321278604759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1346.7093483933668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66090.030626998123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358475.82372284523</v>
      </c>
      <c r="N48" s="271">
        <f>K48*M48</f>
        <v>7169.5164744569047</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34685.614293453822</v>
      </c>
      <c r="N49" s="271">
        <f>K49*M49</f>
        <v>15955.382574988758</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405604.9021440756</v>
      </c>
      <c r="N50" s="271">
        <f>K50*M50</f>
        <v>405604.9021440756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428729.80119352124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35">
        <f>VLOOKUP(A58,TRANSPORTE!A1:D117,4,FALSE)</f>
        <v>143.99879733372467</v>
      </c>
      <c r="M58" s="836"/>
      <c r="N58" s="286">
        <f>K58*L58</f>
        <v>40.319663253442911</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35">
        <f>VLOOKUP(A59,TRANSPORTE!A1:D117,4,FALSE)</f>
        <v>1412.9987772297159</v>
      </c>
      <c r="M59" s="836"/>
      <c r="N59" s="286">
        <f>K59*L59</f>
        <v>649.97943752566937</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690.29910077911222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13467.093483933666</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508977.22440523212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101795.44488104642</v>
      </c>
      <c r="M82" s="866"/>
      <c r="N82" s="51"/>
    </row>
    <row r="83" spans="1:14">
      <c r="B83" s="89" t="s">
        <v>973</v>
      </c>
      <c r="C83" s="90"/>
      <c r="D83" s="90"/>
      <c r="E83" s="90"/>
      <c r="F83" s="90"/>
      <c r="G83" s="90"/>
      <c r="H83" s="90"/>
      <c r="I83" s="87"/>
      <c r="J83" s="88"/>
      <c r="K83" s="303">
        <v>0.05</v>
      </c>
      <c r="L83" s="865">
        <f>N77*K83</f>
        <v>25448.861220261606</v>
      </c>
      <c r="M83" s="866"/>
      <c r="N83" s="51"/>
    </row>
    <row r="84" spans="1:14" ht="15.75" thickBot="1">
      <c r="B84" s="91" t="s">
        <v>974</v>
      </c>
      <c r="C84" s="92"/>
      <c r="D84" s="92"/>
      <c r="E84" s="92"/>
      <c r="F84" s="92"/>
      <c r="G84" s="92"/>
      <c r="H84" s="92"/>
      <c r="I84" s="93"/>
      <c r="J84" s="94"/>
      <c r="K84" s="304">
        <v>0.05</v>
      </c>
      <c r="L84" s="867">
        <f>N77*K84</f>
        <v>25448.861220261606</v>
      </c>
      <c r="M84" s="868"/>
      <c r="N84" s="51"/>
    </row>
    <row r="85" spans="1:14" ht="15.75" thickBot="1">
      <c r="B85" s="831" t="s">
        <v>953</v>
      </c>
      <c r="C85" s="832"/>
      <c r="D85" s="832"/>
      <c r="E85" s="832"/>
      <c r="F85" s="832"/>
      <c r="G85" s="832"/>
      <c r="H85" s="832"/>
      <c r="I85" s="832"/>
      <c r="J85" s="832"/>
      <c r="K85" s="832"/>
      <c r="L85" s="832"/>
      <c r="M85" s="833"/>
      <c r="N85" s="52">
        <f>L82+L83+L84</f>
        <v>152693.16732156964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661670.39172680175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335">
        <v>0.5</v>
      </c>
      <c r="N36" s="271">
        <f>K36/M36</f>
        <v>16560.66007442206</v>
      </c>
    </row>
    <row r="37" spans="1:14">
      <c r="A37" s="113" t="s">
        <v>320</v>
      </c>
      <c r="B37" s="844" t="str">
        <f>VLOOKUP(A37,EQUIPOS!A7:D154,3,FALSE)</f>
        <v>Retroexcavadora sobre llantas, motor 62HP, Profundidad de excavación de 5.41 metros.</v>
      </c>
      <c r="C37" s="845"/>
      <c r="D37" s="845"/>
      <c r="E37" s="845"/>
      <c r="F37" s="845"/>
      <c r="G37" s="845"/>
      <c r="H37" s="846"/>
      <c r="I37" s="420"/>
      <c r="J37" s="421"/>
      <c r="K37" s="268">
        <f>VLOOKUP(A37,EQUIPOS!A7:D164,4,FALSE)</f>
        <v>127782.87094461465</v>
      </c>
      <c r="L37" s="334"/>
      <c r="M37" s="335">
        <v>1.5</v>
      </c>
      <c r="N37" s="271">
        <f>K37/M37</f>
        <v>85188.580629743097</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104442.65940095189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34685.614293453822</v>
      </c>
      <c r="N48" s="271">
        <f>K48*M48</f>
        <v>20117.656290203216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196190.50584734816</v>
      </c>
      <c r="N49" s="271">
        <f>K49*M49</f>
        <v>196190.50584734816</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216308.16213755138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5">
        <f>VLOOKUP(A58,TRANSPORTE!A1:D117,4,FALSE)</f>
        <v>1388.5598314323452</v>
      </c>
      <c r="M58" s="836"/>
      <c r="N58" s="286">
        <f>K58*L58</f>
        <v>1388.5598314323452</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5">
        <f>VLOOKUP(A59,TRANSPORTE!A1:D117,4,FALSE)</f>
        <v>1412.9987772297159</v>
      </c>
      <c r="M59" s="836"/>
      <c r="N59" s="286">
        <f>K59*L59</f>
        <v>819.53929079323518</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f>
        <v>2208.0991222255802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349893.10762859619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69978.621525719238</v>
      </c>
      <c r="M82" s="866"/>
      <c r="N82" s="51"/>
    </row>
    <row r="83" spans="1:14">
      <c r="B83" s="89" t="s">
        <v>973</v>
      </c>
      <c r="C83" s="90"/>
      <c r="D83" s="90"/>
      <c r="E83" s="90"/>
      <c r="F83" s="90"/>
      <c r="G83" s="90"/>
      <c r="H83" s="90"/>
      <c r="I83" s="87"/>
      <c r="J83" s="88"/>
      <c r="K83" s="303">
        <v>0.05</v>
      </c>
      <c r="L83" s="865">
        <f>N77*K83</f>
        <v>17494.655381429809</v>
      </c>
      <c r="M83" s="866"/>
      <c r="N83" s="51"/>
    </row>
    <row r="84" spans="1:14" ht="15.75" thickBot="1">
      <c r="B84" s="91" t="s">
        <v>974</v>
      </c>
      <c r="C84" s="92"/>
      <c r="D84" s="92"/>
      <c r="E84" s="92"/>
      <c r="F84" s="92"/>
      <c r="G84" s="92"/>
      <c r="H84" s="92"/>
      <c r="I84" s="93"/>
      <c r="J84" s="94"/>
      <c r="K84" s="304">
        <v>0.05</v>
      </c>
      <c r="L84" s="867">
        <f>N77*K84</f>
        <v>17494.655381429809</v>
      </c>
      <c r="M84" s="868"/>
      <c r="N84" s="51"/>
    </row>
    <row r="85" spans="1:14" ht="15.75" thickBot="1">
      <c r="B85" s="831" t="s">
        <v>953</v>
      </c>
      <c r="C85" s="832"/>
      <c r="D85" s="832"/>
      <c r="E85" s="832"/>
      <c r="F85" s="832"/>
      <c r="G85" s="832"/>
      <c r="H85" s="832"/>
      <c r="I85" s="832"/>
      <c r="J85" s="832"/>
      <c r="K85" s="832"/>
      <c r="L85" s="832"/>
      <c r="M85" s="833"/>
      <c r="N85" s="52">
        <f>L82+L83+L84</f>
        <v>104967.93228857886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454861.03991717508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335">
        <v>0.5</v>
      </c>
      <c r="N36" s="271">
        <f>K36/M36</f>
        <v>16560.66007442206</v>
      </c>
    </row>
    <row r="37" spans="1:14">
      <c r="A37" s="113" t="s">
        <v>303</v>
      </c>
      <c r="B37" s="844" t="str">
        <f>VLOOKUP(A37,EQUIPOS!A7:D154,3,FALSE)</f>
        <v>Retrocargador, pala de 1,1 m3 de capacidad, profundidad de excavación de 4.400 mm y una altura de 5.680 mm</v>
      </c>
      <c r="C37" s="845"/>
      <c r="D37" s="845"/>
      <c r="E37" s="845"/>
      <c r="F37" s="845"/>
      <c r="G37" s="845"/>
      <c r="H37" s="846"/>
      <c r="I37" s="420"/>
      <c r="J37" s="421"/>
      <c r="K37" s="268">
        <f>VLOOKUP(A37,EQUIPOS!A7:D164,4,FALSE)</f>
        <v>122475.4852863094</v>
      </c>
      <c r="L37" s="334"/>
      <c r="M37" s="335">
        <v>1.5</v>
      </c>
      <c r="N37" s="271">
        <f>K37/M37</f>
        <v>81650.323524206266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2693.4186967867336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100904.40229541506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34685.614293453822</v>
      </c>
      <c r="N48" s="271">
        <f>K48*M48</f>
        <v>20117.656290203216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196190.50584734816</v>
      </c>
      <c r="N49" s="271">
        <f>K49*M49</f>
        <v>196190.50584734816</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216308.16213755138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35">
        <f>VLOOKUP(A58,TRANSPORTE!A1:D117,4,FALSE)</f>
        <v>1388.5598314323452</v>
      </c>
      <c r="M58" s="836"/>
      <c r="N58" s="286">
        <f>K58*L58</f>
        <v>1388.5598314323452</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35">
        <f>VLOOKUP(A59,TRANSPORTE!A1:D117,4,FALSE)</f>
        <v>1412.9987772297159</v>
      </c>
      <c r="M59" s="836"/>
      <c r="N59" s="286">
        <f>K59*L59</f>
        <v>819.53929079323518</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2208.0991222255802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26934.186967867332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346354.85052305931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69270.970104611872</v>
      </c>
      <c r="M82" s="866"/>
      <c r="N82" s="51"/>
    </row>
    <row r="83" spans="1:14">
      <c r="B83" s="89" t="s">
        <v>973</v>
      </c>
      <c r="C83" s="90"/>
      <c r="D83" s="90"/>
      <c r="E83" s="90"/>
      <c r="F83" s="90"/>
      <c r="G83" s="90"/>
      <c r="H83" s="90"/>
      <c r="I83" s="87"/>
      <c r="J83" s="88"/>
      <c r="K83" s="303">
        <v>0.05</v>
      </c>
      <c r="L83" s="865">
        <f>N77*K83</f>
        <v>17317.742526152968</v>
      </c>
      <c r="M83" s="866"/>
      <c r="N83" s="51"/>
    </row>
    <row r="84" spans="1:14" ht="15.75" thickBot="1">
      <c r="B84" s="91" t="s">
        <v>974</v>
      </c>
      <c r="C84" s="92"/>
      <c r="D84" s="92"/>
      <c r="E84" s="92"/>
      <c r="F84" s="92"/>
      <c r="G84" s="92"/>
      <c r="H84" s="92"/>
      <c r="I84" s="93"/>
      <c r="J84" s="94"/>
      <c r="K84" s="304">
        <v>0.05</v>
      </c>
      <c r="L84" s="867">
        <f>N77*K84</f>
        <v>17317.742526152968</v>
      </c>
      <c r="M84" s="868"/>
      <c r="N84" s="51"/>
    </row>
    <row r="85" spans="1:14" ht="15.75" thickBot="1">
      <c r="B85" s="831" t="s">
        <v>953</v>
      </c>
      <c r="C85" s="832"/>
      <c r="D85" s="832"/>
      <c r="E85" s="832"/>
      <c r="F85" s="832"/>
      <c r="G85" s="832"/>
      <c r="H85" s="832"/>
      <c r="I85" s="832"/>
      <c r="J85" s="832"/>
      <c r="K85" s="832"/>
      <c r="L85" s="832"/>
      <c r="M85" s="833"/>
      <c r="N85" s="52">
        <f>L82+L83+L84</f>
        <v>103906.45515691781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450261.30567997711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134.53962180720401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18209.947504063257</v>
      </c>
      <c r="N48" s="271">
        <f>K48*M48</f>
        <v>18209.947504063257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18209.947504063257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21035.279562014541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4207.0559124029087</v>
      </c>
      <c r="M82" s="866"/>
      <c r="N82" s="51"/>
    </row>
    <row r="83" spans="1:14">
      <c r="B83" s="89" t="s">
        <v>973</v>
      </c>
      <c r="C83" s="90"/>
      <c r="D83" s="90"/>
      <c r="E83" s="90"/>
      <c r="F83" s="90"/>
      <c r="G83" s="90"/>
      <c r="H83" s="90"/>
      <c r="I83" s="87"/>
      <c r="J83" s="88"/>
      <c r="K83" s="303">
        <v>0.05</v>
      </c>
      <c r="L83" s="865">
        <f>N77*K83</f>
        <v>1051.7639781007272</v>
      </c>
      <c r="M83" s="866"/>
      <c r="N83" s="51"/>
    </row>
    <row r="84" spans="1:14" ht="15.75" thickBot="1">
      <c r="B84" s="91" t="s">
        <v>974</v>
      </c>
      <c r="C84" s="92"/>
      <c r="D84" s="92"/>
      <c r="E84" s="92"/>
      <c r="F84" s="92"/>
      <c r="G84" s="92"/>
      <c r="H84" s="92"/>
      <c r="I84" s="93"/>
      <c r="J84" s="94"/>
      <c r="K84" s="304">
        <v>0.05</v>
      </c>
      <c r="L84" s="867">
        <f>N77*K84</f>
        <v>1051.7639781007272</v>
      </c>
      <c r="M84" s="868"/>
      <c r="N84" s="51"/>
    </row>
    <row r="85" spans="1:14" ht="15.75" thickBot="1">
      <c r="B85" s="831" t="s">
        <v>953</v>
      </c>
      <c r="C85" s="832"/>
      <c r="D85" s="832"/>
      <c r="E85" s="832"/>
      <c r="F85" s="832"/>
      <c r="G85" s="832"/>
      <c r="H85" s="832"/>
      <c r="I85" s="832"/>
      <c r="J85" s="832"/>
      <c r="K85" s="832"/>
      <c r="L85" s="832"/>
      <c r="M85" s="833"/>
      <c r="N85" s="52">
        <f>L82+L83+L84</f>
        <v>6310.5838686043635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27345.863430618905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30" customHeight="1" thickBot="1">
      <c r="A31" t="s">
        <v>1845</v>
      </c>
      <c r="B31" s="80" t="s">
        <v>1132</v>
      </c>
      <c r="C31" s="994" t="s">
        <v>2137</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353879.97982896253</v>
      </c>
      <c r="N50" s="271">
        <f>K50*M50</f>
        <v>42465.5975794755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5202.8421440180728</v>
      </c>
      <c r="N51" s="271">
        <f>K51*M51</f>
        <v>10405.684288036146</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56335.352231567435</v>
      </c>
      <c r="N52" s="271">
        <f>K52*M52</f>
        <v>28167.676115783717</v>
      </c>
    </row>
    <row r="53" spans="1:14" ht="15.75" thickBot="1">
      <c r="B53" s="831" t="s">
        <v>953</v>
      </c>
      <c r="C53" s="832"/>
      <c r="D53" s="832"/>
      <c r="E53" s="832"/>
      <c r="F53" s="832"/>
      <c r="G53" s="832"/>
      <c r="H53" s="832"/>
      <c r="I53" s="832"/>
      <c r="J53" s="832"/>
      <c r="K53" s="832"/>
      <c r="L53" s="832"/>
      <c r="M53" s="833"/>
      <c r="N53" s="393">
        <f>SUM(N48:N52)</f>
        <v>165174.91748389101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1412.9987772297159</v>
      </c>
      <c r="M58" s="836"/>
      <c r="N58" s="286">
        <f>K58*L58</f>
        <v>1554.2986549526877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1554.2986549526877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209150.56061323476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41830.112122646955</v>
      </c>
      <c r="M82" s="866"/>
      <c r="N82" s="51"/>
    </row>
    <row r="83" spans="1:14">
      <c r="B83" s="89" t="s">
        <v>973</v>
      </c>
      <c r="C83" s="90"/>
      <c r="D83" s="90"/>
      <c r="E83" s="90"/>
      <c r="F83" s="90"/>
      <c r="G83" s="90"/>
      <c r="H83" s="90"/>
      <c r="I83" s="87"/>
      <c r="J83" s="88"/>
      <c r="K83" s="303">
        <v>0.05</v>
      </c>
      <c r="L83" s="865">
        <f>N77*K83</f>
        <v>10457.528030661739</v>
      </c>
      <c r="M83" s="866"/>
      <c r="N83" s="51"/>
    </row>
    <row r="84" spans="1:14" ht="15.75" thickBot="1">
      <c r="B84" s="91" t="s">
        <v>974</v>
      </c>
      <c r="C84" s="92"/>
      <c r="D84" s="92"/>
      <c r="E84" s="92"/>
      <c r="F84" s="92"/>
      <c r="G84" s="92"/>
      <c r="H84" s="92"/>
      <c r="I84" s="93"/>
      <c r="J84" s="94"/>
      <c r="K84" s="304">
        <v>0.05</v>
      </c>
      <c r="L84" s="867">
        <f>N77*K84</f>
        <v>10457.528030661739</v>
      </c>
      <c r="M84" s="868"/>
      <c r="N84" s="51"/>
    </row>
    <row r="85" spans="1:14" ht="15.75" thickBot="1">
      <c r="B85" s="831" t="s">
        <v>953</v>
      </c>
      <c r="C85" s="832"/>
      <c r="D85" s="832"/>
      <c r="E85" s="832"/>
      <c r="F85" s="832"/>
      <c r="G85" s="832"/>
      <c r="H85" s="832"/>
      <c r="I85" s="832"/>
      <c r="J85" s="832"/>
      <c r="K85" s="832"/>
      <c r="L85" s="832"/>
      <c r="M85" s="833"/>
      <c r="N85" s="52">
        <f>L82+L83+L84</f>
        <v>62745.168183970425</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271895.7287972052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7" customHeight="1" thickBot="1">
      <c r="A31" t="s">
        <v>1845</v>
      </c>
      <c r="B31" s="80" t="s">
        <v>1133</v>
      </c>
      <c r="C31" s="994" t="s">
        <v>2138</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353879.97982896253</v>
      </c>
      <c r="N50" s="271">
        <f>K50*M50</f>
        <v>42465.5975794755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5202.8421440180728</v>
      </c>
      <c r="N51" s="271">
        <f>K51*M51</f>
        <v>10405.684288036146</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99320.088678411674</v>
      </c>
      <c r="N52" s="271">
        <f>K52*M52</f>
        <v>49660.044339205837</v>
      </c>
    </row>
    <row r="53" spans="1:14" ht="15.75" thickBot="1">
      <c r="B53" s="831" t="s">
        <v>953</v>
      </c>
      <c r="C53" s="832"/>
      <c r="D53" s="832"/>
      <c r="E53" s="832"/>
      <c r="F53" s="832"/>
      <c r="G53" s="832"/>
      <c r="H53" s="832"/>
      <c r="I53" s="832"/>
      <c r="J53" s="832"/>
      <c r="K53" s="832"/>
      <c r="L53" s="832"/>
      <c r="M53" s="833"/>
      <c r="N53" s="393">
        <f>SUM(N48:N52)</f>
        <v>186667.28570731313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1412.9987772297159</v>
      </c>
      <c r="M58" s="836"/>
      <c r="N58" s="286">
        <f>K58*L58</f>
        <v>1554.2986549526877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1554.2986549526877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230642.92883665688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46128.58576733138</v>
      </c>
      <c r="M82" s="866"/>
      <c r="N82" s="51"/>
    </row>
    <row r="83" spans="1:14">
      <c r="B83" s="89" t="s">
        <v>973</v>
      </c>
      <c r="C83" s="90"/>
      <c r="D83" s="90"/>
      <c r="E83" s="90"/>
      <c r="F83" s="90"/>
      <c r="G83" s="90"/>
      <c r="H83" s="90"/>
      <c r="I83" s="87"/>
      <c r="J83" s="88"/>
      <c r="K83" s="303">
        <v>0.05</v>
      </c>
      <c r="L83" s="865">
        <f>N77*K83</f>
        <v>11532.146441832845</v>
      </c>
      <c r="M83" s="866"/>
      <c r="N83" s="51"/>
    </row>
    <row r="84" spans="1:14" ht="15.75" thickBot="1">
      <c r="B84" s="91" t="s">
        <v>974</v>
      </c>
      <c r="C84" s="92"/>
      <c r="D84" s="92"/>
      <c r="E84" s="92"/>
      <c r="F84" s="92"/>
      <c r="G84" s="92"/>
      <c r="H84" s="92"/>
      <c r="I84" s="93"/>
      <c r="J84" s="94"/>
      <c r="K84" s="304">
        <v>0.05</v>
      </c>
      <c r="L84" s="867">
        <f>N77*K84</f>
        <v>11532.146441832845</v>
      </c>
      <c r="M84" s="868"/>
      <c r="N84" s="51"/>
    </row>
    <row r="85" spans="1:14" ht="15.75" thickBot="1">
      <c r="B85" s="831" t="s">
        <v>953</v>
      </c>
      <c r="C85" s="832"/>
      <c r="D85" s="832"/>
      <c r="E85" s="832"/>
      <c r="F85" s="832"/>
      <c r="G85" s="832"/>
      <c r="H85" s="832"/>
      <c r="I85" s="832"/>
      <c r="J85" s="832"/>
      <c r="K85" s="832"/>
      <c r="L85" s="832"/>
      <c r="M85" s="833"/>
      <c r="N85" s="52">
        <f>L82+L83+L84</f>
        <v>69192.878650997067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299835.80748765392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7" customHeight="1" thickBot="1">
      <c r="A31" t="s">
        <v>1845</v>
      </c>
      <c r="B31" s="80" t="s">
        <v>1680</v>
      </c>
      <c r="C31" s="994" t="s">
        <v>2139</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353879.97982896253</v>
      </c>
      <c r="N50" s="271">
        <f>K50*M50</f>
        <v>42465.5975794755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5202.8421440180728</v>
      </c>
      <c r="N51" s="271">
        <f>K51*M51</f>
        <v>10405.684288036146</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101070.48776167614</v>
      </c>
      <c r="N52" s="271">
        <f>K52*M52</f>
        <v>50535.243880838068</v>
      </c>
    </row>
    <row r="53" spans="1:14" ht="15.75" thickBot="1">
      <c r="B53" s="831" t="s">
        <v>953</v>
      </c>
      <c r="C53" s="832"/>
      <c r="D53" s="832"/>
      <c r="E53" s="832"/>
      <c r="F53" s="832"/>
      <c r="G53" s="832"/>
      <c r="H53" s="832"/>
      <c r="I53" s="832"/>
      <c r="J53" s="832"/>
      <c r="K53" s="832"/>
      <c r="L53" s="832"/>
      <c r="M53" s="833"/>
      <c r="N53" s="393">
        <f>SUM(N48:N52)</f>
        <v>187542.48524894536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1412.9987772297159</v>
      </c>
      <c r="M58" s="836"/>
      <c r="N58" s="286">
        <f>K58*L58</f>
        <v>1554.2986549526877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1554.2986549526877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231518.12837828911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46303.625675657822</v>
      </c>
      <c r="M82" s="866"/>
      <c r="N82" s="51"/>
    </row>
    <row r="83" spans="1:14">
      <c r="B83" s="89" t="s">
        <v>973</v>
      </c>
      <c r="C83" s="90"/>
      <c r="D83" s="90"/>
      <c r="E83" s="90"/>
      <c r="F83" s="90"/>
      <c r="G83" s="90"/>
      <c r="H83" s="90"/>
      <c r="I83" s="87"/>
      <c r="J83" s="88"/>
      <c r="K83" s="303">
        <v>0.05</v>
      </c>
      <c r="L83" s="865">
        <f>N77*K83</f>
        <v>11575.906418914456</v>
      </c>
      <c r="M83" s="866"/>
      <c r="N83" s="51"/>
    </row>
    <row r="84" spans="1:14" ht="15.75" thickBot="1">
      <c r="B84" s="91" t="s">
        <v>974</v>
      </c>
      <c r="C84" s="92"/>
      <c r="D84" s="92"/>
      <c r="E84" s="92"/>
      <c r="F84" s="92"/>
      <c r="G84" s="92"/>
      <c r="H84" s="92"/>
      <c r="I84" s="93"/>
      <c r="J84" s="94"/>
      <c r="K84" s="304">
        <v>0.05</v>
      </c>
      <c r="L84" s="867">
        <f>N77*K84</f>
        <v>11575.906418914456</v>
      </c>
      <c r="M84" s="868"/>
      <c r="N84" s="51"/>
    </row>
    <row r="85" spans="1:14" ht="15.75" thickBot="1">
      <c r="B85" s="831" t="s">
        <v>953</v>
      </c>
      <c r="C85" s="832"/>
      <c r="D85" s="832"/>
      <c r="E85" s="832"/>
      <c r="F85" s="832"/>
      <c r="G85" s="832"/>
      <c r="H85" s="832"/>
      <c r="I85" s="832"/>
      <c r="J85" s="832"/>
      <c r="K85" s="832"/>
      <c r="L85" s="832"/>
      <c r="M85" s="833"/>
      <c r="N85" s="52">
        <f>L82+L83+L84</f>
        <v>69455.438513486733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300973.56689177582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996" t="s">
        <v>944</v>
      </c>
      <c r="D30" s="997"/>
      <c r="E30" s="997"/>
      <c r="F30" s="997"/>
      <c r="G30" s="997"/>
      <c r="H30" s="997"/>
      <c r="I30" s="997"/>
      <c r="J30" s="453"/>
      <c r="K30" s="306"/>
      <c r="L30" s="842" t="s">
        <v>945</v>
      </c>
      <c r="M30" s="843"/>
      <c r="N30" s="71" t="s">
        <v>946</v>
      </c>
    </row>
    <row r="31" spans="1:14" ht="28.5" customHeight="1" thickBot="1">
      <c r="A31" t="s">
        <v>1845</v>
      </c>
      <c r="B31" s="80" t="s">
        <v>1681</v>
      </c>
      <c r="C31" s="994" t="s">
        <v>2140</v>
      </c>
      <c r="D31" s="995"/>
      <c r="E31" s="995"/>
      <c r="F31" s="995"/>
      <c r="G31" s="995"/>
      <c r="H31" s="995"/>
      <c r="I31" s="995"/>
      <c r="J31" s="995"/>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2020.0640225900497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353879.97982896253</v>
      </c>
      <c r="N50" s="271">
        <f>K50*M50</f>
        <v>42465.5975794755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5202.8421440180728</v>
      </c>
      <c r="N51" s="271">
        <f>K51*M51</f>
        <v>10405.684288036146</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133322.82994046313</v>
      </c>
      <c r="N52" s="271">
        <f>K52*M52</f>
        <v>66661.414970231563</v>
      </c>
    </row>
    <row r="53" spans="1:14" ht="15.75" thickBot="1">
      <c r="B53" s="831" t="s">
        <v>953</v>
      </c>
      <c r="C53" s="832"/>
      <c r="D53" s="832"/>
      <c r="E53" s="832"/>
      <c r="F53" s="832"/>
      <c r="G53" s="832"/>
      <c r="H53" s="832"/>
      <c r="I53" s="832"/>
      <c r="J53" s="832"/>
      <c r="K53" s="832"/>
      <c r="L53" s="832"/>
      <c r="M53" s="833"/>
      <c r="N53" s="393">
        <f>SUM(N48:N52)</f>
        <v>203668.65633833886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35">
        <f>VLOOKUP(A58,TRANSPORTE!A1:D117,4,FALSE)</f>
        <v>1412.9987772297159</v>
      </c>
      <c r="M58" s="836"/>
      <c r="N58" s="286">
        <f>K58*L58</f>
        <v>1554.2986549526877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1554.2986549526877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40401.280451800994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247644.29946768261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49528.859893536523</v>
      </c>
      <c r="M82" s="866"/>
      <c r="N82" s="51"/>
    </row>
    <row r="83" spans="1:14">
      <c r="B83" s="89" t="s">
        <v>973</v>
      </c>
      <c r="C83" s="90"/>
      <c r="D83" s="90"/>
      <c r="E83" s="90"/>
      <c r="F83" s="90"/>
      <c r="G83" s="90"/>
      <c r="H83" s="90"/>
      <c r="I83" s="87"/>
      <c r="J83" s="88"/>
      <c r="K83" s="303">
        <v>0.05</v>
      </c>
      <c r="L83" s="865">
        <f>N77*K83</f>
        <v>12382.214973384131</v>
      </c>
      <c r="M83" s="866"/>
      <c r="N83" s="51"/>
    </row>
    <row r="84" spans="1:14" ht="15.75" thickBot="1">
      <c r="B84" s="91" t="s">
        <v>974</v>
      </c>
      <c r="C84" s="92"/>
      <c r="D84" s="92"/>
      <c r="E84" s="92"/>
      <c r="F84" s="92"/>
      <c r="G84" s="92"/>
      <c r="H84" s="92"/>
      <c r="I84" s="93"/>
      <c r="J84" s="94"/>
      <c r="K84" s="304">
        <v>0.05</v>
      </c>
      <c r="L84" s="867">
        <f>N77*K84</f>
        <v>12382.214973384131</v>
      </c>
      <c r="M84" s="868"/>
      <c r="N84" s="51"/>
    </row>
    <row r="85" spans="1:14" ht="15.75" thickBot="1">
      <c r="B85" s="831" t="s">
        <v>953</v>
      </c>
      <c r="C85" s="832"/>
      <c r="D85" s="832"/>
      <c r="E85" s="832"/>
      <c r="F85" s="832"/>
      <c r="G85" s="832"/>
      <c r="H85" s="832"/>
      <c r="I85" s="832"/>
      <c r="J85" s="832"/>
      <c r="K85" s="832"/>
      <c r="L85" s="832"/>
      <c r="M85" s="833"/>
      <c r="N85" s="52">
        <f>L82+L83+L84</f>
        <v>74293.289840304788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321937.58930798736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257</v>
      </c>
      <c r="B36" s="844" t="str">
        <f>VLOOKUP(A36,EQUIPOS!A6:D154,3,FALSE)</f>
        <v>Mezcladora de concreto 1 bulto</v>
      </c>
      <c r="C36" s="845"/>
      <c r="D36" s="845"/>
      <c r="E36" s="845"/>
      <c r="F36" s="845"/>
      <c r="G36" s="845"/>
      <c r="H36" s="846"/>
      <c r="I36" s="266"/>
      <c r="J36" s="267"/>
      <c r="K36" s="268">
        <f>VLOOKUP(A36,EQUIPOS!A6:D163,4,FALSE)</f>
        <v>6389.1435472307321</v>
      </c>
      <c r="L36" s="269"/>
      <c r="M36" s="335">
        <v>1</v>
      </c>
      <c r="N36" s="271">
        <f>K36*M36</f>
        <v>6389.1435472307321</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3373.3390225900498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9762.4825698207824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79003.650266155819</v>
      </c>
      <c r="N48" s="271">
        <f t="shared" ref="N48:N53" si="0">K48*M48</f>
        <v>39817.83973414253</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5202.8421440180728</v>
      </c>
      <c r="N49" s="271">
        <f t="shared" si="0"/>
        <v>10405.684288036146</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72.623004926918924</v>
      </c>
      <c r="N50" s="271">
        <f t="shared" si="0"/>
        <v>8061.1535468880002</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64270.853652506245</v>
      </c>
      <c r="N51" s="271">
        <f t="shared" si="0"/>
        <v>25708.341461002499</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38117.66414458731</v>
      </c>
      <c r="N52" s="272">
        <f t="shared" si="0"/>
        <v>14408.477046654003</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421.63673187867522</v>
      </c>
      <c r="N53" s="272">
        <f t="shared" si="0"/>
        <v>65775.330173073336</v>
      </c>
    </row>
    <row r="54" spans="1:14">
      <c r="B54" s="319"/>
      <c r="C54" s="316"/>
      <c r="D54" s="316"/>
      <c r="E54" s="316"/>
      <c r="F54" s="316"/>
      <c r="G54" s="316"/>
      <c r="H54" s="316"/>
      <c r="I54" s="316"/>
      <c r="J54" s="310"/>
      <c r="K54" s="44"/>
      <c r="L54" s="317"/>
      <c r="M54" s="425"/>
      <c r="N54" s="272"/>
    </row>
    <row r="55" spans="1:14" ht="15.75" thickBot="1">
      <c r="B55" s="837" t="s">
        <v>953</v>
      </c>
      <c r="C55" s="838"/>
      <c r="D55" s="838"/>
      <c r="E55" s="838"/>
      <c r="F55" s="838"/>
      <c r="G55" s="838"/>
      <c r="H55" s="838"/>
      <c r="I55" s="838"/>
      <c r="J55" s="838"/>
      <c r="K55" s="838"/>
      <c r="L55" s="838"/>
      <c r="M55" s="839"/>
      <c r="N55" s="104">
        <f>SUM(N48:N54)</f>
        <v>164176.82624979652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35">
        <f>VLOOKUP(A60,TRANSPORTE!A1:D117,4,FALSE)</f>
        <v>1412.9987772297159</v>
      </c>
      <c r="M60" s="836"/>
      <c r="N60" s="286">
        <f>K60*L60</f>
        <v>565.19951089188635</v>
      </c>
    </row>
    <row r="61" spans="1:14">
      <c r="A61" t="s">
        <v>1229</v>
      </c>
      <c r="B61" s="46" t="str">
        <f>VLOOKUP(A61,TRANSPORTE!A1:D117,3,FALSE)</f>
        <v>Transporte de arena</v>
      </c>
      <c r="C61" s="47"/>
      <c r="D61" s="47"/>
      <c r="E61" s="47"/>
      <c r="F61" s="47"/>
      <c r="G61" s="47"/>
      <c r="H61" s="310" t="s">
        <v>339</v>
      </c>
      <c r="I61" s="278">
        <v>0.378</v>
      </c>
      <c r="J61" s="285">
        <v>1</v>
      </c>
      <c r="K61" s="278">
        <f>I61*J61</f>
        <v>0.378</v>
      </c>
      <c r="L61" s="835">
        <f>VLOOKUP(A61,TRANSPORTE!A1:D117,4,FALSE)</f>
        <v>1412.9987772297159</v>
      </c>
      <c r="M61" s="836"/>
      <c r="N61" s="286">
        <f t="shared" ref="N61:N62" si="1">K61*L61</f>
        <v>534.11353779283263</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35">
        <f>VLOOKUP(A62,TRANSPORTE!A1:D117,4,FALSE)</f>
        <v>1412.9987772297159</v>
      </c>
      <c r="M62" s="836"/>
      <c r="N62" s="286">
        <f t="shared" si="1"/>
        <v>712.1513837237768</v>
      </c>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1811.4644324084957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67466.780451800994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243217.55370382679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48643.510740765363</v>
      </c>
      <c r="M84" s="866"/>
      <c r="N84" s="51"/>
    </row>
    <row r="85" spans="1:14">
      <c r="B85" s="89" t="s">
        <v>973</v>
      </c>
      <c r="C85" s="90"/>
      <c r="D85" s="90"/>
      <c r="E85" s="90"/>
      <c r="F85" s="90"/>
      <c r="G85" s="90"/>
      <c r="H85" s="90"/>
      <c r="I85" s="87"/>
      <c r="J85" s="88"/>
      <c r="K85" s="303">
        <v>0.05</v>
      </c>
      <c r="L85" s="865">
        <f>N79*K85</f>
        <v>12160.877685191341</v>
      </c>
      <c r="M85" s="866"/>
      <c r="N85" s="51"/>
    </row>
    <row r="86" spans="1:14" ht="15.75" thickBot="1">
      <c r="B86" s="91" t="s">
        <v>974</v>
      </c>
      <c r="C86" s="92"/>
      <c r="D86" s="92"/>
      <c r="E86" s="92"/>
      <c r="F86" s="92"/>
      <c r="G86" s="92"/>
      <c r="H86" s="92"/>
      <c r="I86" s="93"/>
      <c r="J86" s="94"/>
      <c r="K86" s="304">
        <v>0.05</v>
      </c>
      <c r="L86" s="867">
        <f>N79*K86</f>
        <v>12160.877685191341</v>
      </c>
      <c r="M86" s="868"/>
      <c r="N86" s="51"/>
    </row>
    <row r="87" spans="1:14" ht="15.75" thickBot="1">
      <c r="B87" s="831" t="s">
        <v>953</v>
      </c>
      <c r="C87" s="832"/>
      <c r="D87" s="832"/>
      <c r="E87" s="832"/>
      <c r="F87" s="832"/>
      <c r="G87" s="832"/>
      <c r="H87" s="832"/>
      <c r="I87" s="832"/>
      <c r="J87" s="832"/>
      <c r="K87" s="832"/>
      <c r="L87" s="832"/>
      <c r="M87" s="833"/>
      <c r="N87" s="52">
        <f>L84+L85+L86</f>
        <v>72965.266111148041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316182.81981497485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1345.39621807204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1701.762951272578</v>
      </c>
      <c r="N48" s="271">
        <f>K48*M48</f>
        <v>850.881475636289</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350617.75269072631</v>
      </c>
      <c r="N49" s="271">
        <f>K49*M49</f>
        <v>354123.93021763355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5202.8421440180728</v>
      </c>
      <c r="N50" s="271">
        <f>K50*M50</f>
        <v>1560.8526432054218</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37" t="s">
        <v>953</v>
      </c>
      <c r="C55" s="838"/>
      <c r="D55" s="838"/>
      <c r="E55" s="838"/>
      <c r="F55" s="838"/>
      <c r="G55" s="838"/>
      <c r="H55" s="838"/>
      <c r="I55" s="838"/>
      <c r="J55" s="838"/>
      <c r="K55" s="838"/>
      <c r="L55" s="838"/>
      <c r="M55" s="839"/>
      <c r="N55" s="104">
        <f>SUM(N48:N54)</f>
        <v>356535.66433647525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35">
        <f>VLOOKUP(A60,TRANSPORTE!A1:D117,4,FALSE)</f>
        <v>1439.9879733372468</v>
      </c>
      <c r="M60" s="836"/>
      <c r="N60" s="286">
        <f>K60*L60</f>
        <v>1454.3878530706193</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1454.3878530706193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386243.37276905874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77248.674553811754</v>
      </c>
      <c r="M84" s="866"/>
      <c r="N84" s="51"/>
    </row>
    <row r="85" spans="1:14">
      <c r="B85" s="89" t="s">
        <v>973</v>
      </c>
      <c r="C85" s="90"/>
      <c r="D85" s="90"/>
      <c r="E85" s="90"/>
      <c r="F85" s="90"/>
      <c r="G85" s="90"/>
      <c r="H85" s="90"/>
      <c r="I85" s="87"/>
      <c r="J85" s="88"/>
      <c r="K85" s="303">
        <v>0.05</v>
      </c>
      <c r="L85" s="865">
        <f>N79*K85</f>
        <v>19312.168638452938</v>
      </c>
      <c r="M85" s="866"/>
      <c r="N85" s="51"/>
    </row>
    <row r="86" spans="1:14" ht="15.75" thickBot="1">
      <c r="B86" s="91" t="s">
        <v>974</v>
      </c>
      <c r="C86" s="92"/>
      <c r="D86" s="92"/>
      <c r="E86" s="92"/>
      <c r="F86" s="92"/>
      <c r="G86" s="92"/>
      <c r="H86" s="92"/>
      <c r="I86" s="93"/>
      <c r="J86" s="94"/>
      <c r="K86" s="304">
        <v>0.05</v>
      </c>
      <c r="L86" s="867">
        <f>N79*K86</f>
        <v>19312.168638452938</v>
      </c>
      <c r="M86" s="868"/>
      <c r="N86" s="51"/>
    </row>
    <row r="87" spans="1:14" ht="15.75" thickBot="1">
      <c r="B87" s="831" t="s">
        <v>953</v>
      </c>
      <c r="C87" s="832"/>
      <c r="D87" s="832"/>
      <c r="E87" s="832"/>
      <c r="F87" s="832"/>
      <c r="G87" s="832"/>
      <c r="H87" s="832"/>
      <c r="I87" s="832"/>
      <c r="J87" s="832"/>
      <c r="K87" s="832"/>
      <c r="L87" s="832"/>
      <c r="M87" s="833"/>
      <c r="N87" s="52">
        <f>L84+L85+L86</f>
        <v>115873.01183071765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502116.38459977636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1135</v>
      </c>
      <c r="C31" s="971" t="s">
        <v>2143</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71.649414538135986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1701.762951272578</v>
      </c>
      <c r="N48" s="271">
        <f>K48*M48</f>
        <v>85.088147563628908</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58531.974120203318</v>
      </c>
      <c r="N49" s="271">
        <f>K49*M49</f>
        <v>58531.974120203318</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58617.062267766945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1432.9882907627198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60121.6999730678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12024.339994613561</v>
      </c>
      <c r="M84" s="866"/>
      <c r="N84" s="51"/>
    </row>
    <row r="85" spans="1:14">
      <c r="B85" s="89" t="s">
        <v>973</v>
      </c>
      <c r="C85" s="90"/>
      <c r="D85" s="90"/>
      <c r="E85" s="90"/>
      <c r="F85" s="90"/>
      <c r="G85" s="90"/>
      <c r="H85" s="90"/>
      <c r="I85" s="87"/>
      <c r="J85" s="88"/>
      <c r="K85" s="303">
        <v>0.05</v>
      </c>
      <c r="L85" s="865">
        <f>N79*K85</f>
        <v>3006.0849986533904</v>
      </c>
      <c r="M85" s="866"/>
      <c r="N85" s="51"/>
    </row>
    <row r="86" spans="1:14" ht="15.75" thickBot="1">
      <c r="B86" s="91" t="s">
        <v>974</v>
      </c>
      <c r="C86" s="92"/>
      <c r="D86" s="92"/>
      <c r="E86" s="92"/>
      <c r="F86" s="92"/>
      <c r="G86" s="92"/>
      <c r="H86" s="92"/>
      <c r="I86" s="93"/>
      <c r="J86" s="94"/>
      <c r="K86" s="304">
        <v>0.05</v>
      </c>
      <c r="L86" s="867">
        <f>N79*K86</f>
        <v>3006.0849986533904</v>
      </c>
      <c r="M86" s="868"/>
      <c r="N86" s="51"/>
    </row>
    <row r="87" spans="1:14" ht="15.75" thickBot="1">
      <c r="B87" s="831" t="s">
        <v>953</v>
      </c>
      <c r="C87" s="832"/>
      <c r="D87" s="832"/>
      <c r="E87" s="832"/>
      <c r="F87" s="832"/>
      <c r="G87" s="832"/>
      <c r="H87" s="832"/>
      <c r="I87" s="832"/>
      <c r="J87" s="832"/>
      <c r="K87" s="832"/>
      <c r="L87" s="832"/>
      <c r="M87" s="833"/>
      <c r="N87" s="52">
        <f>L84+L85+L86</f>
        <v>18036.509991920342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78158.209964988142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1683</v>
      </c>
      <c r="C31" s="971" t="s">
        <v>2144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335">
        <v>1.25</v>
      </c>
      <c r="N36" s="271">
        <f>K36/M36</f>
        <v>6624.264029768824</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1886.7062180720402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8510.9702478408635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21678.508933408637</v>
      </c>
      <c r="N48" s="271">
        <f>K48*M48</f>
        <v>10839.254466704318</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1701.762951272578</v>
      </c>
      <c r="N49" s="271">
        <f>K49*M49</f>
        <v>850.881475636289</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350617.75269072631</v>
      </c>
      <c r="N50" s="271">
        <f>K50*M50</f>
        <v>354123.93021763355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5202.8421440180728</v>
      </c>
      <c r="N51" s="271">
        <f>K51*M51</f>
        <v>1560.8526432054218</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367374.91880317958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35">
        <f>VLOOKUP(A58,TRANSPORTE!A1:D117,4,FALSE)</f>
        <v>1439.9879733372468</v>
      </c>
      <c r="M58" s="836"/>
      <c r="N58" s="286">
        <f>K58*L58</f>
        <v>1454.3878530706193</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35">
        <f>VLOOKUP(A59,TRANSPORTE!A1:D117,4,FALSE)</f>
        <v>1412.9987772297159</v>
      </c>
      <c r="M59" s="836"/>
      <c r="N59" s="286">
        <f>K59*L59</f>
        <v>706.49938861485793</v>
      </c>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2160.8872416854774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37734.124361440801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415780.90065414668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83156.180130829336</v>
      </c>
      <c r="M82" s="866"/>
      <c r="N82" s="51"/>
    </row>
    <row r="83" spans="1:14">
      <c r="B83" s="89" t="s">
        <v>973</v>
      </c>
      <c r="C83" s="90"/>
      <c r="D83" s="90"/>
      <c r="E83" s="90"/>
      <c r="F83" s="90"/>
      <c r="G83" s="90"/>
      <c r="H83" s="90"/>
      <c r="I83" s="87"/>
      <c r="J83" s="88"/>
      <c r="K83" s="303">
        <v>0.05</v>
      </c>
      <c r="L83" s="865">
        <f>N77*K83</f>
        <v>20789.045032707334</v>
      </c>
      <c r="M83" s="866"/>
      <c r="N83" s="51"/>
    </row>
    <row r="84" spans="1:14" ht="15.75" thickBot="1">
      <c r="B84" s="91" t="s">
        <v>974</v>
      </c>
      <c r="C84" s="92"/>
      <c r="D84" s="92"/>
      <c r="E84" s="92"/>
      <c r="F84" s="92"/>
      <c r="G84" s="92"/>
      <c r="H84" s="92"/>
      <c r="I84" s="93"/>
      <c r="J84" s="94"/>
      <c r="K84" s="304">
        <v>0.05</v>
      </c>
      <c r="L84" s="867">
        <f>N77*K84</f>
        <v>20789.045032707334</v>
      </c>
      <c r="M84" s="868"/>
      <c r="N84" s="51"/>
    </row>
    <row r="85" spans="1:14" ht="15.75" thickBot="1">
      <c r="B85" s="831" t="s">
        <v>953</v>
      </c>
      <c r="C85" s="832"/>
      <c r="D85" s="832"/>
      <c r="E85" s="832"/>
      <c r="F85" s="832"/>
      <c r="G85" s="832"/>
      <c r="H85" s="832"/>
      <c r="I85" s="832"/>
      <c r="J85" s="832"/>
      <c r="K85" s="832"/>
      <c r="L85" s="832"/>
      <c r="M85" s="833"/>
      <c r="N85" s="52">
        <f>L82+L83+L84</f>
        <v>124734.270196244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540515.17085039068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1.5" customHeight="1" thickBot="1">
      <c r="A31" t="s">
        <v>1845</v>
      </c>
      <c r="B31" s="80" t="s">
        <v>1684</v>
      </c>
      <c r="C31" s="971" t="s">
        <v>2145</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335">
        <v>18.75</v>
      </c>
      <c r="N36" s="271">
        <f>K36/M36</f>
        <v>441.61760198458825</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107.73674787146933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549.35434985605752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21678.508933408637</v>
      </c>
      <c r="N48" s="271">
        <f>K48*M48</f>
        <v>1083.9254466704319</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1701.762951272578</v>
      </c>
      <c r="N49" s="271">
        <f>K49*M49</f>
        <v>85.088147563628908</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58531.974120203318</v>
      </c>
      <c r="N50" s="271">
        <f>K50*M50</f>
        <v>58531.974120203318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59700.987714437382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35">
        <f>VLOOKUP(A58,TRANSPORTE!A1:D117,4,FALSE)</f>
        <v>1412.9987772297159</v>
      </c>
      <c r="M58" s="836"/>
      <c r="N58" s="286">
        <f>K58*L58</f>
        <v>70.649938861485793</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70.649938861485793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2154.7349574293867</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62475.726960584303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12495.145392116861</v>
      </c>
      <c r="M82" s="866"/>
      <c r="N82" s="51"/>
    </row>
    <row r="83" spans="1:14">
      <c r="B83" s="89" t="s">
        <v>973</v>
      </c>
      <c r="C83" s="90"/>
      <c r="D83" s="90"/>
      <c r="E83" s="90"/>
      <c r="F83" s="90"/>
      <c r="G83" s="90"/>
      <c r="H83" s="90"/>
      <c r="I83" s="87"/>
      <c r="J83" s="88"/>
      <c r="K83" s="303">
        <v>0.05</v>
      </c>
      <c r="L83" s="865">
        <f>N77*K83</f>
        <v>3123.7863480292153</v>
      </c>
      <c r="M83" s="866"/>
      <c r="N83" s="51"/>
    </row>
    <row r="84" spans="1:14" ht="15.75" thickBot="1">
      <c r="B84" s="91" t="s">
        <v>974</v>
      </c>
      <c r="C84" s="92"/>
      <c r="D84" s="92"/>
      <c r="E84" s="92"/>
      <c r="F84" s="92"/>
      <c r="G84" s="92"/>
      <c r="H84" s="92"/>
      <c r="I84" s="93"/>
      <c r="J84" s="94"/>
      <c r="K84" s="304">
        <v>0.05</v>
      </c>
      <c r="L84" s="867">
        <f>N77*K84</f>
        <v>3123.7863480292153</v>
      </c>
      <c r="M84" s="868"/>
      <c r="N84" s="51"/>
    </row>
    <row r="85" spans="1:14" ht="15.75" thickBot="1">
      <c r="B85" s="831" t="s">
        <v>953</v>
      </c>
      <c r="C85" s="832"/>
      <c r="D85" s="832"/>
      <c r="E85" s="832"/>
      <c r="F85" s="832"/>
      <c r="G85" s="832"/>
      <c r="H85" s="832"/>
      <c r="I85" s="832"/>
      <c r="J85" s="832"/>
      <c r="K85" s="832"/>
      <c r="L85" s="832"/>
      <c r="M85" s="833"/>
      <c r="N85" s="52">
        <f>L82+L83+L84</f>
        <v>18742.71808817529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81218.44504875959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134.53962180720401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350617.75269072631</v>
      </c>
      <c r="N48" s="271">
        <f>K48*M48</f>
        <v>24543.242688350845</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5202.8421440180728</v>
      </c>
      <c r="N49" s="271">
        <f>K49*M49</f>
        <v>1560.8526432054218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26104.095331556266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35">
        <f>VLOOKUP(A58,TRANSPORTE!A1:D117,4,FALSE)</f>
        <v>1439.9879733372468</v>
      </c>
      <c r="M58" s="836"/>
      <c r="N58" s="286">
        <f>K58*L58</f>
        <v>100.79915813360728</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100.79915813360728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2690.7924361440801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29030.226547641156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5806.0453095282319</v>
      </c>
      <c r="M82" s="866"/>
      <c r="N82" s="51"/>
    </row>
    <row r="83" spans="1:14">
      <c r="B83" s="89" t="s">
        <v>973</v>
      </c>
      <c r="C83" s="90"/>
      <c r="D83" s="90"/>
      <c r="E83" s="90"/>
      <c r="F83" s="90"/>
      <c r="G83" s="90"/>
      <c r="H83" s="90"/>
      <c r="I83" s="87"/>
      <c r="J83" s="88"/>
      <c r="K83" s="303">
        <v>0.05</v>
      </c>
      <c r="L83" s="865">
        <f>N77*K83</f>
        <v>1451.511327382058</v>
      </c>
      <c r="M83" s="866"/>
      <c r="N83" s="51"/>
    </row>
    <row r="84" spans="1:14" ht="15.75" thickBot="1">
      <c r="B84" s="91" t="s">
        <v>974</v>
      </c>
      <c r="C84" s="92"/>
      <c r="D84" s="92"/>
      <c r="E84" s="92"/>
      <c r="F84" s="92"/>
      <c r="G84" s="92"/>
      <c r="H84" s="92"/>
      <c r="I84" s="93"/>
      <c r="J84" s="94"/>
      <c r="K84" s="304">
        <v>0.05</v>
      </c>
      <c r="L84" s="867">
        <f>N77*K84</f>
        <v>1451.511327382058</v>
      </c>
      <c r="M84" s="868"/>
      <c r="N84" s="51"/>
    </row>
    <row r="85" spans="1:14" ht="15.75" thickBot="1">
      <c r="B85" s="831" t="s">
        <v>953</v>
      </c>
      <c r="C85" s="832"/>
      <c r="D85" s="832"/>
      <c r="E85" s="832"/>
      <c r="F85" s="832"/>
      <c r="G85" s="832"/>
      <c r="H85" s="832"/>
      <c r="I85" s="832"/>
      <c r="J85" s="832"/>
      <c r="K85" s="832"/>
      <c r="L85" s="832"/>
      <c r="M85" s="833"/>
      <c r="N85" s="52">
        <f>L82+L83+L84</f>
        <v>8709.0679642923478</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37739.294511933505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71.649414538135986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21444.912668607063</v>
      </c>
      <c r="N48" s="271">
        <f>K48*M48</f>
        <v>26806.14083575883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26806.14083575883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1432.9882907627198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28310.778541059684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5662.1557082119371</v>
      </c>
      <c r="M82" s="866"/>
      <c r="N82" s="51"/>
    </row>
    <row r="83" spans="1:14">
      <c r="B83" s="89" t="s">
        <v>973</v>
      </c>
      <c r="C83" s="90"/>
      <c r="D83" s="90"/>
      <c r="E83" s="90"/>
      <c r="F83" s="90"/>
      <c r="G83" s="90"/>
      <c r="H83" s="90"/>
      <c r="I83" s="87"/>
      <c r="J83" s="88"/>
      <c r="K83" s="303">
        <v>0.05</v>
      </c>
      <c r="L83" s="865">
        <f>N77*K83</f>
        <v>1415.5389270529843</v>
      </c>
      <c r="M83" s="866"/>
      <c r="N83" s="51"/>
    </row>
    <row r="84" spans="1:14" ht="15.75" thickBot="1">
      <c r="B84" s="91" t="s">
        <v>974</v>
      </c>
      <c r="C84" s="92"/>
      <c r="D84" s="92"/>
      <c r="E84" s="92"/>
      <c r="F84" s="92"/>
      <c r="G84" s="92"/>
      <c r="H84" s="92"/>
      <c r="I84" s="93"/>
      <c r="J84" s="94"/>
      <c r="K84" s="304">
        <v>0.05</v>
      </c>
      <c r="L84" s="867">
        <f>N77*K84</f>
        <v>1415.5389270529843</v>
      </c>
      <c r="M84" s="868"/>
      <c r="N84" s="51"/>
    </row>
    <row r="85" spans="1:14" ht="15.75" thickBot="1">
      <c r="B85" s="831" t="s">
        <v>953</v>
      </c>
      <c r="C85" s="832"/>
      <c r="D85" s="832"/>
      <c r="E85" s="832"/>
      <c r="F85" s="832"/>
      <c r="G85" s="832"/>
      <c r="H85" s="832"/>
      <c r="I85" s="832"/>
      <c r="J85" s="832"/>
      <c r="K85" s="832"/>
      <c r="L85" s="832"/>
      <c r="M85" s="833"/>
      <c r="N85" s="52">
        <f>L82+L83+L84</f>
        <v>8493.233562317906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36804.012103377594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161.605121807204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358475.82372284523</v>
      </c>
      <c r="N48" s="271">
        <f>K48*M48</f>
        <v>716.95164744569047</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350617.75269072631</v>
      </c>
      <c r="N49" s="271">
        <f>K49*M49</f>
        <v>24543.242688350845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5202.8421440180728</v>
      </c>
      <c r="N50" s="271">
        <f>K50*M50</f>
        <v>1560.8526432054218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26821.046979001956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35">
        <f>VLOOKUP(A58,TRANSPORTE!A1:D117,4,FALSE)</f>
        <v>1439.9879733372468</v>
      </c>
      <c r="M58" s="836"/>
      <c r="N58" s="286">
        <f>K58*L58</f>
        <v>103.67913408028178</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103.67913408028178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3232.1024361440795</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30318.433671033519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6063.6867342067044</v>
      </c>
      <c r="M82" s="866"/>
      <c r="N82" s="51"/>
    </row>
    <row r="83" spans="1:14">
      <c r="B83" s="89" t="s">
        <v>973</v>
      </c>
      <c r="C83" s="90"/>
      <c r="D83" s="90"/>
      <c r="E83" s="90"/>
      <c r="F83" s="90"/>
      <c r="G83" s="90"/>
      <c r="H83" s="90"/>
      <c r="I83" s="87"/>
      <c r="J83" s="88"/>
      <c r="K83" s="303">
        <v>0.05</v>
      </c>
      <c r="L83" s="865">
        <f>N77*K83</f>
        <v>1515.9216835516761</v>
      </c>
      <c r="M83" s="866"/>
      <c r="N83" s="51"/>
    </row>
    <row r="84" spans="1:14" ht="15.75" thickBot="1">
      <c r="B84" s="91" t="s">
        <v>974</v>
      </c>
      <c r="C84" s="92"/>
      <c r="D84" s="92"/>
      <c r="E84" s="92"/>
      <c r="F84" s="92"/>
      <c r="G84" s="92"/>
      <c r="H84" s="92"/>
      <c r="I84" s="93"/>
      <c r="J84" s="94"/>
      <c r="K84" s="304">
        <v>0.05</v>
      </c>
      <c r="L84" s="867">
        <f>N77*K84</f>
        <v>1515.9216835516761</v>
      </c>
      <c r="M84" s="868"/>
      <c r="N84" s="51"/>
    </row>
    <row r="85" spans="1:14" ht="15.75" thickBot="1">
      <c r="B85" s="831" t="s">
        <v>953</v>
      </c>
      <c r="C85" s="832"/>
      <c r="D85" s="832"/>
      <c r="E85" s="832"/>
      <c r="F85" s="832"/>
      <c r="G85" s="832"/>
      <c r="H85" s="832"/>
      <c r="I85" s="832"/>
      <c r="J85" s="832"/>
      <c r="K85" s="832"/>
      <c r="L85" s="832"/>
      <c r="M85" s="833"/>
      <c r="N85" s="52">
        <f>L82+L83+L84</f>
        <v>9095.5301013100561</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39413.963772343574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89.693081204802667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358475.82372284523</v>
      </c>
      <c r="N48" s="271">
        <f>K48*M48</f>
        <v>716.95164744569047</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21444.912668607063</v>
      </c>
      <c r="N49" s="271">
        <f>K49*M49</f>
        <v>26806.14083575883</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27523.09248320452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35">
        <f>VLOOKUP(A58,TRANSPORTE!A1:D117,4,FALSE)</f>
        <v>1439.9879733372468</v>
      </c>
      <c r="M58" s="836"/>
      <c r="N58" s="286">
        <f>K58*L58</f>
        <v>2.8799759466744934</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2.8799759466744934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860"/>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1793.8616240960532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29409.527164452051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5881.9054328904103</v>
      </c>
      <c r="M82" s="866"/>
      <c r="N82" s="51"/>
    </row>
    <row r="83" spans="1:14">
      <c r="B83" s="89" t="s">
        <v>973</v>
      </c>
      <c r="C83" s="90"/>
      <c r="D83" s="90"/>
      <c r="E83" s="90"/>
      <c r="F83" s="90"/>
      <c r="G83" s="90"/>
      <c r="H83" s="90"/>
      <c r="I83" s="87"/>
      <c r="J83" s="88"/>
      <c r="K83" s="303">
        <v>0.05</v>
      </c>
      <c r="L83" s="865">
        <f>N77*K83</f>
        <v>1470.4763582226026</v>
      </c>
      <c r="M83" s="866"/>
      <c r="N83" s="51"/>
    </row>
    <row r="84" spans="1:14" ht="15.75" thickBot="1">
      <c r="B84" s="91" t="s">
        <v>974</v>
      </c>
      <c r="C84" s="92"/>
      <c r="D84" s="92"/>
      <c r="E84" s="92"/>
      <c r="F84" s="92"/>
      <c r="G84" s="92"/>
      <c r="H84" s="92"/>
      <c r="I84" s="93"/>
      <c r="J84" s="94"/>
      <c r="K84" s="304">
        <v>0.05</v>
      </c>
      <c r="L84" s="867">
        <f>N77*K84</f>
        <v>1470.4763582226026</v>
      </c>
      <c r="M84" s="868"/>
      <c r="N84" s="51"/>
    </row>
    <row r="85" spans="1:14" ht="15.75" thickBot="1">
      <c r="B85" s="831" t="s">
        <v>953</v>
      </c>
      <c r="C85" s="832"/>
      <c r="D85" s="832"/>
      <c r="E85" s="832"/>
      <c r="F85" s="832"/>
      <c r="G85" s="832"/>
      <c r="H85" s="832"/>
      <c r="I85" s="832"/>
      <c r="J85" s="832"/>
      <c r="K85" s="832"/>
      <c r="L85" s="832"/>
      <c r="M85" s="833"/>
      <c r="N85" s="52">
        <f>L82+L83+L84</f>
        <v>8822.858149335616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38232.385313787665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22.554583333333333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5598.3988288335213</v>
      </c>
      <c r="N48" s="271">
        <f>K48*M48</f>
        <v>6158.2387117168737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6158.2387117168737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6631.8849617168735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1326.3769923433747</v>
      </c>
      <c r="M82" s="866"/>
      <c r="N82" s="51"/>
    </row>
    <row r="83" spans="1:14">
      <c r="B83" s="89" t="s">
        <v>973</v>
      </c>
      <c r="C83" s="90"/>
      <c r="D83" s="90"/>
      <c r="E83" s="90"/>
      <c r="F83" s="90"/>
      <c r="G83" s="90"/>
      <c r="H83" s="90"/>
      <c r="I83" s="87"/>
      <c r="J83" s="88"/>
      <c r="K83" s="303">
        <v>0.05</v>
      </c>
      <c r="L83" s="865">
        <f>N77*K83</f>
        <v>331.59424808584367</v>
      </c>
      <c r="M83" s="866"/>
      <c r="N83" s="51"/>
    </row>
    <row r="84" spans="1:14" ht="15.75" thickBot="1">
      <c r="B84" s="91" t="s">
        <v>974</v>
      </c>
      <c r="C84" s="92"/>
      <c r="D84" s="92"/>
      <c r="E84" s="92"/>
      <c r="F84" s="92"/>
      <c r="G84" s="92"/>
      <c r="H84" s="92"/>
      <c r="I84" s="93"/>
      <c r="J84" s="94"/>
      <c r="K84" s="304">
        <v>0.05</v>
      </c>
      <c r="L84" s="867">
        <f>N77*K84</f>
        <v>331.59424808584367</v>
      </c>
      <c r="M84" s="868"/>
      <c r="N84" s="51"/>
    </row>
    <row r="85" spans="1:14" ht="15.75" thickBot="1">
      <c r="B85" s="831" t="s">
        <v>953</v>
      </c>
      <c r="C85" s="832"/>
      <c r="D85" s="832"/>
      <c r="E85" s="832"/>
      <c r="F85" s="832"/>
      <c r="G85" s="832"/>
      <c r="H85" s="832"/>
      <c r="I85" s="832"/>
      <c r="J85" s="832"/>
      <c r="K85" s="832"/>
      <c r="L85" s="832"/>
      <c r="M85" s="833"/>
      <c r="N85" s="52">
        <f>L82+L83+L84</f>
        <v>1989.565488515062</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8621.450450231936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22.554583333333333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5254.4135284091681</v>
      </c>
      <c r="N48" s="271">
        <f>K48*M48</f>
        <v>5779.8548812500858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5779.8548812500858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451.09166666666664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6253.5011312500856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1250.7002262500173</v>
      </c>
      <c r="M82" s="866"/>
      <c r="N82" s="51"/>
    </row>
    <row r="83" spans="1:14">
      <c r="B83" s="89" t="s">
        <v>973</v>
      </c>
      <c r="C83" s="90"/>
      <c r="D83" s="90"/>
      <c r="E83" s="90"/>
      <c r="F83" s="90"/>
      <c r="G83" s="90"/>
      <c r="H83" s="90"/>
      <c r="I83" s="87"/>
      <c r="J83" s="88"/>
      <c r="K83" s="303">
        <v>0.05</v>
      </c>
      <c r="L83" s="865">
        <f>N77*K83</f>
        <v>312.67505656250432</v>
      </c>
      <c r="M83" s="866"/>
      <c r="N83" s="51"/>
    </row>
    <row r="84" spans="1:14" ht="15.75" thickBot="1">
      <c r="B84" s="91" t="s">
        <v>974</v>
      </c>
      <c r="C84" s="92"/>
      <c r="D84" s="92"/>
      <c r="E84" s="92"/>
      <c r="F84" s="92"/>
      <c r="G84" s="92"/>
      <c r="H84" s="92"/>
      <c r="I84" s="93"/>
      <c r="J84" s="94"/>
      <c r="K84" s="304">
        <v>0.05</v>
      </c>
      <c r="L84" s="867">
        <f>N77*K84</f>
        <v>312.67505656250432</v>
      </c>
      <c r="M84" s="868"/>
      <c r="N84" s="51"/>
    </row>
    <row r="85" spans="1:14" ht="15.75" thickBot="1">
      <c r="B85" s="831" t="s">
        <v>953</v>
      </c>
      <c r="C85" s="832"/>
      <c r="D85" s="832"/>
      <c r="E85" s="832"/>
      <c r="F85" s="832"/>
      <c r="G85" s="832"/>
      <c r="H85" s="832"/>
      <c r="I85" s="832"/>
      <c r="J85" s="832"/>
      <c r="K85" s="832"/>
      <c r="L85" s="832"/>
      <c r="M85" s="833"/>
      <c r="N85" s="52">
        <f>L82+L83+L84</f>
        <v>1876.0503393750259</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8129.5514706251115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324.78600000000006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52787.169252850028</v>
      </c>
      <c r="N48" s="271">
        <f>K48*M48</f>
        <v>58065.886178135035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58065.886178135035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35">
        <f>VLOOKUP(A58,TRANSPORTE!A1:D117,4,FALSE)</f>
        <v>1412.9987772297159</v>
      </c>
      <c r="M58" s="836"/>
      <c r="N58" s="286">
        <f>K58*L58</f>
        <v>1554.2986549526877</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1554.2986549526877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6495.72</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66440.69083308772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13288.138166617544</v>
      </c>
      <c r="M82" s="866"/>
      <c r="N82" s="51"/>
    </row>
    <row r="83" spans="1:14">
      <c r="B83" s="89" t="s">
        <v>973</v>
      </c>
      <c r="C83" s="90"/>
      <c r="D83" s="90"/>
      <c r="E83" s="90"/>
      <c r="F83" s="90"/>
      <c r="G83" s="90"/>
      <c r="H83" s="90"/>
      <c r="I83" s="87"/>
      <c r="J83" s="88"/>
      <c r="K83" s="303">
        <v>0.05</v>
      </c>
      <c r="L83" s="865">
        <f>N77*K83</f>
        <v>3322.034541654386</v>
      </c>
      <c r="M83" s="866"/>
      <c r="N83" s="51"/>
    </row>
    <row r="84" spans="1:14" ht="15.75" thickBot="1">
      <c r="B84" s="91" t="s">
        <v>974</v>
      </c>
      <c r="C84" s="92"/>
      <c r="D84" s="92"/>
      <c r="E84" s="92"/>
      <c r="F84" s="92"/>
      <c r="G84" s="92"/>
      <c r="H84" s="92"/>
      <c r="I84" s="93"/>
      <c r="J84" s="94"/>
      <c r="K84" s="304">
        <v>0.05</v>
      </c>
      <c r="L84" s="867">
        <f>N77*K84</f>
        <v>3322.034541654386</v>
      </c>
      <c r="M84" s="868"/>
      <c r="N84" s="51"/>
    </row>
    <row r="85" spans="1:14" ht="15.75" thickBot="1">
      <c r="B85" s="831" t="s">
        <v>953</v>
      </c>
      <c r="C85" s="832"/>
      <c r="D85" s="832"/>
      <c r="E85" s="832"/>
      <c r="F85" s="832"/>
      <c r="G85" s="832"/>
      <c r="H85" s="832"/>
      <c r="I85" s="832"/>
      <c r="J85" s="832"/>
      <c r="K85" s="832"/>
      <c r="L85" s="832"/>
      <c r="M85" s="833"/>
      <c r="N85" s="52">
        <f>L82+L83+L84</f>
        <v>19932.207249926316</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86372.898083014035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160</v>
      </c>
      <c r="B36" s="844" t="str">
        <f>VLOOKUP(A36,EQUIPOS!A6:D154,3,FALSE)</f>
        <v>COMPACTADOR MANUAL VIBRATORIO (RANA) con motor de 6 HP</v>
      </c>
      <c r="C36" s="845"/>
      <c r="D36" s="845"/>
      <c r="E36" s="845"/>
      <c r="F36" s="845"/>
      <c r="G36" s="845"/>
      <c r="H36" s="846"/>
      <c r="I36" s="266"/>
      <c r="J36" s="267"/>
      <c r="K36" s="268">
        <f>VLOOKUP(A36,EQUIPOS!A6:D163,4,FALSE)</f>
        <v>8280.3300372110298</v>
      </c>
      <c r="L36" s="269"/>
      <c r="M36" s="335">
        <v>3</v>
      </c>
      <c r="N36" s="271">
        <f>K36/M36</f>
        <v>2760.1100124036766</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451.0916666666667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3211.2016790703433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28182.061613431229</v>
      </c>
      <c r="N48" s="271">
        <f>K48*M48</f>
        <v>35227.577016789037</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35227.577016789037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35">
        <f>VLOOKUP(A60,TRANSPORTE!A1:D117,4,FALSE)</f>
        <v>1412.9987772297159</v>
      </c>
      <c r="M60" s="836"/>
      <c r="N60" s="286">
        <f>K60*L60</f>
        <v>1766.2484715371447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1766.2484715371447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44715.94383406319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8943.1887668126383</v>
      </c>
      <c r="M84" s="866"/>
      <c r="N84" s="51"/>
    </row>
    <row r="85" spans="1:14">
      <c r="B85" s="89" t="s">
        <v>973</v>
      </c>
      <c r="C85" s="90"/>
      <c r="D85" s="90"/>
      <c r="E85" s="90"/>
      <c r="F85" s="90"/>
      <c r="G85" s="90"/>
      <c r="H85" s="90"/>
      <c r="I85" s="87"/>
      <c r="J85" s="88"/>
      <c r="K85" s="303">
        <v>0.05</v>
      </c>
      <c r="L85" s="865">
        <f>N79*K85</f>
        <v>2235.7971917031596</v>
      </c>
      <c r="M85" s="866"/>
      <c r="N85" s="51"/>
    </row>
    <row r="86" spans="1:14" ht="15.75" thickBot="1">
      <c r="B86" s="91" t="s">
        <v>974</v>
      </c>
      <c r="C86" s="92"/>
      <c r="D86" s="92"/>
      <c r="E86" s="92"/>
      <c r="F86" s="92"/>
      <c r="G86" s="92"/>
      <c r="H86" s="92"/>
      <c r="I86" s="93"/>
      <c r="J86" s="94"/>
      <c r="K86" s="304">
        <v>0.05</v>
      </c>
      <c r="L86" s="867">
        <f>N79*K86</f>
        <v>2235.7971917031596</v>
      </c>
      <c r="M86" s="868"/>
      <c r="N86" s="51"/>
    </row>
    <row r="87" spans="1:14" ht="15.75" thickBot="1">
      <c r="B87" s="831" t="s">
        <v>953</v>
      </c>
      <c r="C87" s="832"/>
      <c r="D87" s="832"/>
      <c r="E87" s="832"/>
      <c r="F87" s="832"/>
      <c r="G87" s="832"/>
      <c r="H87" s="832"/>
      <c r="I87" s="832"/>
      <c r="J87" s="832"/>
      <c r="K87" s="832"/>
      <c r="L87" s="832"/>
      <c r="M87" s="833"/>
      <c r="N87" s="52">
        <f>L84+L85+L86</f>
        <v>13414.783150218957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58130.726984282148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197</v>
      </c>
      <c r="B36" s="844" t="str">
        <f>VLOOKUP(A36,EQUIPOS!A6:D154,3,FALSE)</f>
        <v>Equipo de perforación (TRACKDRILL), potencia 40 HP, 2100 golpes / minuto</v>
      </c>
      <c r="C36" s="845"/>
      <c r="D36" s="845"/>
      <c r="E36" s="845"/>
      <c r="F36" s="845"/>
      <c r="G36" s="845"/>
      <c r="H36" s="846"/>
      <c r="I36" s="266"/>
      <c r="J36" s="267"/>
      <c r="K36" s="268">
        <f>VLOOKUP(A36,EQUIPOS!A6:D163,4,FALSE)</f>
        <v>147359.6289083141</v>
      </c>
      <c r="L36" s="269"/>
      <c r="M36" s="335">
        <v>2.5</v>
      </c>
      <c r="N36" s="271">
        <f>K36/M36</f>
        <v>58943.851563325639</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402.04310903601998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59345.894672361661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12145.384629942189</v>
      </c>
      <c r="N48" s="271">
        <f>K48*M48</f>
        <v>12266.838476241612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12266.838476241612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8040.862180720399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79653.595329323682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15930.719065864738</v>
      </c>
      <c r="M84" s="866"/>
      <c r="N84" s="51"/>
    </row>
    <row r="85" spans="1:14">
      <c r="B85" s="89" t="s">
        <v>973</v>
      </c>
      <c r="C85" s="90"/>
      <c r="D85" s="90"/>
      <c r="E85" s="90"/>
      <c r="F85" s="90"/>
      <c r="G85" s="90"/>
      <c r="H85" s="90"/>
      <c r="I85" s="87"/>
      <c r="J85" s="88"/>
      <c r="K85" s="303">
        <v>0.05</v>
      </c>
      <c r="L85" s="865">
        <f>N79*K85</f>
        <v>3982.6797664661844</v>
      </c>
      <c r="M85" s="866"/>
      <c r="N85" s="51"/>
    </row>
    <row r="86" spans="1:14" ht="15.75" thickBot="1">
      <c r="B86" s="91" t="s">
        <v>974</v>
      </c>
      <c r="C86" s="92"/>
      <c r="D86" s="92"/>
      <c r="E86" s="92"/>
      <c r="F86" s="92"/>
      <c r="G86" s="92"/>
      <c r="H86" s="92"/>
      <c r="I86" s="93"/>
      <c r="J86" s="94"/>
      <c r="K86" s="304">
        <v>0.05</v>
      </c>
      <c r="L86" s="867">
        <f>N79*K86</f>
        <v>3982.6797664661844</v>
      </c>
      <c r="M86" s="868"/>
      <c r="N86" s="51"/>
    </row>
    <row r="87" spans="1:14" ht="15.75" thickBot="1">
      <c r="B87" s="831" t="s">
        <v>953</v>
      </c>
      <c r="C87" s="832"/>
      <c r="D87" s="832"/>
      <c r="E87" s="832"/>
      <c r="F87" s="832"/>
      <c r="G87" s="832"/>
      <c r="H87" s="832"/>
      <c r="I87" s="832"/>
      <c r="J87" s="832"/>
      <c r="K87" s="832"/>
      <c r="L87" s="832"/>
      <c r="M87" s="833"/>
      <c r="N87" s="52">
        <f>L84+L85+L86</f>
        <v>23896.07859879711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103549.67392812078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197</v>
      </c>
      <c r="B36" s="844" t="str">
        <f>VLOOKUP(A36,EQUIPOS!A6:D154,3,FALSE)</f>
        <v>Equipo de perforación (TRACKDRILL), potencia 40 HP, 2100 golpes / minuto</v>
      </c>
      <c r="C36" s="845"/>
      <c r="D36" s="845"/>
      <c r="E36" s="845"/>
      <c r="F36" s="845"/>
      <c r="G36" s="845"/>
      <c r="H36" s="846"/>
      <c r="I36" s="266"/>
      <c r="J36" s="267"/>
      <c r="K36" s="268">
        <f>VLOOKUP(A36,EQUIPOS!A6:D163,4,FALSE)</f>
        <v>147359.6289083141</v>
      </c>
      <c r="L36" s="269"/>
      <c r="M36" s="335">
        <v>1.25</v>
      </c>
      <c r="N36" s="271">
        <f>K36/M36</f>
        <v>117887.70312665128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1074.7412180720401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118962.44434472332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12145.384629942189</v>
      </c>
      <c r="N48" s="271">
        <f>K48*M48</f>
        <v>12266.838476241612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12266.838476241612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21494.824361440798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152724.10718240571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30544.821436481143</v>
      </c>
      <c r="M84" s="866"/>
      <c r="N84" s="51"/>
    </row>
    <row r="85" spans="1:14">
      <c r="B85" s="89" t="s">
        <v>973</v>
      </c>
      <c r="C85" s="90"/>
      <c r="D85" s="90"/>
      <c r="E85" s="90"/>
      <c r="F85" s="90"/>
      <c r="G85" s="90"/>
      <c r="H85" s="90"/>
      <c r="I85" s="87"/>
      <c r="J85" s="88"/>
      <c r="K85" s="303">
        <v>0.05</v>
      </c>
      <c r="L85" s="865">
        <f>N79*K85</f>
        <v>7636.2053591202857</v>
      </c>
      <c r="M85" s="866"/>
      <c r="N85" s="51"/>
    </row>
    <row r="86" spans="1:14" ht="15.75" thickBot="1">
      <c r="B86" s="91" t="s">
        <v>974</v>
      </c>
      <c r="C86" s="92"/>
      <c r="D86" s="92"/>
      <c r="E86" s="92"/>
      <c r="F86" s="92"/>
      <c r="G86" s="92"/>
      <c r="H86" s="92"/>
      <c r="I86" s="93"/>
      <c r="J86" s="94"/>
      <c r="K86" s="304">
        <v>0.05</v>
      </c>
      <c r="L86" s="867">
        <f>N79*K86</f>
        <v>7636.2053591202857</v>
      </c>
      <c r="M86" s="868"/>
      <c r="N86" s="51"/>
    </row>
    <row r="87" spans="1:14" ht="15.75" thickBot="1">
      <c r="B87" s="831" t="s">
        <v>953</v>
      </c>
      <c r="C87" s="832"/>
      <c r="D87" s="832"/>
      <c r="E87" s="832"/>
      <c r="F87" s="832"/>
      <c r="G87" s="832"/>
      <c r="H87" s="832"/>
      <c r="I87" s="832"/>
      <c r="J87" s="832"/>
      <c r="K87" s="832"/>
      <c r="L87" s="832"/>
      <c r="M87" s="833"/>
      <c r="N87" s="52">
        <f>L84+L85+L86</f>
        <v>45817.232154721714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198541.33933712743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314</v>
      </c>
      <c r="B36" s="844" t="str">
        <f>VLOOKUP(A36,EQUIPOS!A6:D154,3,FALSE)</f>
        <v xml:space="preserve">Retroexcavadora E-200 sobre orugas
</v>
      </c>
      <c r="C36" s="845"/>
      <c r="D36" s="845"/>
      <c r="E36" s="845"/>
      <c r="F36" s="845"/>
      <c r="G36" s="845"/>
      <c r="H36" s="846"/>
      <c r="I36" s="266"/>
      <c r="J36" s="267"/>
      <c r="K36" s="268">
        <f>VLOOKUP(A36,EQUIPOS!A6:D163,4,FALSE)</f>
        <v>250505.54019982254</v>
      </c>
      <c r="L36" s="269"/>
      <c r="M36" s="335">
        <v>23</v>
      </c>
      <c r="N36" s="271">
        <f>K36/M36</f>
        <v>10891.545226079241</v>
      </c>
    </row>
    <row r="37" spans="1:14">
      <c r="A37" s="113" t="s">
        <v>328</v>
      </c>
      <c r="B37" s="844" t="str">
        <f>VLOOKUP(A37,EQUIPOS!A7:D154,3,FALSE)</f>
        <v xml:space="preserve">Taco metálico o puntal (escamas en concreto)
</v>
      </c>
      <c r="C37" s="845"/>
      <c r="D37" s="845"/>
      <c r="E37" s="845"/>
      <c r="F37" s="845"/>
      <c r="G37" s="845"/>
      <c r="H37" s="846"/>
      <c r="I37" s="420"/>
      <c r="J37" s="421"/>
      <c r="K37" s="268">
        <f>VLOOKUP(A37,EQUIPOS!A7:D164,4,FALSE)</f>
        <v>115.23031726917056</v>
      </c>
      <c r="L37" s="334"/>
      <c r="M37" s="335">
        <v>1</v>
      </c>
      <c r="N37" s="271">
        <f>K37/M37</f>
        <v>115.23031726917056</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N75*M41</f>
        <v>1074.7412180720401</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12081.516761420451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3549.1307397194887</v>
      </c>
      <c r="N48" s="271">
        <f>K48*M48</f>
        <v>1242.1957589018209</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16692.451878724649</v>
      </c>
      <c r="N49" s="271">
        <f>K49*M49</f>
        <v>16692.451878724649</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2874.7958991727855</v>
      </c>
      <c r="N50" s="271">
        <f>K50*M50</f>
        <v>10924.224416856585</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383339.05227383861</v>
      </c>
      <c r="N51" s="271">
        <f>K51*M51</f>
        <v>69001.029409290946</v>
      </c>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97859.901463774004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35">
        <f>VLOOKUP(A58,TRANSPORTE!A1:D117,4,FALSE)</f>
        <v>1439.9879733372468</v>
      </c>
      <c r="M58" s="836"/>
      <c r="N58" s="286">
        <f>K58*L58</f>
        <v>259.19783520070439</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259.19783520070439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21494.824361440798</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131695.44042183596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26339.088084367191</v>
      </c>
      <c r="M82" s="866"/>
      <c r="N82" s="51"/>
    </row>
    <row r="83" spans="1:14">
      <c r="B83" s="89" t="s">
        <v>973</v>
      </c>
      <c r="C83" s="90"/>
      <c r="D83" s="90"/>
      <c r="E83" s="90"/>
      <c r="F83" s="90"/>
      <c r="G83" s="90"/>
      <c r="H83" s="90"/>
      <c r="I83" s="87"/>
      <c r="J83" s="88"/>
      <c r="K83" s="303">
        <v>0.05</v>
      </c>
      <c r="L83" s="865">
        <f>N77*K83</f>
        <v>6584.7720210917978</v>
      </c>
      <c r="M83" s="866"/>
      <c r="N83" s="51"/>
    </row>
    <row r="84" spans="1:14" ht="15.75" thickBot="1">
      <c r="B84" s="91" t="s">
        <v>974</v>
      </c>
      <c r="C84" s="92"/>
      <c r="D84" s="92"/>
      <c r="E84" s="92"/>
      <c r="F84" s="92"/>
      <c r="G84" s="92"/>
      <c r="H84" s="92"/>
      <c r="I84" s="93"/>
      <c r="J84" s="94"/>
      <c r="K84" s="304">
        <v>0.05</v>
      </c>
      <c r="L84" s="867">
        <f>N77*K84</f>
        <v>6584.7720210917978</v>
      </c>
      <c r="M84" s="868"/>
      <c r="N84" s="51"/>
    </row>
    <row r="85" spans="1:14" ht="15.75" thickBot="1">
      <c r="B85" s="831" t="s">
        <v>953</v>
      </c>
      <c r="C85" s="832"/>
      <c r="D85" s="832"/>
      <c r="E85" s="832"/>
      <c r="F85" s="832"/>
      <c r="G85" s="832"/>
      <c r="H85" s="832"/>
      <c r="I85" s="832"/>
      <c r="J85" s="832"/>
      <c r="K85" s="832"/>
      <c r="L85" s="832"/>
      <c r="M85" s="833"/>
      <c r="N85" s="52">
        <f>L82+L83+L84</f>
        <v>39508.632126550787</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171204.07254838676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N75*M41</f>
        <v>53.737060903601993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5202.8421440180728</v>
      </c>
      <c r="N48" s="271">
        <f>K48*M48</f>
        <v>5202.8421440180728</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1333.2282994046311</v>
      </c>
      <c r="N49" s="271">
        <f>K49*M49</f>
        <v>5332.9131976185245</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31" t="s">
        <v>953</v>
      </c>
      <c r="C53" s="832"/>
      <c r="D53" s="832"/>
      <c r="E53" s="832"/>
      <c r="F53" s="832"/>
      <c r="G53" s="832"/>
      <c r="H53" s="832"/>
      <c r="I53" s="832"/>
      <c r="J53" s="832"/>
      <c r="K53" s="832"/>
      <c r="L53" s="832"/>
      <c r="M53" s="833"/>
      <c r="N53" s="393">
        <f>SUM(N48:N52)</f>
        <v>10535.755341636597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B58" s="46"/>
      <c r="C58" s="316"/>
      <c r="D58" s="316"/>
      <c r="E58" s="316"/>
      <c r="F58" s="316"/>
      <c r="G58" s="316"/>
      <c r="H58" s="310"/>
      <c r="I58" s="278"/>
      <c r="J58" s="285"/>
      <c r="K58" s="278"/>
      <c r="L58" s="835"/>
      <c r="M58" s="836"/>
      <c r="N58" s="286"/>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127"/>
    </row>
    <row r="75" spans="1:15" ht="15.75" thickBot="1">
      <c r="B75" s="837" t="s">
        <v>953</v>
      </c>
      <c r="C75" s="838"/>
      <c r="D75" s="838"/>
      <c r="E75" s="838"/>
      <c r="F75" s="838"/>
      <c r="G75" s="838"/>
      <c r="H75" s="838"/>
      <c r="I75" s="838"/>
      <c r="J75" s="838"/>
      <c r="K75" s="838"/>
      <c r="L75" s="838"/>
      <c r="M75" s="839"/>
      <c r="N75" s="459">
        <f>SUM(N69:N74)</f>
        <v>537.37060903601991</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11126.863011576219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2225.372602315244</v>
      </c>
      <c r="M82" s="866"/>
      <c r="N82" s="51"/>
    </row>
    <row r="83" spans="1:14">
      <c r="B83" s="89" t="s">
        <v>973</v>
      </c>
      <c r="C83" s="90"/>
      <c r="D83" s="90"/>
      <c r="E83" s="90"/>
      <c r="F83" s="90"/>
      <c r="G83" s="90"/>
      <c r="H83" s="90"/>
      <c r="I83" s="87"/>
      <c r="J83" s="88"/>
      <c r="K83" s="303">
        <v>0.05</v>
      </c>
      <c r="L83" s="865">
        <f>N77*K83</f>
        <v>556.34315057881099</v>
      </c>
      <c r="M83" s="866"/>
      <c r="N83" s="51"/>
    </row>
    <row r="84" spans="1:14" ht="15.75" thickBot="1">
      <c r="B84" s="91" t="s">
        <v>974</v>
      </c>
      <c r="C84" s="92"/>
      <c r="D84" s="92"/>
      <c r="E84" s="92"/>
      <c r="F84" s="92"/>
      <c r="G84" s="92"/>
      <c r="H84" s="92"/>
      <c r="I84" s="93"/>
      <c r="J84" s="94"/>
      <c r="K84" s="304">
        <v>0.05</v>
      </c>
      <c r="L84" s="867">
        <f>N77*K84</f>
        <v>556.34315057881099</v>
      </c>
      <c r="M84" s="868"/>
      <c r="N84" s="51"/>
    </row>
    <row r="85" spans="1:14" ht="15.75" thickBot="1">
      <c r="B85" s="831" t="s">
        <v>953</v>
      </c>
      <c r="C85" s="832"/>
      <c r="D85" s="832"/>
      <c r="E85" s="832"/>
      <c r="F85" s="832"/>
      <c r="G85" s="832"/>
      <c r="H85" s="832"/>
      <c r="I85" s="832"/>
      <c r="J85" s="832"/>
      <c r="K85" s="832"/>
      <c r="L85" s="832"/>
      <c r="M85" s="833"/>
      <c r="N85" s="52">
        <f>L82+L83+L84</f>
        <v>3338.0589034728664</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14464.921915049086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269</v>
      </c>
      <c r="B36" s="844" t="str">
        <f>VLOOKUP(A36,EQUIPOS!A6:D154,3,FALSE)</f>
        <v>Motoniveladora  potencia 215 HP, ancho de cuchilla 4,27 m, peso 18 ton.</v>
      </c>
      <c r="C36" s="845"/>
      <c r="D36" s="845"/>
      <c r="E36" s="845"/>
      <c r="F36" s="845"/>
      <c r="G36" s="845"/>
      <c r="H36" s="846"/>
      <c r="I36" s="266"/>
      <c r="J36" s="267"/>
      <c r="K36" s="268">
        <f>VLOOKUP(A36,EQUIPOS!A6:D163,4,FALSE)</f>
        <v>233566.64282740443</v>
      </c>
      <c r="L36" s="269"/>
      <c r="M36" s="335">
        <v>15</v>
      </c>
      <c r="N36" s="271">
        <f>K36/M36</f>
        <v>15571.109521826962</v>
      </c>
    </row>
    <row r="37" spans="1:14">
      <c r="A37" s="113" t="s">
        <v>365</v>
      </c>
      <c r="B37" s="844" t="str">
        <f>VLOOKUP(A37,EQUIPOS!A7:D154,3,FALSE)</f>
        <v xml:space="preserve">Vibrocompatador, potencia 153 HP, peso 10 Ton. </v>
      </c>
      <c r="C37" s="845"/>
      <c r="D37" s="845"/>
      <c r="E37" s="845"/>
      <c r="F37" s="845"/>
      <c r="G37" s="845"/>
      <c r="H37" s="846"/>
      <c r="I37" s="420"/>
      <c r="J37" s="421"/>
      <c r="K37" s="268">
        <f>VLOOKUP(A37,EQUIPOS!A7:D164,4,FALSE)</f>
        <v>142094.5524904115</v>
      </c>
      <c r="L37" s="334"/>
      <c r="M37" s="335">
        <v>15</v>
      </c>
      <c r="N37" s="271">
        <f>K37/M37</f>
        <v>9472.9701660274332</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112.11635150600333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25156.196039360399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21678.508933408637</v>
      </c>
      <c r="N48" s="271">
        <f>K48*M48</f>
        <v>22762.43438007907</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72.623004926918924</v>
      </c>
      <c r="N49" s="271">
        <f>K49*M49</f>
        <v>2178.6901478075679</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24941.124527886637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35">
        <f>VLOOKUP(A60,TRANSPORTE!A1:D117,4,FALSE)</f>
        <v>1412.9987772297159</v>
      </c>
      <c r="M60" s="836"/>
      <c r="N60" s="286">
        <f>K60*L60</f>
        <v>1483.6487160912018</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1483.6487160912018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2242.3270301200664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53823.296313458304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10764.659262691661</v>
      </c>
      <c r="M84" s="866"/>
      <c r="N84" s="51"/>
    </row>
    <row r="85" spans="1:14">
      <c r="B85" s="89" t="s">
        <v>973</v>
      </c>
      <c r="C85" s="90"/>
      <c r="D85" s="90"/>
      <c r="E85" s="90"/>
      <c r="F85" s="90"/>
      <c r="G85" s="90"/>
      <c r="H85" s="90"/>
      <c r="I85" s="87"/>
      <c r="J85" s="88"/>
      <c r="K85" s="303">
        <v>0.05</v>
      </c>
      <c r="L85" s="865">
        <f>N79*K85</f>
        <v>2691.1648156729152</v>
      </c>
      <c r="M85" s="866"/>
      <c r="N85" s="51"/>
    </row>
    <row r="86" spans="1:14" ht="15.75" thickBot="1">
      <c r="B86" s="91" t="s">
        <v>974</v>
      </c>
      <c r="C86" s="92"/>
      <c r="D86" s="92"/>
      <c r="E86" s="92"/>
      <c r="F86" s="92"/>
      <c r="G86" s="92"/>
      <c r="H86" s="92"/>
      <c r="I86" s="93"/>
      <c r="J86" s="94"/>
      <c r="K86" s="304">
        <v>0.05</v>
      </c>
      <c r="L86" s="867">
        <f>N79*K86</f>
        <v>2691.1648156729152</v>
      </c>
      <c r="M86" s="868"/>
      <c r="N86" s="51"/>
    </row>
    <row r="87" spans="1:14" ht="15.75" thickBot="1">
      <c r="B87" s="831" t="s">
        <v>953</v>
      </c>
      <c r="C87" s="832"/>
      <c r="D87" s="832"/>
      <c r="E87" s="832"/>
      <c r="F87" s="832"/>
      <c r="G87" s="832"/>
      <c r="H87" s="832"/>
      <c r="I87" s="832"/>
      <c r="J87" s="832"/>
      <c r="K87" s="832"/>
      <c r="L87" s="832"/>
      <c r="M87" s="833"/>
      <c r="N87" s="52">
        <f>L84+L85+L86</f>
        <v>16146.988894037491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69970.285207495792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2.25" customHeight="1" thickBot="1">
      <c r="A31" t="s">
        <v>1845</v>
      </c>
      <c r="B31" s="80" t="s">
        <v>1144</v>
      </c>
      <c r="C31" s="971" t="s">
        <v>2155</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5202.8421440180728</v>
      </c>
      <c r="N50" s="271">
        <f>K50*M50</f>
        <v>10405.684288036146</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56335.352231567435</v>
      </c>
      <c r="N51" s="271">
        <f>K51*M51</f>
        <v>28167.676115783717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122709.31990441553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141232.15634912465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28246.43126982493</v>
      </c>
      <c r="M84" s="866"/>
      <c r="N84" s="51"/>
    </row>
    <row r="85" spans="1:14">
      <c r="B85" s="89" t="s">
        <v>973</v>
      </c>
      <c r="C85" s="90"/>
      <c r="D85" s="90"/>
      <c r="E85" s="90"/>
      <c r="F85" s="90"/>
      <c r="G85" s="90"/>
      <c r="H85" s="90"/>
      <c r="I85" s="87"/>
      <c r="J85" s="88"/>
      <c r="K85" s="303">
        <v>0.05</v>
      </c>
      <c r="L85" s="865">
        <f>N79*K85</f>
        <v>7061.6078174562326</v>
      </c>
      <c r="M85" s="866"/>
      <c r="N85" s="51"/>
    </row>
    <row r="86" spans="1:14" ht="15.75" thickBot="1">
      <c r="B86" s="91" t="s">
        <v>974</v>
      </c>
      <c r="C86" s="92"/>
      <c r="D86" s="92"/>
      <c r="E86" s="92"/>
      <c r="F86" s="92"/>
      <c r="G86" s="92"/>
      <c r="H86" s="92"/>
      <c r="I86" s="93"/>
      <c r="J86" s="94"/>
      <c r="K86" s="304">
        <v>0.05</v>
      </c>
      <c r="L86" s="867">
        <f>N79*K86</f>
        <v>7061.6078174562326</v>
      </c>
      <c r="M86" s="868"/>
      <c r="N86" s="51"/>
    </row>
    <row r="87" spans="1:14" ht="15.75" thickBot="1">
      <c r="B87" s="831" t="s">
        <v>953</v>
      </c>
      <c r="C87" s="832"/>
      <c r="D87" s="832"/>
      <c r="E87" s="832"/>
      <c r="F87" s="832"/>
      <c r="G87" s="832"/>
      <c r="H87" s="832"/>
      <c r="I87" s="832"/>
      <c r="J87" s="832"/>
      <c r="K87" s="832"/>
      <c r="L87" s="832"/>
      <c r="M87" s="833"/>
      <c r="N87" s="52">
        <f>L84+L85+L86</f>
        <v>42369.646904737398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183601.80325386205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1.5" customHeight="1" thickBot="1">
      <c r="A31" t="s">
        <v>1845</v>
      </c>
      <c r="B31" s="80" t="s">
        <v>1692</v>
      </c>
      <c r="C31" s="971" t="s">
        <v>2156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5202.8421440180728</v>
      </c>
      <c r="N50" s="271">
        <f>K50*M50</f>
        <v>10405.684288036146</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99320.088678411674</v>
      </c>
      <c r="N51" s="271">
        <f>K51*M51</f>
        <v>49660.044339205837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144201.68812783767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162724.5245725468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32544.90491450936</v>
      </c>
      <c r="M84" s="866"/>
      <c r="N84" s="51"/>
    </row>
    <row r="85" spans="1:14">
      <c r="B85" s="89" t="s">
        <v>973</v>
      </c>
      <c r="C85" s="90"/>
      <c r="D85" s="90"/>
      <c r="E85" s="90"/>
      <c r="F85" s="90"/>
      <c r="G85" s="90"/>
      <c r="H85" s="90"/>
      <c r="I85" s="87"/>
      <c r="J85" s="88"/>
      <c r="K85" s="303">
        <v>0.05</v>
      </c>
      <c r="L85" s="865">
        <f>N79*K85</f>
        <v>8136.2262286273399</v>
      </c>
      <c r="M85" s="866"/>
      <c r="N85" s="51"/>
    </row>
    <row r="86" spans="1:14" ht="15.75" thickBot="1">
      <c r="B86" s="91" t="s">
        <v>974</v>
      </c>
      <c r="C86" s="92"/>
      <c r="D86" s="92"/>
      <c r="E86" s="92"/>
      <c r="F86" s="92"/>
      <c r="G86" s="92"/>
      <c r="H86" s="92"/>
      <c r="I86" s="93"/>
      <c r="J86" s="94"/>
      <c r="K86" s="304">
        <v>0.05</v>
      </c>
      <c r="L86" s="867">
        <f>N79*K86</f>
        <v>8136.2262286273399</v>
      </c>
      <c r="M86" s="868"/>
      <c r="N86" s="51"/>
    </row>
    <row r="87" spans="1:14" ht="15.75" thickBot="1">
      <c r="B87" s="831" t="s">
        <v>953</v>
      </c>
      <c r="C87" s="832"/>
      <c r="D87" s="832"/>
      <c r="E87" s="832"/>
      <c r="F87" s="832"/>
      <c r="G87" s="832"/>
      <c r="H87" s="832"/>
      <c r="I87" s="832"/>
      <c r="J87" s="832"/>
      <c r="K87" s="832"/>
      <c r="L87" s="832"/>
      <c r="M87" s="833"/>
      <c r="N87" s="52">
        <f>L84+L85+L86</f>
        <v>48817.357371764039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211541.88194431085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1693</v>
      </c>
      <c r="C31" s="971" t="s">
        <v>2157</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5202.8421440180728</v>
      </c>
      <c r="N50" s="271">
        <f>K50*M50</f>
        <v>10405.684288036146</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101070.48776167614</v>
      </c>
      <c r="N51" s="271">
        <f>K51*M51</f>
        <v>50535.243880838068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145076.88766946987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163599.724114179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32719.944822835801</v>
      </c>
      <c r="M84" s="866"/>
      <c r="N84" s="51"/>
    </row>
    <row r="85" spans="1:14">
      <c r="B85" s="89" t="s">
        <v>973</v>
      </c>
      <c r="C85" s="90"/>
      <c r="D85" s="90"/>
      <c r="E85" s="90"/>
      <c r="F85" s="90"/>
      <c r="G85" s="90"/>
      <c r="H85" s="90"/>
      <c r="I85" s="87"/>
      <c r="J85" s="88"/>
      <c r="K85" s="303">
        <v>0.05</v>
      </c>
      <c r="L85" s="865">
        <f>N79*K85</f>
        <v>8179.9862057089504</v>
      </c>
      <c r="M85" s="866"/>
      <c r="N85" s="51"/>
    </row>
    <row r="86" spans="1:14" ht="15.75" thickBot="1">
      <c r="B86" s="91" t="s">
        <v>974</v>
      </c>
      <c r="C86" s="92"/>
      <c r="D86" s="92"/>
      <c r="E86" s="92"/>
      <c r="F86" s="92"/>
      <c r="G86" s="92"/>
      <c r="H86" s="92"/>
      <c r="I86" s="93"/>
      <c r="J86" s="94"/>
      <c r="K86" s="304">
        <v>0.05</v>
      </c>
      <c r="L86" s="867">
        <f>N79*K86</f>
        <v>8179.9862057089504</v>
      </c>
      <c r="M86" s="868"/>
      <c r="N86" s="51"/>
    </row>
    <row r="87" spans="1:14" ht="15.75" thickBot="1">
      <c r="B87" s="831" t="s">
        <v>953</v>
      </c>
      <c r="C87" s="832"/>
      <c r="D87" s="832"/>
      <c r="E87" s="832"/>
      <c r="F87" s="832"/>
      <c r="G87" s="832"/>
      <c r="H87" s="832"/>
      <c r="I87" s="832"/>
      <c r="J87" s="832"/>
      <c r="K87" s="832"/>
      <c r="L87" s="832"/>
      <c r="M87" s="833"/>
      <c r="N87" s="52">
        <f>L84+L85+L86</f>
        <v>49079.917234253699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212679.64134843269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1694</v>
      </c>
      <c r="C31" s="971" t="s">
        <v>2158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8235.7578815190718</v>
      </c>
      <c r="N49" s="271">
        <f>K49*M49</f>
        <v>9471.1215637469322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5202.8421440180728</v>
      </c>
      <c r="N50" s="271">
        <f>K50*M50</f>
        <v>10405.684288036146</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133322.82994046313</v>
      </c>
      <c r="N51" s="271">
        <f>K51*M51</f>
        <v>66661.414970231563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161203.05875886336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179725.89520357249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35945.179040714502</v>
      </c>
      <c r="M84" s="866"/>
      <c r="N84" s="51"/>
    </row>
    <row r="85" spans="1:14">
      <c r="B85" s="89" t="s">
        <v>973</v>
      </c>
      <c r="C85" s="90"/>
      <c r="D85" s="90"/>
      <c r="E85" s="90"/>
      <c r="F85" s="90"/>
      <c r="G85" s="90"/>
      <c r="H85" s="90"/>
      <c r="I85" s="87"/>
      <c r="J85" s="88"/>
      <c r="K85" s="303">
        <v>0.05</v>
      </c>
      <c r="L85" s="865">
        <f>N79*K85</f>
        <v>8986.2947601786254</v>
      </c>
      <c r="M85" s="866"/>
      <c r="N85" s="51"/>
    </row>
    <row r="86" spans="1:14" ht="15.75" thickBot="1">
      <c r="B86" s="91" t="s">
        <v>974</v>
      </c>
      <c r="C86" s="92"/>
      <c r="D86" s="92"/>
      <c r="E86" s="92"/>
      <c r="F86" s="92"/>
      <c r="G86" s="92"/>
      <c r="H86" s="92"/>
      <c r="I86" s="93"/>
      <c r="J86" s="94"/>
      <c r="K86" s="304">
        <v>0.05</v>
      </c>
      <c r="L86" s="867">
        <f>N79*K86</f>
        <v>8986.2947601786254</v>
      </c>
      <c r="M86" s="868"/>
      <c r="N86" s="51"/>
    </row>
    <row r="87" spans="1:14" ht="15.75" thickBot="1">
      <c r="B87" s="831" t="s">
        <v>953</v>
      </c>
      <c r="C87" s="832"/>
      <c r="D87" s="832"/>
      <c r="E87" s="832"/>
      <c r="F87" s="832"/>
      <c r="G87" s="832"/>
      <c r="H87" s="832"/>
      <c r="I87" s="832"/>
      <c r="J87" s="832"/>
      <c r="K87" s="832"/>
      <c r="L87" s="832"/>
      <c r="M87" s="833"/>
      <c r="N87" s="52">
        <f>L84+L85+L86</f>
        <v>53917.76856107176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233643.66376464424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1145</v>
      </c>
      <c r="C31" s="971" t="s">
        <v>1734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8235.7578815190718</v>
      </c>
      <c r="N49" s="271">
        <f>K49*M49</f>
        <v>4117.8789407595359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5202.8421440180728</v>
      </c>
      <c r="N50" s="271">
        <f>K50*M50</f>
        <v>5202.8421440180728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80210.483053611941</v>
      </c>
      <c r="N51" s="271">
        <f>K51*M51</f>
        <v>80210.483053611941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164196.04207523828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182718.87851994741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36543.775703989486</v>
      </c>
      <c r="M84" s="866"/>
      <c r="N84" s="51"/>
    </row>
    <row r="85" spans="1:14">
      <c r="B85" s="89" t="s">
        <v>973</v>
      </c>
      <c r="C85" s="90"/>
      <c r="D85" s="90"/>
      <c r="E85" s="90"/>
      <c r="F85" s="90"/>
      <c r="G85" s="90"/>
      <c r="H85" s="90"/>
      <c r="I85" s="87"/>
      <c r="J85" s="88"/>
      <c r="K85" s="303">
        <v>0.05</v>
      </c>
      <c r="L85" s="865">
        <f>N79*K85</f>
        <v>9135.9439259973715</v>
      </c>
      <c r="M85" s="866"/>
      <c r="N85" s="51"/>
    </row>
    <row r="86" spans="1:14" ht="15.75" thickBot="1">
      <c r="B86" s="91" t="s">
        <v>974</v>
      </c>
      <c r="C86" s="92"/>
      <c r="D86" s="92"/>
      <c r="E86" s="92"/>
      <c r="F86" s="92"/>
      <c r="G86" s="92"/>
      <c r="H86" s="92"/>
      <c r="I86" s="93"/>
      <c r="J86" s="94"/>
      <c r="K86" s="304">
        <v>0.05</v>
      </c>
      <c r="L86" s="867">
        <f>N79*K86</f>
        <v>9135.9439259973715</v>
      </c>
      <c r="M86" s="868"/>
      <c r="N86" s="51"/>
    </row>
    <row r="87" spans="1:14" ht="15.75" thickBot="1">
      <c r="B87" s="831" t="s">
        <v>953</v>
      </c>
      <c r="C87" s="832"/>
      <c r="D87" s="832"/>
      <c r="E87" s="832"/>
      <c r="F87" s="832"/>
      <c r="G87" s="832"/>
      <c r="H87" s="832"/>
      <c r="I87" s="832"/>
      <c r="J87" s="832"/>
      <c r="K87" s="832"/>
      <c r="L87" s="832"/>
      <c r="M87" s="833"/>
      <c r="N87" s="52">
        <f>L84+L85+L86</f>
        <v>54815.663555984233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237534.54207593165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1695</v>
      </c>
      <c r="C31" s="971" t="s">
        <v>1696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8235.7578815190718</v>
      </c>
      <c r="N49" s="271">
        <f>K49*M49</f>
        <v>4117.8789407595359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5202.8421440180728</v>
      </c>
      <c r="N50" s="271">
        <f>K50*M50</f>
        <v>5202.8421440180728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80210.483053611941</v>
      </c>
      <c r="N51" s="271">
        <f>K51*M51</f>
        <v>80210.483053611941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164196.04207523828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182718.87851994741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36543.775703989486</v>
      </c>
      <c r="M84" s="866"/>
      <c r="N84" s="51"/>
    </row>
    <row r="85" spans="1:14">
      <c r="B85" s="89" t="s">
        <v>973</v>
      </c>
      <c r="C85" s="90"/>
      <c r="D85" s="90"/>
      <c r="E85" s="90"/>
      <c r="F85" s="90"/>
      <c r="G85" s="90"/>
      <c r="H85" s="90"/>
      <c r="I85" s="87"/>
      <c r="J85" s="88"/>
      <c r="K85" s="303">
        <v>0.05</v>
      </c>
      <c r="L85" s="865">
        <f>N79*K85</f>
        <v>9135.9439259973715</v>
      </c>
      <c r="M85" s="866"/>
      <c r="N85" s="51"/>
    </row>
    <row r="86" spans="1:14" ht="15.75" thickBot="1">
      <c r="B86" s="91" t="s">
        <v>974</v>
      </c>
      <c r="C86" s="92"/>
      <c r="D86" s="92"/>
      <c r="E86" s="92"/>
      <c r="F86" s="92"/>
      <c r="G86" s="92"/>
      <c r="H86" s="92"/>
      <c r="I86" s="93"/>
      <c r="J86" s="94"/>
      <c r="K86" s="304">
        <v>0.05</v>
      </c>
      <c r="L86" s="867">
        <f>N79*K86</f>
        <v>9135.9439259973715</v>
      </c>
      <c r="M86" s="868"/>
      <c r="N86" s="51"/>
    </row>
    <row r="87" spans="1:14" ht="15.75" thickBot="1">
      <c r="B87" s="831" t="s">
        <v>953</v>
      </c>
      <c r="C87" s="832"/>
      <c r="D87" s="832"/>
      <c r="E87" s="832"/>
      <c r="F87" s="832"/>
      <c r="G87" s="832"/>
      <c r="H87" s="832"/>
      <c r="I87" s="832"/>
      <c r="J87" s="832"/>
      <c r="K87" s="832"/>
      <c r="L87" s="832"/>
      <c r="M87" s="833"/>
      <c r="N87" s="52">
        <f>L84+L85+L86</f>
        <v>54815.663555984233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237534.54207593165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1697</v>
      </c>
      <c r="C31" s="971" t="s">
        <v>1698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8235.7578815190718</v>
      </c>
      <c r="N49" s="271">
        <f>K49*M49</f>
        <v>4117.8789407595359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5202.8421440180728</v>
      </c>
      <c r="N50" s="271">
        <f>K50*M50</f>
        <v>5202.8421440180728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80210.483053611941</v>
      </c>
      <c r="N51" s="271">
        <f>K51*M51</f>
        <v>80210.483053611941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164196.04207523828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182718.87851994741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36543.775703989486</v>
      </c>
      <c r="M84" s="866"/>
      <c r="N84" s="51"/>
    </row>
    <row r="85" spans="1:14">
      <c r="B85" s="89" t="s">
        <v>973</v>
      </c>
      <c r="C85" s="90"/>
      <c r="D85" s="90"/>
      <c r="E85" s="90"/>
      <c r="F85" s="90"/>
      <c r="G85" s="90"/>
      <c r="H85" s="90"/>
      <c r="I85" s="87"/>
      <c r="J85" s="88"/>
      <c r="K85" s="303">
        <v>0.05</v>
      </c>
      <c r="L85" s="865">
        <f>N79*K85</f>
        <v>9135.9439259973715</v>
      </c>
      <c r="M85" s="866"/>
      <c r="N85" s="51"/>
    </row>
    <row r="86" spans="1:14" ht="15.75" thickBot="1">
      <c r="B86" s="91" t="s">
        <v>974</v>
      </c>
      <c r="C86" s="92"/>
      <c r="D86" s="92"/>
      <c r="E86" s="92"/>
      <c r="F86" s="92"/>
      <c r="G86" s="92"/>
      <c r="H86" s="92"/>
      <c r="I86" s="93"/>
      <c r="J86" s="94"/>
      <c r="K86" s="304">
        <v>0.05</v>
      </c>
      <c r="L86" s="867">
        <f>N79*K86</f>
        <v>9135.9439259973715</v>
      </c>
      <c r="M86" s="868"/>
      <c r="N86" s="51"/>
    </row>
    <row r="87" spans="1:14" ht="15.75" thickBot="1">
      <c r="B87" s="831" t="s">
        <v>953</v>
      </c>
      <c r="C87" s="832"/>
      <c r="D87" s="832"/>
      <c r="E87" s="832"/>
      <c r="F87" s="832"/>
      <c r="G87" s="832"/>
      <c r="H87" s="832"/>
      <c r="I87" s="832"/>
      <c r="J87" s="832"/>
      <c r="K87" s="832"/>
      <c r="L87" s="832"/>
      <c r="M87" s="833"/>
      <c r="N87" s="52">
        <f>L84+L85+L86</f>
        <v>54815.663555984233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237534.54207593165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1699</v>
      </c>
      <c r="C31" s="971" t="s">
        <v>1700</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808.02560903602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67877.125397135213</v>
      </c>
      <c r="N48" s="271">
        <f>K48*M48</f>
        <v>74664.837936848737</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8235.7578815190718</v>
      </c>
      <c r="N49" s="271">
        <f>K49*M49</f>
        <v>4117.8789407595359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5202.8421440180728</v>
      </c>
      <c r="N50" s="271">
        <f>K50*M50</f>
        <v>5202.8421440180728</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80210.483053611941</v>
      </c>
      <c r="N51" s="271">
        <f>K51*M51</f>
        <v>80210.483053611941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164196.04207523828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35">
        <f>VLOOKUP(A60,TRANSPORTE!A1:D117,4,FALSE)</f>
        <v>1412.9987772297159</v>
      </c>
      <c r="M60" s="836"/>
      <c r="N60" s="286">
        <f>K60*L60</f>
        <v>1554.2986549526877</v>
      </c>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f>N60+N61+N62+N63+N64</f>
        <v>1554.2986549526877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16160.5121807204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182718.87851994741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36543.775703989486</v>
      </c>
      <c r="M84" s="866"/>
      <c r="N84" s="51"/>
    </row>
    <row r="85" spans="1:14">
      <c r="B85" s="89" t="s">
        <v>973</v>
      </c>
      <c r="C85" s="90"/>
      <c r="D85" s="90"/>
      <c r="E85" s="90"/>
      <c r="F85" s="90"/>
      <c r="G85" s="90"/>
      <c r="H85" s="90"/>
      <c r="I85" s="87"/>
      <c r="J85" s="88"/>
      <c r="K85" s="303">
        <v>0.05</v>
      </c>
      <c r="L85" s="865">
        <f>N79*K85</f>
        <v>9135.9439259973715</v>
      </c>
      <c r="M85" s="866"/>
      <c r="N85" s="51"/>
    </row>
    <row r="86" spans="1:14" ht="15.75" thickBot="1">
      <c r="B86" s="91" t="s">
        <v>974</v>
      </c>
      <c r="C86" s="92"/>
      <c r="D86" s="92"/>
      <c r="E86" s="92"/>
      <c r="F86" s="92"/>
      <c r="G86" s="92"/>
      <c r="H86" s="92"/>
      <c r="I86" s="93"/>
      <c r="J86" s="94"/>
      <c r="K86" s="304">
        <v>0.05</v>
      </c>
      <c r="L86" s="867">
        <f>N79*K86</f>
        <v>9135.9439259973715</v>
      </c>
      <c r="M86" s="868"/>
      <c r="N86" s="51"/>
    </row>
    <row r="87" spans="1:14" ht="15.75" thickBot="1">
      <c r="B87" s="831" t="s">
        <v>953</v>
      </c>
      <c r="C87" s="832"/>
      <c r="D87" s="832"/>
      <c r="E87" s="832"/>
      <c r="F87" s="832"/>
      <c r="G87" s="832"/>
      <c r="H87" s="832"/>
      <c r="I87" s="832"/>
      <c r="J87" s="832"/>
      <c r="K87" s="832"/>
      <c r="L87" s="832"/>
      <c r="M87" s="833"/>
      <c r="N87" s="52">
        <f>L84+L85+L86</f>
        <v>54815.663555984233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237534.54207593165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8.5" customHeight="1" thickBot="1">
      <c r="A31" t="s">
        <v>1845</v>
      </c>
      <c r="B31" s="80" t="s">
        <v>1701</v>
      </c>
      <c r="C31" s="971" t="s">
        <v>1702</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7560.4257352345076</v>
      </c>
      <c r="N48" s="271">
        <f>K48*M48</f>
        <v>9828.5534558048603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2288.9209347753799</v>
      </c>
      <c r="M84" s="866"/>
      <c r="N84" s="51"/>
    </row>
    <row r="85" spans="1:14">
      <c r="B85" s="89" t="s">
        <v>973</v>
      </c>
      <c r="C85" s="90"/>
      <c r="D85" s="90"/>
      <c r="E85" s="90"/>
      <c r="F85" s="90"/>
      <c r="G85" s="90"/>
      <c r="H85" s="90"/>
      <c r="I85" s="87"/>
      <c r="J85" s="88"/>
      <c r="K85" s="303">
        <v>0.05</v>
      </c>
      <c r="L85" s="865">
        <f>N79*K85</f>
        <v>572.23023369384498</v>
      </c>
      <c r="M85" s="866"/>
      <c r="N85" s="51"/>
    </row>
    <row r="86" spans="1:14" ht="15.75" thickBot="1">
      <c r="B86" s="91" t="s">
        <v>974</v>
      </c>
      <c r="C86" s="92"/>
      <c r="D86" s="92"/>
      <c r="E86" s="92"/>
      <c r="F86" s="92"/>
      <c r="G86" s="92"/>
      <c r="H86" s="92"/>
      <c r="I86" s="93"/>
      <c r="J86" s="94"/>
      <c r="K86" s="304">
        <v>0.05</v>
      </c>
      <c r="L86" s="867">
        <f>N79*K86</f>
        <v>572.23023369384498</v>
      </c>
      <c r="M86" s="868"/>
      <c r="N86" s="51"/>
    </row>
    <row r="87" spans="1:14" ht="15.75" thickBot="1">
      <c r="B87" s="831" t="s">
        <v>953</v>
      </c>
      <c r="C87" s="832"/>
      <c r="D87" s="832"/>
      <c r="E87" s="832"/>
      <c r="F87" s="832"/>
      <c r="G87" s="832"/>
      <c r="H87" s="832"/>
      <c r="I87" s="832"/>
      <c r="J87" s="832"/>
      <c r="K87" s="832"/>
      <c r="L87" s="832"/>
      <c r="M87" s="833"/>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14877.98607603997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 customHeight="1" thickBot="1">
      <c r="A31" t="s">
        <v>1845</v>
      </c>
      <c r="B31" s="80" t="s">
        <v>1703</v>
      </c>
      <c r="C31" s="971" t="s">
        <v>1704</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15186.737533521169</v>
      </c>
      <c r="N48" s="271">
        <f>K48*M48</f>
        <v>19742.758793577519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4271.7620023299123</v>
      </c>
      <c r="M84" s="866"/>
      <c r="N84" s="51"/>
    </row>
    <row r="85" spans="1:14">
      <c r="B85" s="89" t="s">
        <v>973</v>
      </c>
      <c r="C85" s="90"/>
      <c r="D85" s="90"/>
      <c r="E85" s="90"/>
      <c r="F85" s="90"/>
      <c r="G85" s="90"/>
      <c r="H85" s="90"/>
      <c r="I85" s="87"/>
      <c r="J85" s="88"/>
      <c r="K85" s="303">
        <v>0.05</v>
      </c>
      <c r="L85" s="865">
        <f>N79*K85</f>
        <v>1067.9405005824781</v>
      </c>
      <c r="M85" s="866"/>
      <c r="N85" s="51"/>
    </row>
    <row r="86" spans="1:14" ht="15.75" thickBot="1">
      <c r="B86" s="91" t="s">
        <v>974</v>
      </c>
      <c r="C86" s="92"/>
      <c r="D86" s="92"/>
      <c r="E86" s="92"/>
      <c r="F86" s="92"/>
      <c r="G86" s="92"/>
      <c r="H86" s="92"/>
      <c r="I86" s="93"/>
      <c r="J86" s="94"/>
      <c r="K86" s="304">
        <v>0.05</v>
      </c>
      <c r="L86" s="867">
        <f>N79*K86</f>
        <v>1067.9405005824781</v>
      </c>
      <c r="M86" s="868"/>
      <c r="N86" s="51"/>
    </row>
    <row r="87" spans="1:14" ht="15.75" thickBot="1">
      <c r="B87" s="831" t="s">
        <v>953</v>
      </c>
      <c r="C87" s="832"/>
      <c r="D87" s="832"/>
      <c r="E87" s="832"/>
      <c r="F87" s="832"/>
      <c r="G87" s="832"/>
      <c r="H87" s="832"/>
      <c r="I87" s="832"/>
      <c r="J87" s="832"/>
      <c r="K87" s="832"/>
      <c r="L87" s="832"/>
      <c r="M87" s="833"/>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27766.453015144427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75" customHeight="1" thickBot="1">
      <c r="A31" t="s">
        <v>1845</v>
      </c>
      <c r="B31" s="80" t="s">
        <v>1705</v>
      </c>
      <c r="C31" s="971" t="s">
        <v>2159</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7560.4257352345076</v>
      </c>
      <c r="N48" s="271">
        <f>K48*M48</f>
        <v>9828.5534558048603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2288.9209347753799</v>
      </c>
      <c r="M84" s="866"/>
      <c r="N84" s="51"/>
    </row>
    <row r="85" spans="1:14">
      <c r="B85" s="89" t="s">
        <v>973</v>
      </c>
      <c r="C85" s="90"/>
      <c r="D85" s="90"/>
      <c r="E85" s="90"/>
      <c r="F85" s="90"/>
      <c r="G85" s="90"/>
      <c r="H85" s="90"/>
      <c r="I85" s="87"/>
      <c r="J85" s="88"/>
      <c r="K85" s="303">
        <v>0.05</v>
      </c>
      <c r="L85" s="865">
        <f>N79*K85</f>
        <v>572.23023369384498</v>
      </c>
      <c r="M85" s="866"/>
      <c r="N85" s="51"/>
    </row>
    <row r="86" spans="1:14" ht="15.75" thickBot="1">
      <c r="B86" s="91" t="s">
        <v>974</v>
      </c>
      <c r="C86" s="92"/>
      <c r="D86" s="92"/>
      <c r="E86" s="92"/>
      <c r="F86" s="92"/>
      <c r="G86" s="92"/>
      <c r="H86" s="92"/>
      <c r="I86" s="93"/>
      <c r="J86" s="94"/>
      <c r="K86" s="304">
        <v>0.05</v>
      </c>
      <c r="L86" s="867">
        <f>N79*K86</f>
        <v>572.23023369384498</v>
      </c>
      <c r="M86" s="868"/>
      <c r="N86" s="51"/>
    </row>
    <row r="87" spans="1:14" ht="15.75" thickBot="1">
      <c r="B87" s="831" t="s">
        <v>953</v>
      </c>
      <c r="C87" s="832"/>
      <c r="D87" s="832"/>
      <c r="E87" s="832"/>
      <c r="F87" s="832"/>
      <c r="G87" s="832"/>
      <c r="H87" s="832"/>
      <c r="I87" s="832"/>
      <c r="J87" s="832"/>
      <c r="K87" s="832"/>
      <c r="L87" s="832"/>
      <c r="M87" s="833"/>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14877.98607603997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30" customHeight="1" thickBot="1">
      <c r="A31" t="s">
        <v>1845</v>
      </c>
      <c r="B31" s="80" t="s">
        <v>1706</v>
      </c>
      <c r="C31" s="971" t="s">
        <v>2160</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c r="C41" s="852"/>
      <c r="D41" s="852"/>
      <c r="E41" s="38"/>
      <c r="F41" s="39"/>
      <c r="G41" s="39"/>
      <c r="H41" s="40"/>
      <c r="I41" s="36"/>
      <c r="J41" s="37"/>
      <c r="K41" s="278"/>
      <c r="L41" s="275"/>
      <c r="M41" s="400"/>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15186.737533521169</v>
      </c>
      <c r="N48" s="271">
        <f>K48*M48</f>
        <v>19742.758793577519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1616.0512180720398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4271.7620023299123</v>
      </c>
      <c r="M84" s="866"/>
      <c r="N84" s="51"/>
    </row>
    <row r="85" spans="1:14">
      <c r="B85" s="89" t="s">
        <v>973</v>
      </c>
      <c r="C85" s="90"/>
      <c r="D85" s="90"/>
      <c r="E85" s="90"/>
      <c r="F85" s="90"/>
      <c r="G85" s="90"/>
      <c r="H85" s="90"/>
      <c r="I85" s="87"/>
      <c r="J85" s="88"/>
      <c r="K85" s="303">
        <v>0.05</v>
      </c>
      <c r="L85" s="865">
        <f>N79*K85</f>
        <v>1067.9405005824781</v>
      </c>
      <c r="M85" s="866"/>
      <c r="N85" s="51"/>
    </row>
    <row r="86" spans="1:14" ht="15.75" thickBot="1">
      <c r="B86" s="91" t="s">
        <v>974</v>
      </c>
      <c r="C86" s="92"/>
      <c r="D86" s="92"/>
      <c r="E86" s="92"/>
      <c r="F86" s="92"/>
      <c r="G86" s="92"/>
      <c r="H86" s="92"/>
      <c r="I86" s="93"/>
      <c r="J86" s="94"/>
      <c r="K86" s="304">
        <v>0.05</v>
      </c>
      <c r="L86" s="867">
        <f>N79*K86</f>
        <v>1067.9405005824781</v>
      </c>
      <c r="M86" s="868"/>
      <c r="N86" s="51"/>
    </row>
    <row r="87" spans="1:14" ht="15.75" thickBot="1">
      <c r="B87" s="831" t="s">
        <v>953</v>
      </c>
      <c r="C87" s="832"/>
      <c r="D87" s="832"/>
      <c r="E87" s="832"/>
      <c r="F87" s="832"/>
      <c r="G87" s="832"/>
      <c r="H87" s="832"/>
      <c r="I87" s="832"/>
      <c r="J87" s="832"/>
      <c r="K87" s="832"/>
      <c r="L87" s="832"/>
      <c r="M87" s="833"/>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27766.453015144427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152</v>
      </c>
      <c r="B36" s="844" t="str">
        <f>VLOOKUP(A36,EQUIPOS!A6:D154,3,FALSE)</f>
        <v xml:space="preserve">Carrotanque de agua(1000 Galones) </v>
      </c>
      <c r="C36" s="845"/>
      <c r="D36" s="845"/>
      <c r="E36" s="845"/>
      <c r="F36" s="845"/>
      <c r="G36" s="845"/>
      <c r="H36" s="846"/>
      <c r="I36" s="266"/>
      <c r="J36" s="267"/>
      <c r="K36" s="268">
        <f>VLOOKUP(A36,EQUIPOS!A6:D163,4,FALSE)</f>
        <v>104189.041653401</v>
      </c>
      <c r="L36" s="269"/>
      <c r="M36" s="335">
        <v>15</v>
      </c>
      <c r="N36" s="271">
        <f>K36/M36</f>
        <v>6945.936110226733</v>
      </c>
    </row>
    <row r="37" spans="1:14">
      <c r="A37" s="113" t="s">
        <v>174</v>
      </c>
      <c r="B37" s="844" t="str">
        <f>VLOOKUP(A37,EQUIPOS!A7:D154,3,FALSE)</f>
        <v>Compactador vibratorio tipo DD-20</v>
      </c>
      <c r="C37" s="845"/>
      <c r="D37" s="845"/>
      <c r="E37" s="845"/>
      <c r="F37" s="845"/>
      <c r="G37" s="845"/>
      <c r="H37" s="846"/>
      <c r="I37" s="420"/>
      <c r="J37" s="421"/>
      <c r="K37" s="268">
        <f>VLOOKUP(A37,EQUIPOS!A7:D164,4,FALSE)</f>
        <v>57757.857666965821</v>
      </c>
      <c r="L37" s="334"/>
      <c r="M37" s="335">
        <v>15</v>
      </c>
      <c r="N37" s="271">
        <f>K37/M37</f>
        <v>3850.5238444643883</v>
      </c>
    </row>
    <row r="38" spans="1:14">
      <c r="A38" s="113" t="s">
        <v>269</v>
      </c>
      <c r="B38" s="844" t="str">
        <f>VLOOKUP(A38,EQUIPOS!A8:D154,3,FALSE)</f>
        <v>Motoniveladora  potencia 215 HP, ancho de cuchilla 4,27 m, peso 18 ton.</v>
      </c>
      <c r="C38" s="845"/>
      <c r="D38" s="845"/>
      <c r="E38" s="845"/>
      <c r="F38" s="845"/>
      <c r="G38" s="845"/>
      <c r="H38" s="846"/>
      <c r="I38" s="327"/>
      <c r="J38" s="329"/>
      <c r="K38" s="268">
        <f>VLOOKUP(A38,EQUIPOS!A8:D165,4,FALSE)</f>
        <v>233566.64282740443</v>
      </c>
      <c r="L38" s="422"/>
      <c r="M38" s="423">
        <v>15</v>
      </c>
      <c r="N38" s="271">
        <f>K38/M38</f>
        <v>15571.109521826962</v>
      </c>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N75*M41</f>
        <v>44.846540602401326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SUM(N36:N41)</f>
        <v>26412.416017120482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21678.508933408637</v>
      </c>
      <c r="N48" s="271">
        <f>K48*M48</f>
        <v>28182.061613431229</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72.623004926918924</v>
      </c>
      <c r="N49" s="271">
        <f>K49*M49</f>
        <v>2178.6901478075679</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37" t="s">
        <v>953</v>
      </c>
      <c r="C53" s="838"/>
      <c r="D53" s="838"/>
      <c r="E53" s="838"/>
      <c r="F53" s="838"/>
      <c r="G53" s="838"/>
      <c r="H53" s="838"/>
      <c r="I53" s="838"/>
      <c r="J53" s="838"/>
      <c r="K53" s="838"/>
      <c r="L53" s="838"/>
      <c r="M53" s="839"/>
      <c r="N53" s="104">
        <f>SUM(N48:N52)</f>
        <v>30360.751761238796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34" t="s">
        <v>961</v>
      </c>
      <c r="M57" s="807"/>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35">
        <f>VLOOKUP(A58,TRANSPORTE!A1:D117,4,FALSE)</f>
        <v>1412.9987772297159</v>
      </c>
      <c r="M58" s="836"/>
      <c r="N58" s="286">
        <f>K58*L58</f>
        <v>1836.8984103986306</v>
      </c>
    </row>
    <row r="59" spans="1:14">
      <c r="B59" s="46"/>
      <c r="C59" s="47"/>
      <c r="D59" s="47"/>
      <c r="E59" s="47"/>
      <c r="F59" s="47"/>
      <c r="G59" s="47"/>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20"/>
      <c r="M63" s="821"/>
      <c r="N63" s="127"/>
    </row>
    <row r="64" spans="1:14" ht="15.75" thickBot="1">
      <c r="B64" s="837" t="s">
        <v>953</v>
      </c>
      <c r="C64" s="838"/>
      <c r="D64" s="838"/>
      <c r="E64" s="838"/>
      <c r="F64" s="838"/>
      <c r="G64" s="838"/>
      <c r="H64" s="838"/>
      <c r="I64" s="838"/>
      <c r="J64" s="838"/>
      <c r="K64" s="838"/>
      <c r="L64" s="838"/>
      <c r="M64" s="839"/>
      <c r="N64" s="104">
        <f>N58+N59+N60+N61+N62</f>
        <v>1836.8984103986306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7" t="s">
        <v>963</v>
      </c>
      <c r="C68" s="858"/>
      <c r="D68" s="858"/>
      <c r="E68" s="858"/>
      <c r="F68" s="858"/>
      <c r="G68" s="858"/>
      <c r="H68" s="858"/>
      <c r="I68" s="73" t="s">
        <v>964</v>
      </c>
      <c r="J68" s="75" t="s">
        <v>1410</v>
      </c>
      <c r="K68" s="74" t="s">
        <v>966</v>
      </c>
      <c r="L68" s="859" t="s">
        <v>950</v>
      </c>
      <c r="M68" s="983"/>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8"/>
      <c r="C74" s="819"/>
      <c r="D74" s="819"/>
      <c r="E74" s="819"/>
      <c r="F74" s="819"/>
      <c r="G74" s="819"/>
      <c r="H74" s="819"/>
      <c r="I74" s="126"/>
      <c r="J74" s="126"/>
      <c r="K74" s="126"/>
      <c r="L74" s="919"/>
      <c r="M74" s="919"/>
      <c r="N74" s="45"/>
    </row>
    <row r="75" spans="1:15" ht="15.75" thickBot="1">
      <c r="B75" s="837" t="s">
        <v>953</v>
      </c>
      <c r="C75" s="838"/>
      <c r="D75" s="838"/>
      <c r="E75" s="838"/>
      <c r="F75" s="838"/>
      <c r="G75" s="838"/>
      <c r="H75" s="838"/>
      <c r="I75" s="838"/>
      <c r="J75" s="838"/>
      <c r="K75" s="838"/>
      <c r="L75" s="838"/>
      <c r="M75" s="839"/>
      <c r="N75" s="300">
        <f>SUM(N69:N74)</f>
        <v>2242.3270301200664</v>
      </c>
    </row>
    <row r="76" spans="1:15" ht="15.75" thickBot="1">
      <c r="B76" s="33"/>
      <c r="C76" s="34"/>
      <c r="D76" s="34"/>
      <c r="E76" s="34"/>
      <c r="F76" s="34"/>
      <c r="G76" s="34"/>
      <c r="H76" s="34"/>
      <c r="I76" s="34"/>
      <c r="J76" s="34"/>
      <c r="K76" s="34"/>
      <c r="L76" s="34"/>
      <c r="M76" s="34"/>
      <c r="N76" s="35"/>
    </row>
    <row r="77" spans="1:15" ht="15.75" thickBot="1">
      <c r="B77" s="831" t="s">
        <v>967</v>
      </c>
      <c r="C77" s="832"/>
      <c r="D77" s="832"/>
      <c r="E77" s="832"/>
      <c r="F77" s="832"/>
      <c r="G77" s="832"/>
      <c r="H77" s="832"/>
      <c r="I77" s="832"/>
      <c r="J77" s="832"/>
      <c r="K77" s="832"/>
      <c r="L77" s="832"/>
      <c r="M77" s="833"/>
      <c r="N77" s="99">
        <f>N43+N53+N64+N75</f>
        <v>60852.393218877973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22" t="s">
        <v>969</v>
      </c>
      <c r="C81" s="823"/>
      <c r="D81" s="823"/>
      <c r="E81" s="823"/>
      <c r="F81" s="823"/>
      <c r="G81" s="823"/>
      <c r="H81" s="823"/>
      <c r="I81" s="313"/>
      <c r="J81" s="333"/>
      <c r="K81" s="301" t="s">
        <v>970</v>
      </c>
      <c r="L81" s="861" t="s">
        <v>971</v>
      </c>
      <c r="M81" s="862"/>
      <c r="N81" s="302"/>
    </row>
    <row r="82" spans="1:14">
      <c r="B82" s="863" t="s">
        <v>972</v>
      </c>
      <c r="C82" s="864"/>
      <c r="D82" s="864"/>
      <c r="E82" s="864"/>
      <c r="F82" s="864"/>
      <c r="G82" s="864"/>
      <c r="H82" s="864"/>
      <c r="I82" s="87"/>
      <c r="J82" s="88"/>
      <c r="K82" s="303">
        <v>0.2</v>
      </c>
      <c r="L82" s="865">
        <f>N77*K82</f>
        <v>12170.478643775596</v>
      </c>
      <c r="M82" s="866"/>
      <c r="N82" s="51"/>
    </row>
    <row r="83" spans="1:14">
      <c r="B83" s="89" t="s">
        <v>973</v>
      </c>
      <c r="C83" s="90"/>
      <c r="D83" s="90"/>
      <c r="E83" s="90"/>
      <c r="F83" s="90"/>
      <c r="G83" s="90"/>
      <c r="H83" s="90"/>
      <c r="I83" s="87"/>
      <c r="J83" s="88"/>
      <c r="K83" s="303">
        <v>0.05</v>
      </c>
      <c r="L83" s="865">
        <f>N77*K83</f>
        <v>3042.6196609438989</v>
      </c>
      <c r="M83" s="866"/>
      <c r="N83" s="51"/>
    </row>
    <row r="84" spans="1:14" ht="15.75" thickBot="1">
      <c r="B84" s="91" t="s">
        <v>974</v>
      </c>
      <c r="C84" s="92"/>
      <c r="D84" s="92"/>
      <c r="E84" s="92"/>
      <c r="F84" s="92"/>
      <c r="G84" s="92"/>
      <c r="H84" s="92"/>
      <c r="I84" s="93"/>
      <c r="J84" s="94"/>
      <c r="K84" s="304">
        <v>0.05</v>
      </c>
      <c r="L84" s="867">
        <f>N77*K84</f>
        <v>3042.6196609438989</v>
      </c>
      <c r="M84" s="868"/>
      <c r="N84" s="51"/>
    </row>
    <row r="85" spans="1:14" ht="15.75" thickBot="1">
      <c r="B85" s="831" t="s">
        <v>953</v>
      </c>
      <c r="C85" s="832"/>
      <c r="D85" s="832"/>
      <c r="E85" s="832"/>
      <c r="F85" s="832"/>
      <c r="G85" s="832"/>
      <c r="H85" s="832"/>
      <c r="I85" s="832"/>
      <c r="J85" s="832"/>
      <c r="K85" s="832"/>
      <c r="L85" s="832"/>
      <c r="M85" s="833"/>
      <c r="N85" s="52">
        <f>L82+L83+L84</f>
        <v>18255.717965663393</v>
      </c>
    </row>
    <row r="86" spans="1:14" ht="15.75" thickBot="1">
      <c r="B86" s="33"/>
      <c r="C86" s="34"/>
      <c r="D86" s="34"/>
      <c r="E86" s="34"/>
      <c r="F86" s="34"/>
      <c r="G86" s="34"/>
      <c r="H86" s="34"/>
      <c r="I86" s="34"/>
      <c r="J86" s="34"/>
      <c r="K86" s="34"/>
      <c r="L86" s="34"/>
      <c r="M86" s="34"/>
      <c r="N86" s="35"/>
    </row>
    <row r="87" spans="1:14" ht="15.75" thickBot="1">
      <c r="A87" t="s">
        <v>2016</v>
      </c>
      <c r="B87" s="831" t="s">
        <v>975</v>
      </c>
      <c r="C87" s="832"/>
      <c r="D87" s="832"/>
      <c r="E87" s="832"/>
      <c r="F87" s="832"/>
      <c r="G87" s="832"/>
      <c r="H87" s="832"/>
      <c r="I87" s="832"/>
      <c r="J87" s="832"/>
      <c r="K87" s="832"/>
      <c r="L87" s="832"/>
      <c r="M87" s="833"/>
      <c r="N87" s="187">
        <f>N77+N85</f>
        <v>79108.111184541369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106.68624361440799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14532.980553003363</v>
      </c>
      <c r="N48" s="271">
        <f>K48*M48</f>
        <v>10173.086387102354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10173.086387102354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45"/>
    </row>
    <row r="77" spans="1:15" ht="15.75" thickBot="1">
      <c r="B77" s="837" t="s">
        <v>953</v>
      </c>
      <c r="C77" s="838"/>
      <c r="D77" s="838"/>
      <c r="E77" s="838"/>
      <c r="F77" s="838"/>
      <c r="G77" s="838"/>
      <c r="H77" s="838"/>
      <c r="I77" s="838"/>
      <c r="J77" s="838"/>
      <c r="K77" s="838"/>
      <c r="L77" s="838"/>
      <c r="M77" s="839"/>
      <c r="N77" s="300">
        <f>SUM(N71:N76)</f>
        <v>2133.7248722881595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12413.497503004921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2482.6995006009843</v>
      </c>
      <c r="M84" s="866"/>
      <c r="N84" s="51"/>
    </row>
    <row r="85" spans="1:14">
      <c r="B85" s="89" t="s">
        <v>973</v>
      </c>
      <c r="C85" s="90"/>
      <c r="D85" s="90"/>
      <c r="E85" s="90"/>
      <c r="F85" s="90"/>
      <c r="G85" s="90"/>
      <c r="H85" s="90"/>
      <c r="I85" s="87"/>
      <c r="J85" s="88"/>
      <c r="K85" s="303">
        <v>0.05</v>
      </c>
      <c r="L85" s="865">
        <f>N79*K85</f>
        <v>620.67487515024607</v>
      </c>
      <c r="M85" s="866"/>
      <c r="N85" s="51"/>
    </row>
    <row r="86" spans="1:14" ht="15.75" thickBot="1">
      <c r="B86" s="91" t="s">
        <v>974</v>
      </c>
      <c r="C86" s="92"/>
      <c r="D86" s="92"/>
      <c r="E86" s="92"/>
      <c r="F86" s="92"/>
      <c r="G86" s="92"/>
      <c r="H86" s="92"/>
      <c r="I86" s="93"/>
      <c r="J86" s="94"/>
      <c r="K86" s="304">
        <v>0.05</v>
      </c>
      <c r="L86" s="867">
        <f>N79*K86</f>
        <v>620.67487515024607</v>
      </c>
      <c r="M86" s="868"/>
      <c r="N86" s="51"/>
    </row>
    <row r="87" spans="1:14" ht="15.75" thickBot="1">
      <c r="B87" s="831" t="s">
        <v>953</v>
      </c>
      <c r="C87" s="832"/>
      <c r="D87" s="832"/>
      <c r="E87" s="832"/>
      <c r="F87" s="832"/>
      <c r="G87" s="832"/>
      <c r="H87" s="832"/>
      <c r="I87" s="832"/>
      <c r="J87" s="832"/>
      <c r="K87" s="832"/>
      <c r="L87" s="832"/>
      <c r="M87" s="833"/>
      <c r="N87" s="52">
        <f>L84+L85+L86</f>
        <v>3724.0492509014762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52">
        <f>N79+N87</f>
        <v>16137.546753906397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537.37060903602003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32797.162252673821</v>
      </c>
      <c r="N48" s="271">
        <f>K48*M48</f>
        <v>6559.4324505347649</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2384.6359826749499</v>
      </c>
      <c r="N49" s="271">
        <f>K49*M49</f>
        <v>2503.8677818086976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37" t="s">
        <v>953</v>
      </c>
      <c r="C55" s="838"/>
      <c r="D55" s="838"/>
      <c r="E55" s="838"/>
      <c r="F55" s="838"/>
      <c r="G55" s="838"/>
      <c r="H55" s="838"/>
      <c r="I55" s="838"/>
      <c r="J55" s="838"/>
      <c r="K55" s="838"/>
      <c r="L55" s="838"/>
      <c r="M55" s="839"/>
      <c r="N55" s="104">
        <f>SUM(N48:N54)</f>
        <v>9063.300232343463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20"/>
      <c r="M65" s="821"/>
      <c r="N65" s="127"/>
    </row>
    <row r="66" spans="1:15" ht="15.75" thickBot="1">
      <c r="B66" s="837" t="s">
        <v>953</v>
      </c>
      <c r="C66" s="838"/>
      <c r="D66" s="838"/>
      <c r="E66" s="838"/>
      <c r="F66" s="838"/>
      <c r="G66" s="838"/>
      <c r="H66" s="838"/>
      <c r="I66" s="838"/>
      <c r="J66" s="838"/>
      <c r="K66" s="838"/>
      <c r="L66" s="838"/>
      <c r="M66" s="83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8"/>
      <c r="C76" s="819"/>
      <c r="D76" s="819"/>
      <c r="E76" s="819"/>
      <c r="F76" s="819"/>
      <c r="G76" s="819"/>
      <c r="H76" s="819"/>
      <c r="I76" s="126"/>
      <c r="J76" s="126"/>
      <c r="K76" s="126"/>
      <c r="L76" s="919"/>
      <c r="M76" s="919"/>
      <c r="N76" s="127"/>
    </row>
    <row r="77" spans="1:15" ht="15.75" thickBot="1">
      <c r="B77" s="837" t="s">
        <v>953</v>
      </c>
      <c r="C77" s="838"/>
      <c r="D77" s="838"/>
      <c r="E77" s="838"/>
      <c r="F77" s="838"/>
      <c r="G77" s="838"/>
      <c r="H77" s="838"/>
      <c r="I77" s="838"/>
      <c r="J77" s="838"/>
      <c r="K77" s="838"/>
      <c r="L77" s="838"/>
      <c r="M77" s="839"/>
      <c r="N77" s="459">
        <f>SUM(N71:N76)</f>
        <v>10747.412180720399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20348.083022099883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4069.6166044199767</v>
      </c>
      <c r="M84" s="866"/>
      <c r="N84" s="51"/>
    </row>
    <row r="85" spans="1:14">
      <c r="B85" s="89" t="s">
        <v>973</v>
      </c>
      <c r="C85" s="90"/>
      <c r="D85" s="90"/>
      <c r="E85" s="90"/>
      <c r="F85" s="90"/>
      <c r="G85" s="90"/>
      <c r="H85" s="90"/>
      <c r="I85" s="87"/>
      <c r="J85" s="88"/>
      <c r="K85" s="303">
        <v>0.05</v>
      </c>
      <c r="L85" s="865">
        <f>N79*K85</f>
        <v>1017.4041511049942</v>
      </c>
      <c r="M85" s="866"/>
      <c r="N85" s="51"/>
    </row>
    <row r="86" spans="1:14" ht="15.75" thickBot="1">
      <c r="B86" s="91" t="s">
        <v>974</v>
      </c>
      <c r="C86" s="92"/>
      <c r="D86" s="92"/>
      <c r="E86" s="92"/>
      <c r="F86" s="92"/>
      <c r="G86" s="92"/>
      <c r="H86" s="92"/>
      <c r="I86" s="93"/>
      <c r="J86" s="94"/>
      <c r="K86" s="304">
        <v>0.05</v>
      </c>
      <c r="L86" s="867">
        <f>N79*K86</f>
        <v>1017.4041511049942</v>
      </c>
      <c r="M86" s="868"/>
      <c r="N86" s="51"/>
    </row>
    <row r="87" spans="1:14" ht="15.75" thickBot="1">
      <c r="B87" s="831" t="s">
        <v>953</v>
      </c>
      <c r="C87" s="832"/>
      <c r="D87" s="832"/>
      <c r="E87" s="832"/>
      <c r="F87" s="832"/>
      <c r="G87" s="832"/>
      <c r="H87" s="832"/>
      <c r="I87" s="832"/>
      <c r="J87" s="832"/>
      <c r="K87" s="832"/>
      <c r="L87" s="832"/>
      <c r="M87" s="833"/>
      <c r="N87" s="52">
        <f>L84+L85+L86</f>
        <v>6104.4249066299653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26452.50792872985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8.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1500</v>
      </c>
      <c r="N36" s="271">
        <f>K36/M36</f>
        <v>32.712414961821345</v>
      </c>
    </row>
    <row r="37" spans="1:14">
      <c r="A37" s="113" t="s">
        <v>361</v>
      </c>
      <c r="B37" s="844" t="str">
        <f>VLOOKUP(A37,EQUIPOS!A7:D154,3,FALSE)</f>
        <v>Vehículo delineador</v>
      </c>
      <c r="C37" s="845"/>
      <c r="D37" s="845"/>
      <c r="E37" s="845"/>
      <c r="F37" s="845"/>
      <c r="G37" s="845"/>
      <c r="H37" s="846"/>
      <c r="I37" s="420"/>
      <c r="J37" s="421"/>
      <c r="K37" s="268">
        <f>VLOOKUP(A37,EQUIPOS!A7:D164,4,FALSE)</f>
        <v>139092.38940752886</v>
      </c>
      <c r="L37" s="334"/>
      <c r="M37" s="335">
        <v>1500</v>
      </c>
      <c r="N37" s="271">
        <f>K37/M37</f>
        <v>92.728259605019232</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0.22423270301200668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125.66490726985259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6335.1983703992864</v>
      </c>
      <c r="N48" s="271">
        <f>K48*M48</f>
        <v>291.41912503836716</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82357.578815190733</v>
      </c>
      <c r="N49" s="271">
        <f>K49*M49</f>
        <v>1153.0061034126702</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23846.3598267495</v>
      </c>
      <c r="N50" s="271">
        <f>K50*M50</f>
        <v>10.253934725502285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1454.6791631765395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22.423270301200667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1602.7673407475929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320.55346814951861</v>
      </c>
      <c r="M84" s="866"/>
      <c r="N84" s="51"/>
    </row>
    <row r="85" spans="1:14">
      <c r="B85" s="89" t="s">
        <v>973</v>
      </c>
      <c r="C85" s="90"/>
      <c r="D85" s="90"/>
      <c r="E85" s="90"/>
      <c r="F85" s="90"/>
      <c r="G85" s="90"/>
      <c r="H85" s="90"/>
      <c r="I85" s="87"/>
      <c r="J85" s="88"/>
      <c r="K85" s="303">
        <v>0.05</v>
      </c>
      <c r="L85" s="865">
        <f>N79*K85</f>
        <v>80.138367037379652</v>
      </c>
      <c r="M85" s="866"/>
      <c r="N85" s="51"/>
    </row>
    <row r="86" spans="1:14" ht="15.75" thickBot="1">
      <c r="B86" s="91" t="s">
        <v>974</v>
      </c>
      <c r="C86" s="92"/>
      <c r="D86" s="92"/>
      <c r="E86" s="92"/>
      <c r="F86" s="92"/>
      <c r="G86" s="92"/>
      <c r="H86" s="92"/>
      <c r="I86" s="93"/>
      <c r="J86" s="94"/>
      <c r="K86" s="304">
        <v>0.05</v>
      </c>
      <c r="L86" s="867">
        <f>N79*K86</f>
        <v>80.138367037379652</v>
      </c>
      <c r="M86" s="868"/>
      <c r="N86" s="51"/>
    </row>
    <row r="87" spans="1:14" ht="15.75" thickBot="1">
      <c r="B87" s="831" t="s">
        <v>953</v>
      </c>
      <c r="C87" s="832"/>
      <c r="D87" s="832"/>
      <c r="E87" s="832"/>
      <c r="F87" s="832"/>
      <c r="G87" s="832"/>
      <c r="H87" s="832"/>
      <c r="I87" s="832"/>
      <c r="J87" s="832"/>
      <c r="K87" s="832"/>
      <c r="L87" s="832"/>
      <c r="M87" s="833"/>
      <c r="N87" s="52">
        <f>L84+L85+L86</f>
        <v>480.83020222427797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2083.597542971871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1200</v>
      </c>
      <c r="N36" s="271">
        <f>K36/M36</f>
        <v>40.89051870227668</v>
      </c>
    </row>
    <row r="37" spans="1:14">
      <c r="A37" s="113" t="s">
        <v>201</v>
      </c>
      <c r="B37" s="844" t="str">
        <f>VLOOKUP(A37,EQUIPOS!A7:D154,3,FALSE)</f>
        <v>Equipo autopropulsado para pintura termoplástica</v>
      </c>
      <c r="C37" s="845"/>
      <c r="D37" s="845"/>
      <c r="E37" s="845"/>
      <c r="F37" s="845"/>
      <c r="G37" s="845"/>
      <c r="H37" s="846"/>
      <c r="I37" s="420"/>
      <c r="J37" s="421"/>
      <c r="K37" s="268">
        <f>VLOOKUP(A37,EQUIPOS!A7:D164,4,FALSE)</f>
        <v>136413.57301893938</v>
      </c>
      <c r="L37" s="334"/>
      <c r="M37" s="335">
        <v>1200</v>
      </c>
      <c r="N37" s="271">
        <f>K37/M37</f>
        <v>113.67797751578281</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0.39306379543167497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154.96156001349118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6335.1983703992864</v>
      </c>
      <c r="N48" s="271">
        <f>K48*M48</f>
        <v>684.20142400312295</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8801.474626963909</v>
      </c>
      <c r="N49" s="271">
        <f>K49*M49</f>
        <v>686.5150209031849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1370.716444906308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39.306379543167495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1564.9843844629665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312.99687689259332</v>
      </c>
      <c r="M84" s="866"/>
      <c r="N84" s="51"/>
    </row>
    <row r="85" spans="1:14">
      <c r="B85" s="89" t="s">
        <v>973</v>
      </c>
      <c r="C85" s="90"/>
      <c r="D85" s="90"/>
      <c r="E85" s="90"/>
      <c r="F85" s="90"/>
      <c r="G85" s="90"/>
      <c r="H85" s="90"/>
      <c r="I85" s="87"/>
      <c r="J85" s="88"/>
      <c r="K85" s="303">
        <v>0.05</v>
      </c>
      <c r="L85" s="865">
        <f>N79*K85</f>
        <v>78.24921922314833</v>
      </c>
      <c r="M85" s="866"/>
      <c r="N85" s="51"/>
    </row>
    <row r="86" spans="1:14" ht="15.75" thickBot="1">
      <c r="B86" s="91" t="s">
        <v>974</v>
      </c>
      <c r="C86" s="92"/>
      <c r="D86" s="92"/>
      <c r="E86" s="92"/>
      <c r="F86" s="92"/>
      <c r="G86" s="92"/>
      <c r="H86" s="92"/>
      <c r="I86" s="93"/>
      <c r="J86" s="94"/>
      <c r="K86" s="304">
        <v>0.05</v>
      </c>
      <c r="L86" s="867">
        <f>N79*K86</f>
        <v>78.24921922314833</v>
      </c>
      <c r="M86" s="868"/>
      <c r="N86" s="51"/>
    </row>
    <row r="87" spans="1:14" ht="15.75" thickBot="1">
      <c r="B87" s="831" t="s">
        <v>953</v>
      </c>
      <c r="C87" s="832"/>
      <c r="D87" s="832"/>
      <c r="E87" s="832"/>
      <c r="F87" s="832"/>
      <c r="G87" s="832"/>
      <c r="H87" s="832"/>
      <c r="I87" s="832"/>
      <c r="J87" s="832"/>
      <c r="K87" s="832"/>
      <c r="L87" s="832"/>
      <c r="M87" s="833"/>
      <c r="N87" s="52">
        <f>L84+L85+L86</f>
        <v>469.49531533888995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2034.4796998018564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199</v>
      </c>
      <c r="B36" s="844" t="str">
        <f>VLOOKUP(A36,EQUIPOS!A6:D154,3,FALSE)</f>
        <v xml:space="preserve">Equipo de pintura (Compresor), Presión máxima de trabajo 3300 psi.
</v>
      </c>
      <c r="C36" s="845"/>
      <c r="D36" s="845"/>
      <c r="E36" s="845"/>
      <c r="F36" s="845"/>
      <c r="G36" s="845"/>
      <c r="H36" s="846"/>
      <c r="I36" s="266"/>
      <c r="J36" s="267"/>
      <c r="K36" s="268">
        <f>VLOOKUP(A36,EQUIPOS!A6:D163,4,FALSE)</f>
        <v>19934.127867359883</v>
      </c>
      <c r="L36" s="269"/>
      <c r="M36" s="335">
        <v>6.1</v>
      </c>
      <c r="N36" s="271">
        <f>K36/M36</f>
        <v>3267.8898143212923</v>
      </c>
    </row>
    <row r="37" spans="1:14">
      <c r="A37" s="113" t="s">
        <v>138</v>
      </c>
      <c r="B37" s="844" t="str">
        <f>VLOOKUP(A37,EQUIPOS!A7:D154,3,FALSE)</f>
        <v>Camioneta D-300</v>
      </c>
      <c r="C37" s="845"/>
      <c r="D37" s="845"/>
      <c r="E37" s="845"/>
      <c r="F37" s="845"/>
      <c r="G37" s="845"/>
      <c r="H37" s="846"/>
      <c r="I37" s="420"/>
      <c r="J37" s="421"/>
      <c r="K37" s="268">
        <f>VLOOKUP(A37,EQUIPOS!A7:D164,4,FALSE)</f>
        <v>49068.622442732019</v>
      </c>
      <c r="L37" s="334"/>
      <c r="M37" s="335">
        <v>6.1</v>
      </c>
      <c r="N37" s="271">
        <f>K37/M37</f>
        <v>8044.0364660216428</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77.324025330821314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11389.250305673757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6335.1983703992864</v>
      </c>
      <c r="N48" s="271">
        <f>K48*M48</f>
        <v>2420.0457774925276</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23846.3598267495</v>
      </c>
      <c r="N49" s="271">
        <f>K49*M49</f>
        <v>1192.317991337475</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82357.578815190733</v>
      </c>
      <c r="N50" s="271">
        <f>K50*M50</f>
        <v>9882.9094578228869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13495.273226652889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860"/>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7732.4025330821314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32616.926065408778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6523.3852130817559</v>
      </c>
      <c r="M84" s="866"/>
      <c r="N84" s="51"/>
    </row>
    <row r="85" spans="1:14">
      <c r="B85" s="89" t="s">
        <v>973</v>
      </c>
      <c r="C85" s="90"/>
      <c r="D85" s="90"/>
      <c r="E85" s="90"/>
      <c r="F85" s="90"/>
      <c r="G85" s="90"/>
      <c r="H85" s="90"/>
      <c r="I85" s="87"/>
      <c r="J85" s="88"/>
      <c r="K85" s="303">
        <v>0.05</v>
      </c>
      <c r="L85" s="865">
        <f>N79*K85</f>
        <v>1630.846303270439</v>
      </c>
      <c r="M85" s="866"/>
      <c r="N85" s="51"/>
    </row>
    <row r="86" spans="1:14" ht="15.75" thickBot="1">
      <c r="B86" s="91" t="s">
        <v>974</v>
      </c>
      <c r="C86" s="92"/>
      <c r="D86" s="92"/>
      <c r="E86" s="92"/>
      <c r="F86" s="92"/>
      <c r="G86" s="92"/>
      <c r="H86" s="92"/>
      <c r="I86" s="93"/>
      <c r="J86" s="94"/>
      <c r="K86" s="304">
        <v>0.05</v>
      </c>
      <c r="L86" s="867">
        <f>N79*K86</f>
        <v>1630.846303270439</v>
      </c>
      <c r="M86" s="868"/>
      <c r="N86" s="51"/>
    </row>
    <row r="87" spans="1:14" ht="15.75" thickBot="1">
      <c r="B87" s="831" t="s">
        <v>953</v>
      </c>
      <c r="C87" s="832"/>
      <c r="D87" s="832"/>
      <c r="E87" s="832"/>
      <c r="F87" s="832"/>
      <c r="G87" s="832"/>
      <c r="H87" s="832"/>
      <c r="I87" s="832"/>
      <c r="J87" s="832"/>
      <c r="K87" s="832"/>
      <c r="L87" s="832"/>
      <c r="M87" s="833"/>
      <c r="N87" s="52">
        <f>L84+L85+L86</f>
        <v>9785.0778196226329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42402.003885031409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6</v>
      </c>
      <c r="N36" s="271">
        <f>K36/M36</f>
        <v>8178.1037404553363</v>
      </c>
    </row>
    <row r="37" spans="1:14">
      <c r="A37" s="113" t="s">
        <v>1711</v>
      </c>
      <c r="B37" s="844" t="str">
        <f>VLOOKUP(A37,EQUIPOS!A7:D154,3,FALSE)</f>
        <v>Caldera para pintura termoplástica</v>
      </c>
      <c r="C37" s="845"/>
      <c r="D37" s="845"/>
      <c r="E37" s="845"/>
      <c r="F37" s="845"/>
      <c r="G37" s="845"/>
      <c r="H37" s="846"/>
      <c r="I37" s="420"/>
      <c r="J37" s="421"/>
      <c r="K37" s="268">
        <f>VLOOKUP(A37,EQUIPOS!A7:D164,4,FALSE)</f>
        <v>52466.473535716374</v>
      </c>
      <c r="L37" s="334"/>
      <c r="M37" s="335">
        <v>6</v>
      </c>
      <c r="N37" s="271">
        <f>K37/M37</f>
        <v>8744.4122559527295</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89.890050753001674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17012.406047161068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6335.1983703992864</v>
      </c>
      <c r="N48" s="271">
        <f>K48*M48</f>
        <v>5701.678533359358</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8801.474626963909</v>
      </c>
      <c r="N49" s="271">
        <f>K49*M49</f>
        <v>5720.9585075265413</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11422.6370408859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8989.0050753001669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37424.048163347135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7484.8096326694276</v>
      </c>
      <c r="M84" s="866"/>
      <c r="N84" s="51"/>
    </row>
    <row r="85" spans="1:14">
      <c r="B85" s="89" t="s">
        <v>973</v>
      </c>
      <c r="C85" s="90"/>
      <c r="D85" s="90"/>
      <c r="E85" s="90"/>
      <c r="F85" s="90"/>
      <c r="G85" s="90"/>
      <c r="H85" s="90"/>
      <c r="I85" s="87"/>
      <c r="J85" s="88"/>
      <c r="K85" s="303">
        <v>0.05</v>
      </c>
      <c r="L85" s="865">
        <f>N79*K85</f>
        <v>1871.2024081673569</v>
      </c>
      <c r="M85" s="866"/>
      <c r="N85" s="51"/>
    </row>
    <row r="86" spans="1:14" ht="15.75" thickBot="1">
      <c r="B86" s="91" t="s">
        <v>974</v>
      </c>
      <c r="C86" s="92"/>
      <c r="D86" s="92"/>
      <c r="E86" s="92"/>
      <c r="F86" s="92"/>
      <c r="G86" s="92"/>
      <c r="H86" s="92"/>
      <c r="I86" s="93"/>
      <c r="J86" s="94"/>
      <c r="K86" s="304">
        <v>0.05</v>
      </c>
      <c r="L86" s="867">
        <f>N79*K86</f>
        <v>1871.2024081673569</v>
      </c>
      <c r="M86" s="868"/>
      <c r="N86" s="51"/>
    </row>
    <row r="87" spans="1:14" ht="15.75" thickBot="1">
      <c r="B87" s="831" t="s">
        <v>953</v>
      </c>
      <c r="C87" s="832"/>
      <c r="D87" s="832"/>
      <c r="E87" s="832"/>
      <c r="F87" s="832"/>
      <c r="G87" s="832"/>
      <c r="H87" s="832"/>
      <c r="I87" s="832"/>
      <c r="J87" s="832"/>
      <c r="K87" s="832"/>
      <c r="L87" s="832"/>
      <c r="M87" s="833"/>
      <c r="N87" s="52">
        <f>L84+L85+L86</f>
        <v>11227.214449004141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48651.262612351275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250</v>
      </c>
      <c r="N36" s="271">
        <f>K36/M36</f>
        <v>196.27448977092808</v>
      </c>
    </row>
    <row r="37" spans="1:14">
      <c r="A37" s="113" t="s">
        <v>251</v>
      </c>
      <c r="B37" s="844" t="str">
        <f>VLOOKUP(A37,EQUIPOS!A7:D154,3,FALSE)</f>
        <v>Maquina térmica pegatachas</v>
      </c>
      <c r="C37" s="845"/>
      <c r="D37" s="845"/>
      <c r="E37" s="845"/>
      <c r="F37" s="845"/>
      <c r="G37" s="845"/>
      <c r="H37" s="846"/>
      <c r="I37" s="420"/>
      <c r="J37" s="421"/>
      <c r="K37" s="268">
        <f>VLOOKUP(A37,EQUIPOS!A7:D164,4,FALSE)</f>
        <v>33657.061231836022</v>
      </c>
      <c r="L37" s="334"/>
      <c r="M37" s="335">
        <v>250</v>
      </c>
      <c r="N37" s="271">
        <f>K37/M37</f>
        <v>134.6282449273441</v>
      </c>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1.0747412180720399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331.97747591634425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8801.474626963909</v>
      </c>
      <c r="N48" s="271">
        <f>K48*M48</f>
        <v>704.11797015711272</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5701.678533359358</v>
      </c>
      <c r="N49" s="271">
        <f>K49*M49</f>
        <v>5701.678533359358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6405.7965035164707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107.474121807204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6845.2481012400194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1369.049620248004</v>
      </c>
      <c r="M84" s="866"/>
      <c r="N84" s="51"/>
    </row>
    <row r="85" spans="1:14">
      <c r="B85" s="89" t="s">
        <v>973</v>
      </c>
      <c r="C85" s="90"/>
      <c r="D85" s="90"/>
      <c r="E85" s="90"/>
      <c r="F85" s="90"/>
      <c r="G85" s="90"/>
      <c r="H85" s="90"/>
      <c r="I85" s="87"/>
      <c r="J85" s="88"/>
      <c r="K85" s="303">
        <v>0.05</v>
      </c>
      <c r="L85" s="865">
        <f>N79*K85</f>
        <v>342.26240506200099</v>
      </c>
      <c r="M85" s="866"/>
      <c r="N85" s="51"/>
    </row>
    <row r="86" spans="1:14" ht="15.75" thickBot="1">
      <c r="B86" s="91" t="s">
        <v>974</v>
      </c>
      <c r="C86" s="92"/>
      <c r="D86" s="92"/>
      <c r="E86" s="92"/>
      <c r="F86" s="92"/>
      <c r="G86" s="92"/>
      <c r="H86" s="92"/>
      <c r="I86" s="93"/>
      <c r="J86" s="94"/>
      <c r="K86" s="304">
        <v>0.05</v>
      </c>
      <c r="L86" s="867">
        <f>N79*K86</f>
        <v>342.26240506200099</v>
      </c>
      <c r="M86" s="868"/>
      <c r="N86" s="51"/>
    </row>
    <row r="87" spans="1:14" ht="15.75" thickBot="1">
      <c r="B87" s="831" t="s">
        <v>953</v>
      </c>
      <c r="C87" s="832"/>
      <c r="D87" s="832"/>
      <c r="E87" s="832"/>
      <c r="F87" s="832"/>
      <c r="G87" s="832"/>
      <c r="H87" s="832"/>
      <c r="I87" s="832"/>
      <c r="J87" s="832"/>
      <c r="K87" s="832"/>
      <c r="L87" s="832"/>
      <c r="M87" s="833"/>
      <c r="N87" s="52">
        <f>L84+L85+L86</f>
        <v>2053.5744303720062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8898.8225316120261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3.75</v>
      </c>
      <c r="N36" s="271">
        <f>K36/M36</f>
        <v>13084.965984728538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89.693081204802652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13174.659065933341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152044.76088958286</v>
      </c>
      <c r="N48" s="271">
        <f>K48*M48</f>
        <v>152044.76088958286</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316443.15860144433</v>
      </c>
      <c r="N49" s="271">
        <f>K49*M49</f>
        <v>316443.15860144433</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350617.75269072631</v>
      </c>
      <c r="N50" s="271">
        <f>K50*M50</f>
        <v>10518.532580721789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479006.45207174896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501150.41925816255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100230.08385163252</v>
      </c>
      <c r="M84" s="866"/>
      <c r="N84" s="51"/>
    </row>
    <row r="85" spans="1:14">
      <c r="B85" s="89" t="s">
        <v>973</v>
      </c>
      <c r="C85" s="90"/>
      <c r="D85" s="90"/>
      <c r="E85" s="90"/>
      <c r="F85" s="90"/>
      <c r="G85" s="90"/>
      <c r="H85" s="90"/>
      <c r="I85" s="87"/>
      <c r="J85" s="88"/>
      <c r="K85" s="303">
        <v>0.05</v>
      </c>
      <c r="L85" s="865">
        <f>N79*K85</f>
        <v>25057.520962908129</v>
      </c>
      <c r="M85" s="866"/>
      <c r="N85" s="51"/>
    </row>
    <row r="86" spans="1:14" ht="15.75" thickBot="1">
      <c r="B86" s="91" t="s">
        <v>974</v>
      </c>
      <c r="C86" s="92"/>
      <c r="D86" s="92"/>
      <c r="E86" s="92"/>
      <c r="F86" s="92"/>
      <c r="G86" s="92"/>
      <c r="H86" s="92"/>
      <c r="I86" s="93"/>
      <c r="J86" s="94"/>
      <c r="K86" s="304">
        <v>0.05</v>
      </c>
      <c r="L86" s="867">
        <f>N79*K86</f>
        <v>25057.520962908129</v>
      </c>
      <c r="M86" s="868"/>
      <c r="N86" s="51"/>
    </row>
    <row r="87" spans="1:14" ht="15.75" thickBot="1">
      <c r="B87" s="831" t="s">
        <v>953</v>
      </c>
      <c r="C87" s="832"/>
      <c r="D87" s="832"/>
      <c r="E87" s="832"/>
      <c r="F87" s="832"/>
      <c r="G87" s="832"/>
      <c r="H87" s="832"/>
      <c r="I87" s="832"/>
      <c r="J87" s="832"/>
      <c r="K87" s="832"/>
      <c r="L87" s="832"/>
      <c r="M87" s="833"/>
      <c r="N87" s="52">
        <f>L84+L85+L86</f>
        <v>150345.12577744879</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651495.54503561137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8.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3.75</v>
      </c>
      <c r="N36" s="271">
        <f>K36/M36</f>
        <v>13084.965984728538</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89.693081204802652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13174.659065933341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152044.76088958286</v>
      </c>
      <c r="N48" s="271">
        <f>K48*M48</f>
        <v>152044.76088958286</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193540.31021569821</v>
      </c>
      <c r="N49" s="271">
        <f>K49*M49</f>
        <v>193540.31021569821</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350617.75269072631</v>
      </c>
      <c r="N50" s="271">
        <f>K50*M50</f>
        <v>10518.532580721789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356103.60368600284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8969.3081204802656</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378247.57087241643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75649.514174483294</v>
      </c>
      <c r="M84" s="866"/>
      <c r="N84" s="51"/>
    </row>
    <row r="85" spans="1:14">
      <c r="B85" s="89" t="s">
        <v>973</v>
      </c>
      <c r="C85" s="90"/>
      <c r="D85" s="90"/>
      <c r="E85" s="90"/>
      <c r="F85" s="90"/>
      <c r="G85" s="90"/>
      <c r="H85" s="90"/>
      <c r="I85" s="87"/>
      <c r="J85" s="88"/>
      <c r="K85" s="303">
        <v>0.05</v>
      </c>
      <c r="L85" s="865">
        <f>N79*K85</f>
        <v>18912.378543620824</v>
      </c>
      <c r="M85" s="866"/>
      <c r="N85" s="51"/>
    </row>
    <row r="86" spans="1:14" ht="15.75" thickBot="1">
      <c r="B86" s="91" t="s">
        <v>974</v>
      </c>
      <c r="C86" s="92"/>
      <c r="D86" s="92"/>
      <c r="E86" s="92"/>
      <c r="F86" s="92"/>
      <c r="G86" s="92"/>
      <c r="H86" s="92"/>
      <c r="I86" s="93"/>
      <c r="J86" s="94"/>
      <c r="K86" s="304">
        <v>0.05</v>
      </c>
      <c r="L86" s="867">
        <f>N79*K86</f>
        <v>18912.378543620824</v>
      </c>
      <c r="M86" s="868"/>
      <c r="N86" s="51"/>
    </row>
    <row r="87" spans="1:14" ht="15.75" thickBot="1">
      <c r="B87" s="831" t="s">
        <v>953</v>
      </c>
      <c r="C87" s="832"/>
      <c r="D87" s="832"/>
      <c r="E87" s="832"/>
      <c r="F87" s="832"/>
      <c r="G87" s="832"/>
      <c r="H87" s="832"/>
      <c r="I87" s="832"/>
      <c r="J87" s="832"/>
      <c r="K87" s="832"/>
      <c r="L87" s="832"/>
      <c r="M87" s="833"/>
      <c r="N87" s="52">
        <f>L84+L85+L86</f>
        <v>113474.27126172495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491721.84213414136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3</v>
      </c>
      <c r="N36" s="271">
        <f>K36/M36</f>
        <v>16356.207480910673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45.109166666666674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16401.31664757734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354771.10874236003</v>
      </c>
      <c r="N48" s="271">
        <f>K48*M48</f>
        <v>354771.10874236003</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350617.75269072631</v>
      </c>
      <c r="N49" s="271">
        <f>K49*M49</f>
        <v>21037.065161443577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375808.17390380357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4510.916666666667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396720.40721804759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79344.081443609524</v>
      </c>
      <c r="M84" s="866"/>
      <c r="N84" s="51"/>
    </row>
    <row r="85" spans="1:14">
      <c r="B85" s="89" t="s">
        <v>973</v>
      </c>
      <c r="C85" s="90"/>
      <c r="D85" s="90"/>
      <c r="E85" s="90"/>
      <c r="F85" s="90"/>
      <c r="G85" s="90"/>
      <c r="H85" s="90"/>
      <c r="I85" s="87"/>
      <c r="J85" s="88"/>
      <c r="K85" s="303">
        <v>0.05</v>
      </c>
      <c r="L85" s="865">
        <f>N79*K85</f>
        <v>19836.020360902381</v>
      </c>
      <c r="M85" s="866"/>
      <c r="N85" s="51"/>
    </row>
    <row r="86" spans="1:14" ht="15.75" thickBot="1">
      <c r="B86" s="91" t="s">
        <v>974</v>
      </c>
      <c r="C86" s="92"/>
      <c r="D86" s="92"/>
      <c r="E86" s="92"/>
      <c r="F86" s="92"/>
      <c r="G86" s="92"/>
      <c r="H86" s="92"/>
      <c r="I86" s="93"/>
      <c r="J86" s="94"/>
      <c r="K86" s="304">
        <v>0.05</v>
      </c>
      <c r="L86" s="867">
        <f>N79*K86</f>
        <v>19836.020360902381</v>
      </c>
      <c r="M86" s="868"/>
      <c r="N86" s="51"/>
    </row>
    <row r="87" spans="1:14" ht="15.75" thickBot="1">
      <c r="B87" s="831" t="s">
        <v>953</v>
      </c>
      <c r="C87" s="832"/>
      <c r="D87" s="832"/>
      <c r="E87" s="832"/>
      <c r="F87" s="832"/>
      <c r="G87" s="832"/>
      <c r="H87" s="832"/>
      <c r="I87" s="832"/>
      <c r="J87" s="832"/>
      <c r="K87" s="832"/>
      <c r="L87" s="832"/>
      <c r="M87" s="833"/>
      <c r="N87" s="52">
        <f>L84+L85+L86</f>
        <v>119016.1221654143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515736.52938346192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135</v>
      </c>
      <c r="B36" s="844" t="str">
        <f>VLOOKUP(A36,EQUIPOS!A6:D154,3,FALSE)</f>
        <v>Camión 350</v>
      </c>
      <c r="C36" s="845"/>
      <c r="D36" s="845"/>
      <c r="E36" s="845"/>
      <c r="F36" s="845"/>
      <c r="G36" s="845"/>
      <c r="H36" s="846"/>
      <c r="I36" s="266"/>
      <c r="J36" s="267"/>
      <c r="K36" s="268">
        <f>VLOOKUP(A36,EQUIPOS!A6:D163,4,FALSE)</f>
        <v>36597.014238537638</v>
      </c>
      <c r="L36" s="269"/>
      <c r="M36" s="335">
        <v>6.25</v>
      </c>
      <c r="N36" s="271">
        <f>K36/M36</f>
        <v>5855.5222781660223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323.210243614408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6178.73252178043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107698.37229678787</v>
      </c>
      <c r="N48" s="271">
        <f>K48*M48</f>
        <v>26924.593074196968</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250873.85546781175</v>
      </c>
      <c r="N49" s="271">
        <f>K49*M49</f>
        <v>60744.27493167355</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87668.868005870521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6464.2048722881591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100311.80539993911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20062.361079987822</v>
      </c>
      <c r="M84" s="866"/>
      <c r="N84" s="51"/>
    </row>
    <row r="85" spans="1:14">
      <c r="B85" s="89" t="s">
        <v>973</v>
      </c>
      <c r="C85" s="90"/>
      <c r="D85" s="90"/>
      <c r="E85" s="90"/>
      <c r="F85" s="90"/>
      <c r="G85" s="90"/>
      <c r="H85" s="90"/>
      <c r="I85" s="87"/>
      <c r="J85" s="88"/>
      <c r="K85" s="303">
        <v>0.05</v>
      </c>
      <c r="L85" s="865">
        <f>N79*K85</f>
        <v>5015.5902699969556</v>
      </c>
      <c r="M85" s="866"/>
      <c r="N85" s="51"/>
    </row>
    <row r="86" spans="1:14" ht="15.75" thickBot="1">
      <c r="B86" s="91" t="s">
        <v>974</v>
      </c>
      <c r="C86" s="92"/>
      <c r="D86" s="92"/>
      <c r="E86" s="92"/>
      <c r="F86" s="92"/>
      <c r="G86" s="92"/>
      <c r="H86" s="92"/>
      <c r="I86" s="93"/>
      <c r="J86" s="94"/>
      <c r="K86" s="304">
        <v>0.05</v>
      </c>
      <c r="L86" s="867">
        <f>N79*K86</f>
        <v>5015.5902699969556</v>
      </c>
      <c r="M86" s="868"/>
      <c r="N86" s="51"/>
    </row>
    <row r="87" spans="1:14" ht="15.75" thickBot="1">
      <c r="B87" s="831" t="s">
        <v>953</v>
      </c>
      <c r="C87" s="832"/>
      <c r="D87" s="832"/>
      <c r="E87" s="832"/>
      <c r="F87" s="832"/>
      <c r="G87" s="832"/>
      <c r="H87" s="832"/>
      <c r="I87" s="832"/>
      <c r="J87" s="832"/>
      <c r="K87" s="832"/>
      <c r="L87" s="832"/>
      <c r="M87" s="833"/>
      <c r="N87" s="52">
        <f>L84+L85+L86</f>
        <v>30093.541619981734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130405.34701992085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36.087333333333333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81294.408500282385</v>
      </c>
      <c r="N48" s="271">
        <f>K48*M48</f>
        <v>81294.408500282385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81294.408500282385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3608.7333333333331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84939.229166949051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16987.845833389812</v>
      </c>
      <c r="M84" s="866"/>
      <c r="N84" s="51"/>
    </row>
    <row r="85" spans="1:14">
      <c r="B85" s="89" t="s">
        <v>973</v>
      </c>
      <c r="C85" s="90"/>
      <c r="D85" s="90"/>
      <c r="E85" s="90"/>
      <c r="F85" s="90"/>
      <c r="G85" s="90"/>
      <c r="H85" s="90"/>
      <c r="I85" s="87"/>
      <c r="J85" s="88"/>
      <c r="K85" s="303">
        <v>0.05</v>
      </c>
      <c r="L85" s="865">
        <f>N79*K85</f>
        <v>4246.9614583474531</v>
      </c>
      <c r="M85" s="866"/>
      <c r="N85" s="51"/>
    </row>
    <row r="86" spans="1:14" ht="15.75" thickBot="1">
      <c r="B86" s="91" t="s">
        <v>974</v>
      </c>
      <c r="C86" s="92"/>
      <c r="D86" s="92"/>
      <c r="E86" s="92"/>
      <c r="F86" s="92"/>
      <c r="G86" s="92"/>
      <c r="H86" s="92"/>
      <c r="I86" s="93"/>
      <c r="J86" s="94"/>
      <c r="K86" s="304">
        <v>0.05</v>
      </c>
      <c r="L86" s="867">
        <f>N79*K86</f>
        <v>4246.9614583474531</v>
      </c>
      <c r="M86" s="868"/>
      <c r="N86" s="51"/>
    </row>
    <row r="87" spans="1:14" ht="15.75" thickBot="1">
      <c r="B87" s="831" t="s">
        <v>953</v>
      </c>
      <c r="C87" s="832"/>
      <c r="D87" s="832"/>
      <c r="E87" s="832"/>
      <c r="F87" s="832"/>
      <c r="G87" s="832"/>
      <c r="H87" s="832"/>
      <c r="I87" s="832"/>
      <c r="J87" s="832"/>
      <c r="K87" s="832"/>
      <c r="L87" s="832"/>
      <c r="M87" s="833"/>
      <c r="N87" s="52">
        <f>L84+L85+L86</f>
        <v>25481.768750084721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110420.99791703378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37.331724137931033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73706.930373589377</v>
      </c>
      <c r="N48" s="271">
        <f>K48*M48</f>
        <v>73706.930373589377</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73706.930373589377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77477.434511520405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15495.486902304081</v>
      </c>
      <c r="M84" s="866"/>
      <c r="N84" s="51"/>
    </row>
    <row r="85" spans="1:14">
      <c r="B85" s="89" t="s">
        <v>973</v>
      </c>
      <c r="C85" s="90"/>
      <c r="D85" s="90"/>
      <c r="E85" s="90"/>
      <c r="F85" s="90"/>
      <c r="G85" s="90"/>
      <c r="H85" s="90"/>
      <c r="I85" s="87"/>
      <c r="J85" s="88"/>
      <c r="K85" s="303">
        <v>0.05</v>
      </c>
      <c r="L85" s="865">
        <f>N79*K85</f>
        <v>3873.8717255760203</v>
      </c>
      <c r="M85" s="866"/>
      <c r="N85" s="51"/>
    </row>
    <row r="86" spans="1:14" ht="15.75" thickBot="1">
      <c r="B86" s="91" t="s">
        <v>974</v>
      </c>
      <c r="C86" s="92"/>
      <c r="D86" s="92"/>
      <c r="E86" s="92"/>
      <c r="F86" s="92"/>
      <c r="G86" s="92"/>
      <c r="H86" s="92"/>
      <c r="I86" s="93"/>
      <c r="J86" s="94"/>
      <c r="K86" s="304">
        <v>0.05</v>
      </c>
      <c r="L86" s="867">
        <f>N79*K86</f>
        <v>3873.8717255760203</v>
      </c>
      <c r="M86" s="868"/>
      <c r="N86" s="51"/>
    </row>
    <row r="87" spans="1:14" ht="15.75" thickBot="1">
      <c r="B87" s="831" t="s">
        <v>953</v>
      </c>
      <c r="C87" s="832"/>
      <c r="D87" s="832"/>
      <c r="E87" s="832"/>
      <c r="F87" s="832"/>
      <c r="G87" s="832"/>
      <c r="H87" s="832"/>
      <c r="I87" s="832"/>
      <c r="J87" s="832"/>
      <c r="K87" s="832"/>
      <c r="L87" s="832"/>
      <c r="M87" s="833"/>
      <c r="N87" s="52">
        <f>L84+L85+L86</f>
        <v>23243.230353456122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100720.66486497653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37.331724137931033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19639.114948237788</v>
      </c>
      <c r="N48" s="271">
        <f>K48*M48</f>
        <v>19639.114948237788</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19639.114948237788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3733.1724137931033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23409.619086168823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4681.9238172337646</v>
      </c>
      <c r="M84" s="866"/>
      <c r="N84" s="51"/>
    </row>
    <row r="85" spans="1:14">
      <c r="B85" s="89" t="s">
        <v>973</v>
      </c>
      <c r="C85" s="90"/>
      <c r="D85" s="90"/>
      <c r="E85" s="90"/>
      <c r="F85" s="90"/>
      <c r="G85" s="90"/>
      <c r="H85" s="90"/>
      <c r="I85" s="87"/>
      <c r="J85" s="88"/>
      <c r="K85" s="303">
        <v>0.05</v>
      </c>
      <c r="L85" s="865">
        <f>N79*K85</f>
        <v>1170.4809543084411</v>
      </c>
      <c r="M85" s="866"/>
      <c r="N85" s="51"/>
    </row>
    <row r="86" spans="1:14" ht="15.75" thickBot="1">
      <c r="B86" s="91" t="s">
        <v>974</v>
      </c>
      <c r="C86" s="92"/>
      <c r="D86" s="92"/>
      <c r="E86" s="92"/>
      <c r="F86" s="92"/>
      <c r="G86" s="92"/>
      <c r="H86" s="92"/>
      <c r="I86" s="93"/>
      <c r="J86" s="94"/>
      <c r="K86" s="304">
        <v>0.05</v>
      </c>
      <c r="L86" s="867">
        <f>N79*K86</f>
        <v>1170.4809543084411</v>
      </c>
      <c r="M86" s="868"/>
      <c r="N86" s="51"/>
    </row>
    <row r="87" spans="1:14" ht="15.75" thickBot="1">
      <c r="B87" s="831" t="s">
        <v>953</v>
      </c>
      <c r="C87" s="832"/>
      <c r="D87" s="832"/>
      <c r="E87" s="832"/>
      <c r="F87" s="832"/>
      <c r="G87" s="832"/>
      <c r="H87" s="832"/>
      <c r="I87" s="832"/>
      <c r="J87" s="832"/>
      <c r="K87" s="832"/>
      <c r="L87" s="832"/>
      <c r="M87" s="833"/>
      <c r="N87" s="52">
        <f>L84+L85+L86</f>
        <v>7022.8857258506468</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30432.50481201947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363</v>
      </c>
      <c r="B36" s="844" t="str">
        <f>VLOOKUP(A36,EQUIPOS!A6:D154,3,FALSE)</f>
        <v>Vibrador de concreto, Motor de 3 hp a 18.000 rpm Mangueras de 4 mt</v>
      </c>
      <c r="C36" s="845"/>
      <c r="D36" s="845"/>
      <c r="E36" s="845"/>
      <c r="F36" s="845"/>
      <c r="G36" s="845"/>
      <c r="H36" s="846"/>
      <c r="I36" s="266"/>
      <c r="J36" s="267"/>
      <c r="K36" s="268">
        <f>VLOOKUP(A36,EQUIPOS!A6:D163,4,FALSE)</f>
        <v>7845.8682759993389</v>
      </c>
      <c r="L36" s="269"/>
      <c r="M36" s="335">
        <v>1.25</v>
      </c>
      <c r="N36" s="271">
        <f>K36/M36</f>
        <v>6276.6946207994715</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0.02</v>
      </c>
      <c r="N41" s="343">
        <f>N77*M41</f>
        <v>538.15848722881594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6814.8531080282874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2874.7958991727855</v>
      </c>
      <c r="N48" s="271">
        <f>K48*M48</f>
        <v>27598.040632058739</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383339.05227383861</v>
      </c>
      <c r="N49" s="271">
        <f>K49*M49</f>
        <v>46000.686272860628</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26122.603264757403</v>
      </c>
      <c r="N50" s="271">
        <f>K50*M50</f>
        <v>13061.301632378701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86660.028537298072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26907.924361440797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120382.80600676715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24076.56120135343</v>
      </c>
      <c r="M84" s="866"/>
      <c r="N84" s="51"/>
    </row>
    <row r="85" spans="1:14">
      <c r="B85" s="89" t="s">
        <v>973</v>
      </c>
      <c r="C85" s="90"/>
      <c r="D85" s="90"/>
      <c r="E85" s="90"/>
      <c r="F85" s="90"/>
      <c r="G85" s="90"/>
      <c r="H85" s="90"/>
      <c r="I85" s="87"/>
      <c r="J85" s="88"/>
      <c r="K85" s="303">
        <v>0.05</v>
      </c>
      <c r="L85" s="865">
        <f>N79*K85</f>
        <v>6019.1403003383575</v>
      </c>
      <c r="M85" s="866"/>
      <c r="N85" s="51"/>
    </row>
    <row r="86" spans="1:14" ht="15.75" thickBot="1">
      <c r="B86" s="91" t="s">
        <v>974</v>
      </c>
      <c r="C86" s="92"/>
      <c r="D86" s="92"/>
      <c r="E86" s="92"/>
      <c r="F86" s="92"/>
      <c r="G86" s="92"/>
      <c r="H86" s="92"/>
      <c r="I86" s="93"/>
      <c r="J86" s="94"/>
      <c r="K86" s="304">
        <v>0.05</v>
      </c>
      <c r="L86" s="867">
        <f>N79*K86</f>
        <v>6019.1403003383575</v>
      </c>
      <c r="M86" s="868"/>
      <c r="N86" s="51"/>
    </row>
    <row r="87" spans="1:14" ht="15.75" thickBot="1">
      <c r="B87" s="831" t="s">
        <v>953</v>
      </c>
      <c r="C87" s="832"/>
      <c r="D87" s="832"/>
      <c r="E87" s="832"/>
      <c r="F87" s="832"/>
      <c r="G87" s="832"/>
      <c r="H87" s="832"/>
      <c r="I87" s="832"/>
      <c r="J87" s="832"/>
      <c r="K87" s="832"/>
      <c r="L87" s="832"/>
      <c r="M87" s="833"/>
      <c r="N87" s="52">
        <f>L84+L85+L86</f>
        <v>36114.841802030147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156497.64780879731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7.7329999999999997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9502.7975555989287</v>
      </c>
      <c r="N48" s="271">
        <f>K48*M48</f>
        <v>9502.7975555989287</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9502.7975555989287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773.3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10283.830555598928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2056.7661111197858</v>
      </c>
      <c r="M84" s="866"/>
      <c r="N84" s="51"/>
    </row>
    <row r="85" spans="1:14">
      <c r="B85" s="89" t="s">
        <v>973</v>
      </c>
      <c r="C85" s="90"/>
      <c r="D85" s="90"/>
      <c r="E85" s="90"/>
      <c r="F85" s="90"/>
      <c r="G85" s="90"/>
      <c r="H85" s="90"/>
      <c r="I85" s="87"/>
      <c r="J85" s="88"/>
      <c r="K85" s="303">
        <v>0.05</v>
      </c>
      <c r="L85" s="865">
        <f>N79*K85</f>
        <v>514.19152777994645</v>
      </c>
      <c r="M85" s="866"/>
      <c r="N85" s="51"/>
    </row>
    <row r="86" spans="1:14" ht="15.75" thickBot="1">
      <c r="B86" s="91" t="s">
        <v>974</v>
      </c>
      <c r="C86" s="92"/>
      <c r="D86" s="92"/>
      <c r="E86" s="92"/>
      <c r="F86" s="92"/>
      <c r="G86" s="92"/>
      <c r="H86" s="92"/>
      <c r="I86" s="93"/>
      <c r="J86" s="94"/>
      <c r="K86" s="304">
        <v>0.05</v>
      </c>
      <c r="L86" s="867">
        <f>N79*K86</f>
        <v>514.19152777994645</v>
      </c>
      <c r="M86" s="868"/>
      <c r="N86" s="51"/>
    </row>
    <row r="87" spans="1:14" ht="15.75" thickBot="1">
      <c r="B87" s="831" t="s">
        <v>953</v>
      </c>
      <c r="C87" s="832"/>
      <c r="D87" s="832"/>
      <c r="E87" s="832"/>
      <c r="F87" s="832"/>
      <c r="G87" s="832"/>
      <c r="H87" s="832"/>
      <c r="I87" s="832"/>
      <c r="J87" s="832"/>
      <c r="K87" s="832"/>
      <c r="L87" s="832"/>
      <c r="M87" s="833"/>
      <c r="N87" s="52">
        <f>L84+L85+L86</f>
        <v>3085.1491666796783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13368.979722278607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160</v>
      </c>
      <c r="N36" s="271">
        <f>K36/M36</f>
        <v>306.67889026707513</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20.102155451800996</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326.78104571887616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30891.875230107307</v>
      </c>
      <c r="N48" s="271">
        <f>K48*M48</f>
        <v>30891.875230107307</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350617.75269072631</v>
      </c>
      <c r="N49" s="271">
        <f>K49*M49</f>
        <v>10518.532580721789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41410.4078108291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2010.2155451800998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43747.404401728076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8749.4808803456162</v>
      </c>
      <c r="M84" s="866"/>
      <c r="N84" s="51"/>
    </row>
    <row r="85" spans="1:14">
      <c r="B85" s="89" t="s">
        <v>973</v>
      </c>
      <c r="C85" s="90"/>
      <c r="D85" s="90"/>
      <c r="E85" s="90"/>
      <c r="F85" s="90"/>
      <c r="G85" s="90"/>
      <c r="H85" s="90"/>
      <c r="I85" s="87"/>
      <c r="J85" s="88"/>
      <c r="K85" s="303">
        <v>0.05</v>
      </c>
      <c r="L85" s="865">
        <f>N79*K85</f>
        <v>2187.3702200864041</v>
      </c>
      <c r="M85" s="866"/>
      <c r="N85" s="51"/>
    </row>
    <row r="86" spans="1:14" ht="15.75" thickBot="1">
      <c r="B86" s="91" t="s">
        <v>974</v>
      </c>
      <c r="C86" s="92"/>
      <c r="D86" s="92"/>
      <c r="E86" s="92"/>
      <c r="F86" s="92"/>
      <c r="G86" s="92"/>
      <c r="H86" s="92"/>
      <c r="I86" s="93"/>
      <c r="J86" s="94"/>
      <c r="K86" s="304">
        <v>0.05</v>
      </c>
      <c r="L86" s="867">
        <f>N79*K86</f>
        <v>2187.3702200864041</v>
      </c>
      <c r="M86" s="868"/>
      <c r="N86" s="51"/>
    </row>
    <row r="87" spans="1:14" ht="15.75" thickBot="1">
      <c r="B87" s="831" t="s">
        <v>953</v>
      </c>
      <c r="C87" s="832"/>
      <c r="D87" s="832"/>
      <c r="E87" s="832"/>
      <c r="F87" s="832"/>
      <c r="G87" s="832"/>
      <c r="H87" s="832"/>
      <c r="I87" s="832"/>
      <c r="J87" s="832"/>
      <c r="K87" s="832"/>
      <c r="L87" s="832"/>
      <c r="M87" s="833"/>
      <c r="N87" s="52">
        <f>L84+L85+L86</f>
        <v>13124.221320518425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56871.625722246499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72.174666666666667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5960.4101642849091</v>
      </c>
      <c r="N48" s="271">
        <f>K48*M48</f>
        <v>238.41640657139638</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9430.1513860327577</v>
      </c>
      <c r="N49" s="271">
        <f>K49*M49</f>
        <v>3772.0605544131031</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310.42472014956508</v>
      </c>
      <c r="N50" s="271">
        <f>K50*M50</f>
        <v>931.27416044869528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4941.7511214331944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5735.6724547665281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1147.1344909533057</v>
      </c>
      <c r="M84" s="866"/>
      <c r="N84" s="51"/>
    </row>
    <row r="85" spans="1:14">
      <c r="B85" s="89" t="s">
        <v>973</v>
      </c>
      <c r="C85" s="90"/>
      <c r="D85" s="90"/>
      <c r="E85" s="90"/>
      <c r="F85" s="90"/>
      <c r="G85" s="90"/>
      <c r="H85" s="90"/>
      <c r="I85" s="87"/>
      <c r="J85" s="88"/>
      <c r="K85" s="303">
        <v>0.05</v>
      </c>
      <c r="L85" s="865">
        <f>N79*K85</f>
        <v>286.78362273832641</v>
      </c>
      <c r="M85" s="866"/>
      <c r="N85" s="51"/>
    </row>
    <row r="86" spans="1:14" ht="15.75" thickBot="1">
      <c r="B86" s="91" t="s">
        <v>974</v>
      </c>
      <c r="C86" s="92"/>
      <c r="D86" s="92"/>
      <c r="E86" s="92"/>
      <c r="F86" s="92"/>
      <c r="G86" s="92"/>
      <c r="H86" s="92"/>
      <c r="I86" s="93"/>
      <c r="J86" s="94"/>
      <c r="K86" s="304">
        <v>0.05</v>
      </c>
      <c r="L86" s="867">
        <f>N79*K86</f>
        <v>286.78362273832641</v>
      </c>
      <c r="M86" s="868"/>
      <c r="N86" s="51"/>
    </row>
    <row r="87" spans="1:14" ht="15.75" thickBot="1">
      <c r="B87" s="831" t="s">
        <v>953</v>
      </c>
      <c r="C87" s="832"/>
      <c r="D87" s="832"/>
      <c r="E87" s="832"/>
      <c r="F87" s="832"/>
      <c r="G87" s="832"/>
      <c r="H87" s="832"/>
      <c r="I87" s="832"/>
      <c r="J87" s="832"/>
      <c r="K87" s="832"/>
      <c r="L87" s="832"/>
      <c r="M87" s="833"/>
      <c r="N87" s="52">
        <f>L84+L85+L86</f>
        <v>1720.7017364299584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7456.3741911964862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72.174666666666667</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32993.074269506338</v>
      </c>
      <c r="N48" s="271">
        <f>K48*M48</f>
        <v>13197.229707802537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310.42472014956508</v>
      </c>
      <c r="N49" s="271">
        <f>K49*M49</f>
        <v>931.27416044869528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14128.503868251231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721.74666666666667</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14922.425201584563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2984.485040316913</v>
      </c>
      <c r="M84" s="866"/>
      <c r="N84" s="51"/>
    </row>
    <row r="85" spans="1:14">
      <c r="B85" s="89" t="s">
        <v>973</v>
      </c>
      <c r="C85" s="90"/>
      <c r="D85" s="90"/>
      <c r="E85" s="90"/>
      <c r="F85" s="90"/>
      <c r="G85" s="90"/>
      <c r="H85" s="90"/>
      <c r="I85" s="87"/>
      <c r="J85" s="88"/>
      <c r="K85" s="303">
        <v>0.05</v>
      </c>
      <c r="L85" s="865">
        <f>N79*K85</f>
        <v>746.12126007922825</v>
      </c>
      <c r="M85" s="866"/>
      <c r="N85" s="51"/>
    </row>
    <row r="86" spans="1:14" ht="15.75" thickBot="1">
      <c r="B86" s="91" t="s">
        <v>974</v>
      </c>
      <c r="C86" s="92"/>
      <c r="D86" s="92"/>
      <c r="E86" s="92"/>
      <c r="F86" s="92"/>
      <c r="G86" s="92"/>
      <c r="H86" s="92"/>
      <c r="I86" s="93"/>
      <c r="J86" s="94"/>
      <c r="K86" s="304">
        <v>0.05</v>
      </c>
      <c r="L86" s="867">
        <f>N79*K86</f>
        <v>746.12126007922825</v>
      </c>
      <c r="M86" s="868"/>
      <c r="N86" s="51"/>
    </row>
    <row r="87" spans="1:14" ht="15.75" thickBot="1">
      <c r="B87" s="831" t="s">
        <v>953</v>
      </c>
      <c r="C87" s="832"/>
      <c r="D87" s="832"/>
      <c r="E87" s="832"/>
      <c r="F87" s="832"/>
      <c r="G87" s="832"/>
      <c r="H87" s="832"/>
      <c r="I87" s="832"/>
      <c r="J87" s="832"/>
      <c r="K87" s="832"/>
      <c r="L87" s="832"/>
      <c r="M87" s="833"/>
      <c r="N87" s="52">
        <f>L84+L85+L86</f>
        <v>4476.7275604753695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19399.152762059934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286.59765815254394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5960.4101642849091</v>
      </c>
      <c r="N48" s="271">
        <f>K48*M48</f>
        <v>476.83281314279276</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9430.1513860327577</v>
      </c>
      <c r="N49" s="271">
        <f>K49*M49</f>
        <v>3772.0605544131031</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310.42472014956508</v>
      </c>
      <c r="N50" s="271">
        <f>K50*M50</f>
        <v>931.27416044869528</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20919.761120739335</v>
      </c>
      <c r="N51" s="271">
        <f>K51*M51</f>
        <v>31379.641681109002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36559.809209113591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39712.383448791574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7942.4766897583149</v>
      </c>
      <c r="M84" s="866"/>
      <c r="N84" s="51"/>
    </row>
    <row r="85" spans="1:14">
      <c r="B85" s="89" t="s">
        <v>973</v>
      </c>
      <c r="C85" s="90"/>
      <c r="D85" s="90"/>
      <c r="E85" s="90"/>
      <c r="F85" s="90"/>
      <c r="G85" s="90"/>
      <c r="H85" s="90"/>
      <c r="I85" s="87"/>
      <c r="J85" s="88"/>
      <c r="K85" s="303">
        <v>0.05</v>
      </c>
      <c r="L85" s="865">
        <f>N79*K85</f>
        <v>1985.6191724395787</v>
      </c>
      <c r="M85" s="866"/>
      <c r="N85" s="51"/>
    </row>
    <row r="86" spans="1:14" ht="15.75" thickBot="1">
      <c r="B86" s="91" t="s">
        <v>974</v>
      </c>
      <c r="C86" s="92"/>
      <c r="D86" s="92"/>
      <c r="E86" s="92"/>
      <c r="F86" s="92"/>
      <c r="G86" s="92"/>
      <c r="H86" s="92"/>
      <c r="I86" s="93"/>
      <c r="J86" s="94"/>
      <c r="K86" s="304">
        <v>0.05</v>
      </c>
      <c r="L86" s="867">
        <f>N79*K86</f>
        <v>1985.6191724395787</v>
      </c>
      <c r="M86" s="868"/>
      <c r="N86" s="51"/>
    </row>
    <row r="87" spans="1:14" ht="15.75" thickBot="1">
      <c r="B87" s="831" t="s">
        <v>953</v>
      </c>
      <c r="C87" s="832"/>
      <c r="D87" s="832"/>
      <c r="E87" s="832"/>
      <c r="F87" s="832"/>
      <c r="G87" s="832"/>
      <c r="H87" s="832"/>
      <c r="I87" s="832"/>
      <c r="J87" s="832"/>
      <c r="K87" s="832"/>
      <c r="L87" s="832"/>
      <c r="M87" s="833"/>
      <c r="N87" s="52">
        <f>L84+L85+L86</f>
        <v>11913.715034637473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51626.098483429043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286.59765815254394</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32993.074269506338</v>
      </c>
      <c r="N48" s="271">
        <f>K48*M48</f>
        <v>13197.229707802537</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310.42472014956508</v>
      </c>
      <c r="N49" s="271">
        <f>K49*M49</f>
        <v>931.27416044869528</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20919.761120739335</v>
      </c>
      <c r="N50" s="271">
        <f>K50*M50</f>
        <v>31379.641681109002</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45508.145549360233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2865.9765815254395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48660.719789038223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9732.1439578076443</v>
      </c>
      <c r="M84" s="866"/>
      <c r="N84" s="51"/>
    </row>
    <row r="85" spans="1:14">
      <c r="B85" s="89" t="s">
        <v>973</v>
      </c>
      <c r="C85" s="90"/>
      <c r="D85" s="90"/>
      <c r="E85" s="90"/>
      <c r="F85" s="90"/>
      <c r="G85" s="90"/>
      <c r="H85" s="90"/>
      <c r="I85" s="87"/>
      <c r="J85" s="88"/>
      <c r="K85" s="303">
        <v>0.05</v>
      </c>
      <c r="L85" s="865">
        <f>N79*K85</f>
        <v>2433.0359894519111</v>
      </c>
      <c r="M85" s="866"/>
      <c r="N85" s="51"/>
    </row>
    <row r="86" spans="1:14" ht="15.75" thickBot="1">
      <c r="B86" s="91" t="s">
        <v>974</v>
      </c>
      <c r="C86" s="92"/>
      <c r="D86" s="92"/>
      <c r="E86" s="92"/>
      <c r="F86" s="92"/>
      <c r="G86" s="92"/>
      <c r="H86" s="92"/>
      <c r="I86" s="93"/>
      <c r="J86" s="94"/>
      <c r="K86" s="304">
        <v>0.05</v>
      </c>
      <c r="L86" s="867">
        <f>N79*K86</f>
        <v>2433.0359894519111</v>
      </c>
      <c r="M86" s="868"/>
      <c r="N86" s="51"/>
    </row>
    <row r="87" spans="1:14" ht="15.75" thickBot="1">
      <c r="B87" s="831" t="s">
        <v>953</v>
      </c>
      <c r="C87" s="832"/>
      <c r="D87" s="832"/>
      <c r="E87" s="832"/>
      <c r="F87" s="832"/>
      <c r="G87" s="832"/>
      <c r="H87" s="832"/>
      <c r="I87" s="832"/>
      <c r="J87" s="832"/>
      <c r="K87" s="832"/>
      <c r="L87" s="832"/>
      <c r="M87" s="833"/>
      <c r="N87" s="52">
        <f>L84+L85+L86</f>
        <v>14598.215936711467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63258.935725749689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241</v>
      </c>
      <c r="B36" s="844" t="str">
        <f>VLOOKUP(A36,EQUIPOS!A6:D154,3,FALSE)</f>
        <v>Grúa (capacidad 15 ton)</v>
      </c>
      <c r="C36" s="845"/>
      <c r="D36" s="845"/>
      <c r="E36" s="845"/>
      <c r="F36" s="845"/>
      <c r="G36" s="845"/>
      <c r="H36" s="846"/>
      <c r="I36" s="266"/>
      <c r="J36" s="267"/>
      <c r="K36" s="268">
        <f>VLOOKUP(A36,EQUIPOS!A6:D163,4,FALSE)</f>
        <v>198454.96057867093</v>
      </c>
      <c r="L36" s="269"/>
      <c r="M36" s="335">
        <v>0.75</v>
      </c>
      <c r="N36" s="271">
        <f>K36/M36</f>
        <v>264606.61410489457</v>
      </c>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0.2</v>
      </c>
      <c r="N41" s="343">
        <f>N77*M41</f>
        <v>8969.3081204802675</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273575.92222537484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20652.746687501676</v>
      </c>
      <c r="N48" s="271">
        <f>K48*M48</f>
        <v>20652.746687501676</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20652.746687501676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44846.540602401335</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339075.20951527788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67815.041903055579</v>
      </c>
      <c r="M84" s="866"/>
      <c r="N84" s="51"/>
    </row>
    <row r="85" spans="1:14">
      <c r="B85" s="89" t="s">
        <v>973</v>
      </c>
      <c r="C85" s="90"/>
      <c r="D85" s="90"/>
      <c r="E85" s="90"/>
      <c r="F85" s="90"/>
      <c r="G85" s="90"/>
      <c r="H85" s="90"/>
      <c r="I85" s="87"/>
      <c r="J85" s="88"/>
      <c r="K85" s="303">
        <v>0.05</v>
      </c>
      <c r="L85" s="865">
        <f>N79*K85</f>
        <v>16953.760475763895</v>
      </c>
      <c r="M85" s="866"/>
      <c r="N85" s="51"/>
    </row>
    <row r="86" spans="1:14" ht="15.75" thickBot="1">
      <c r="B86" s="91" t="s">
        <v>974</v>
      </c>
      <c r="C86" s="92"/>
      <c r="D86" s="92"/>
      <c r="E86" s="92"/>
      <c r="F86" s="92"/>
      <c r="G86" s="92"/>
      <c r="H86" s="92"/>
      <c r="I86" s="93"/>
      <c r="J86" s="94"/>
      <c r="K86" s="304">
        <v>0.05</v>
      </c>
      <c r="L86" s="867">
        <f>N79*K86</f>
        <v>16953.760475763895</v>
      </c>
      <c r="M86" s="868"/>
      <c r="N86" s="51"/>
    </row>
    <row r="87" spans="1:14" ht="15.75" thickBot="1">
      <c r="B87" s="831" t="s">
        <v>953</v>
      </c>
      <c r="C87" s="832"/>
      <c r="D87" s="832"/>
      <c r="E87" s="832"/>
      <c r="F87" s="832"/>
      <c r="G87" s="832"/>
      <c r="H87" s="832"/>
      <c r="I87" s="832"/>
      <c r="J87" s="832"/>
      <c r="K87" s="832"/>
      <c r="L87" s="832"/>
      <c r="M87" s="833"/>
      <c r="N87" s="52">
        <f>L84+L85+L86</f>
        <v>101722.56285458336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440797.77236986125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0.2</v>
      </c>
      <c r="N41" s="343">
        <f>N77*M41</f>
        <v>6726.9810903601992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20652.746687501676</v>
      </c>
      <c r="N48" s="271">
        <f>K48*M48</f>
        <v>20652.746687501676</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20652.746687501676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33634.905451800994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61014.633229662868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12202.926645932574</v>
      </c>
      <c r="M84" s="866"/>
      <c r="N84" s="51"/>
    </row>
    <row r="85" spans="1:14">
      <c r="B85" s="89" t="s">
        <v>973</v>
      </c>
      <c r="C85" s="90"/>
      <c r="D85" s="90"/>
      <c r="E85" s="90"/>
      <c r="F85" s="90"/>
      <c r="G85" s="90"/>
      <c r="H85" s="90"/>
      <c r="I85" s="87"/>
      <c r="J85" s="88"/>
      <c r="K85" s="303">
        <v>0.05</v>
      </c>
      <c r="L85" s="865">
        <f>N79*K85</f>
        <v>3050.7316614831434</v>
      </c>
      <c r="M85" s="866"/>
      <c r="N85" s="51"/>
    </row>
    <row r="86" spans="1:14" ht="15.75" thickBot="1">
      <c r="B86" s="91" t="s">
        <v>974</v>
      </c>
      <c r="C86" s="92"/>
      <c r="D86" s="92"/>
      <c r="E86" s="92"/>
      <c r="F86" s="92"/>
      <c r="G86" s="92"/>
      <c r="H86" s="92"/>
      <c r="I86" s="93"/>
      <c r="J86" s="94"/>
      <c r="K86" s="304">
        <v>0.05</v>
      </c>
      <c r="L86" s="867">
        <f>N79*K86</f>
        <v>3050.7316614831434</v>
      </c>
      <c r="M86" s="868"/>
      <c r="N86" s="51"/>
    </row>
    <row r="87" spans="1:14" ht="15.75" thickBot="1">
      <c r="B87" s="831" t="s">
        <v>953</v>
      </c>
      <c r="C87" s="832"/>
      <c r="D87" s="832"/>
      <c r="E87" s="832"/>
      <c r="F87" s="832"/>
      <c r="G87" s="832"/>
      <c r="H87" s="832"/>
      <c r="I87" s="832"/>
      <c r="J87" s="832"/>
      <c r="K87" s="832"/>
      <c r="L87" s="832"/>
      <c r="M87" s="833"/>
      <c r="N87" s="52">
        <f>L84+L85+L86</f>
        <v>18304.38996889886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79319.023198561728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2686.8530451800998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20652.746687501676</v>
      </c>
      <c r="N48" s="271">
        <f>K48*M48</f>
        <v>20652.746687501676</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20652.746687501676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5"/>
    </row>
    <row r="77" spans="1:15" ht="15.75" thickBot="1">
      <c r="B77" s="831" t="s">
        <v>953</v>
      </c>
      <c r="C77" s="832"/>
      <c r="D77" s="832"/>
      <c r="E77" s="832"/>
      <c r="F77" s="832"/>
      <c r="G77" s="832"/>
      <c r="H77" s="832"/>
      <c r="I77" s="832"/>
      <c r="J77" s="832"/>
      <c r="K77" s="832"/>
      <c r="L77" s="832"/>
      <c r="M77" s="833"/>
      <c r="N77" s="300">
        <f>SUM(N71:N76)</f>
        <v>17912.353634534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41251.95336721577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8250.3906734431548</v>
      </c>
      <c r="M84" s="866"/>
      <c r="N84" s="51"/>
    </row>
    <row r="85" spans="1:14">
      <c r="B85" s="89" t="s">
        <v>973</v>
      </c>
      <c r="C85" s="90"/>
      <c r="D85" s="90"/>
      <c r="E85" s="90"/>
      <c r="F85" s="90"/>
      <c r="G85" s="90"/>
      <c r="H85" s="90"/>
      <c r="I85" s="87"/>
      <c r="J85" s="88"/>
      <c r="K85" s="303">
        <v>0.05</v>
      </c>
      <c r="L85" s="865">
        <f>N79*K85</f>
        <v>2062.5976683607887</v>
      </c>
      <c r="M85" s="866"/>
      <c r="N85" s="51"/>
    </row>
    <row r="86" spans="1:14" ht="15.75" thickBot="1">
      <c r="B86" s="91" t="s">
        <v>974</v>
      </c>
      <c r="C86" s="92"/>
      <c r="D86" s="92"/>
      <c r="E86" s="92"/>
      <c r="F86" s="92"/>
      <c r="G86" s="92"/>
      <c r="H86" s="92"/>
      <c r="I86" s="93"/>
      <c r="J86" s="94"/>
      <c r="K86" s="304">
        <v>0.05</v>
      </c>
      <c r="L86" s="867">
        <f>N79*K86</f>
        <v>2062.5976683607887</v>
      </c>
      <c r="M86" s="868"/>
      <c r="N86" s="51"/>
    </row>
    <row r="87" spans="1:14" ht="15.75" thickBot="1">
      <c r="B87" s="831" t="s">
        <v>953</v>
      </c>
      <c r="C87" s="832"/>
      <c r="D87" s="832"/>
      <c r="E87" s="832"/>
      <c r="F87" s="832"/>
      <c r="G87" s="832"/>
      <c r="H87" s="832"/>
      <c r="I87" s="832"/>
      <c r="J87" s="832"/>
      <c r="K87" s="832"/>
      <c r="L87" s="832"/>
      <c r="M87" s="833"/>
      <c r="N87" s="52">
        <f>L84+L85+L86</f>
        <v>12375.58601016473</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53627.539377380497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2015.1397838850748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20652.746687501676</v>
      </c>
      <c r="N48" s="271">
        <f>K48*M48</f>
        <v>20652.746687501676</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20652.746687501676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13434.265225900499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36102.151697287249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7220.4303394574499</v>
      </c>
      <c r="M84" s="866"/>
      <c r="N84" s="51"/>
    </row>
    <row r="85" spans="1:14">
      <c r="B85" s="89" t="s">
        <v>973</v>
      </c>
      <c r="C85" s="90"/>
      <c r="D85" s="90"/>
      <c r="E85" s="90"/>
      <c r="F85" s="90"/>
      <c r="G85" s="90"/>
      <c r="H85" s="90"/>
      <c r="I85" s="87"/>
      <c r="J85" s="88"/>
      <c r="K85" s="303">
        <v>0.05</v>
      </c>
      <c r="L85" s="865">
        <f>N79*K85</f>
        <v>1805.1075848643625</v>
      </c>
      <c r="M85" s="866"/>
      <c r="N85" s="51"/>
    </row>
    <row r="86" spans="1:14" ht="15.75" thickBot="1">
      <c r="B86" s="91" t="s">
        <v>974</v>
      </c>
      <c r="C86" s="92"/>
      <c r="D86" s="92"/>
      <c r="E86" s="92"/>
      <c r="F86" s="92"/>
      <c r="G86" s="92"/>
      <c r="H86" s="92"/>
      <c r="I86" s="93"/>
      <c r="J86" s="94"/>
      <c r="K86" s="304">
        <v>0.05</v>
      </c>
      <c r="L86" s="867">
        <f>N79*K86</f>
        <v>1805.1075848643625</v>
      </c>
      <c r="M86" s="868"/>
      <c r="N86" s="51"/>
    </row>
    <row r="87" spans="1:14" ht="15.75" thickBot="1">
      <c r="B87" s="831" t="s">
        <v>953</v>
      </c>
      <c r="C87" s="832"/>
      <c r="D87" s="832"/>
      <c r="E87" s="832"/>
      <c r="F87" s="832"/>
      <c r="G87" s="832"/>
      <c r="H87" s="832"/>
      <c r="I87" s="832"/>
      <c r="J87" s="832"/>
      <c r="K87" s="832"/>
      <c r="L87" s="832"/>
      <c r="M87" s="833"/>
      <c r="N87" s="52">
        <f>L84+L85+L86</f>
        <v>10830.645509186175</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46932.79720647342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11305.850572033949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50000</v>
      </c>
      <c r="N48" s="271">
        <f>K48*M48</f>
        <v>105000</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20652.746687501676</v>
      </c>
      <c r="N49" s="271">
        <f>K49*M49</f>
        <v>20652.746687501676</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125652.74668750167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212330.93440642863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42466.186881285728</v>
      </c>
      <c r="M84" s="866"/>
      <c r="N84" s="51"/>
    </row>
    <row r="85" spans="1:14">
      <c r="B85" s="89" t="s">
        <v>973</v>
      </c>
      <c r="C85" s="90"/>
      <c r="D85" s="90"/>
      <c r="E85" s="90"/>
      <c r="F85" s="90"/>
      <c r="G85" s="90"/>
      <c r="H85" s="90"/>
      <c r="I85" s="87"/>
      <c r="J85" s="88"/>
      <c r="K85" s="303">
        <v>0.05</v>
      </c>
      <c r="L85" s="865">
        <f>N79*K85</f>
        <v>10616.546720321432</v>
      </c>
      <c r="M85" s="866"/>
      <c r="N85" s="51"/>
    </row>
    <row r="86" spans="1:14" ht="15.75" thickBot="1">
      <c r="B86" s="91" t="s">
        <v>974</v>
      </c>
      <c r="C86" s="92"/>
      <c r="D86" s="92"/>
      <c r="E86" s="92"/>
      <c r="F86" s="92"/>
      <c r="G86" s="92"/>
      <c r="H86" s="92"/>
      <c r="I86" s="93"/>
      <c r="J86" s="94"/>
      <c r="K86" s="304">
        <v>0.05</v>
      </c>
      <c r="L86" s="867">
        <f>N79*K86</f>
        <v>10616.546720321432</v>
      </c>
      <c r="M86" s="868"/>
      <c r="N86" s="51"/>
    </row>
    <row r="87" spans="1:14" ht="15.75" thickBot="1">
      <c r="B87" s="831" t="s">
        <v>953</v>
      </c>
      <c r="C87" s="832"/>
      <c r="D87" s="832"/>
      <c r="E87" s="832"/>
      <c r="F87" s="832"/>
      <c r="G87" s="832"/>
      <c r="H87" s="832"/>
      <c r="I87" s="832"/>
      <c r="J87" s="832"/>
      <c r="K87" s="832"/>
      <c r="L87" s="832"/>
      <c r="M87" s="833"/>
      <c r="N87" s="52">
        <f>L84+L85+L86</f>
        <v>63699.2803219286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276030.21472835721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0.15</v>
      </c>
      <c r="N41" s="343">
        <f>N77*M41</f>
        <v>11305.850572033949</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50000</v>
      </c>
      <c r="N48" s="271">
        <f>K48*M48</f>
        <v>100000</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20652.746687501676</v>
      </c>
      <c r="N49" s="271">
        <f>K49*M49</f>
        <v>20652.746687501676</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120652.74668750167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75372.337146892998</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207330.93440642863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41466.186881285728</v>
      </c>
      <c r="M84" s="866"/>
      <c r="N84" s="51"/>
    </row>
    <row r="85" spans="1:14">
      <c r="B85" s="89" t="s">
        <v>973</v>
      </c>
      <c r="C85" s="90"/>
      <c r="D85" s="90"/>
      <c r="E85" s="90"/>
      <c r="F85" s="90"/>
      <c r="G85" s="90"/>
      <c r="H85" s="90"/>
      <c r="I85" s="87"/>
      <c r="J85" s="88"/>
      <c r="K85" s="303">
        <v>0.05</v>
      </c>
      <c r="L85" s="865">
        <f>N79*K85</f>
        <v>10366.546720321432</v>
      </c>
      <c r="M85" s="866"/>
      <c r="N85" s="51"/>
    </row>
    <row r="86" spans="1:14" ht="15.75" thickBot="1">
      <c r="B86" s="91" t="s">
        <v>974</v>
      </c>
      <c r="C86" s="92"/>
      <c r="D86" s="92"/>
      <c r="E86" s="92"/>
      <c r="F86" s="92"/>
      <c r="G86" s="92"/>
      <c r="H86" s="92"/>
      <c r="I86" s="93"/>
      <c r="J86" s="94"/>
      <c r="K86" s="304">
        <v>0.05</v>
      </c>
      <c r="L86" s="867">
        <f>N79*K86</f>
        <v>10366.546720321432</v>
      </c>
      <c r="M86" s="868"/>
      <c r="N86" s="51"/>
    </row>
    <row r="87" spans="1:14" ht="15.75" thickBot="1">
      <c r="B87" s="831" t="s">
        <v>953</v>
      </c>
      <c r="C87" s="832"/>
      <c r="D87" s="832"/>
      <c r="E87" s="832"/>
      <c r="F87" s="832"/>
      <c r="G87" s="832"/>
      <c r="H87" s="832"/>
      <c r="I87" s="832"/>
      <c r="J87" s="832"/>
      <c r="K87" s="832"/>
      <c r="L87" s="832"/>
      <c r="M87" s="833"/>
      <c r="N87" s="52">
        <f>L84+L85+L86</f>
        <v>62199.2803219286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269530.21472835721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4720.6884844632978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50000</v>
      </c>
      <c r="N48" s="271">
        <f>K48*M48</f>
        <v>65500</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20652.746687501676</v>
      </c>
      <c r="N49" s="271">
        <f>K49*M49</f>
        <v>20652.746687501676</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86152.746687501669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47206.884844632979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138080.32001659795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27616.064003319592</v>
      </c>
      <c r="M84" s="866"/>
      <c r="N84" s="51"/>
    </row>
    <row r="85" spans="1:14">
      <c r="B85" s="89" t="s">
        <v>973</v>
      </c>
      <c r="C85" s="90"/>
      <c r="D85" s="90"/>
      <c r="E85" s="90"/>
      <c r="F85" s="90"/>
      <c r="G85" s="90"/>
      <c r="H85" s="90"/>
      <c r="I85" s="87"/>
      <c r="J85" s="88"/>
      <c r="K85" s="303">
        <v>0.05</v>
      </c>
      <c r="L85" s="865">
        <f>N79*K85</f>
        <v>6904.0160008298981</v>
      </c>
      <c r="M85" s="866"/>
      <c r="N85" s="51"/>
    </row>
    <row r="86" spans="1:14" ht="15.75" thickBot="1">
      <c r="B86" s="91" t="s">
        <v>974</v>
      </c>
      <c r="C86" s="92"/>
      <c r="D86" s="92"/>
      <c r="E86" s="92"/>
      <c r="F86" s="92"/>
      <c r="G86" s="92"/>
      <c r="H86" s="92"/>
      <c r="I86" s="93"/>
      <c r="J86" s="94"/>
      <c r="K86" s="304">
        <v>0.05</v>
      </c>
      <c r="L86" s="867">
        <f>N79*K86</f>
        <v>6904.0160008298981</v>
      </c>
      <c r="M86" s="868"/>
      <c r="N86" s="51"/>
    </row>
    <row r="87" spans="1:14" ht="15.75" thickBot="1">
      <c r="B87" s="831" t="s">
        <v>953</v>
      </c>
      <c r="C87" s="832"/>
      <c r="D87" s="832"/>
      <c r="E87" s="832"/>
      <c r="F87" s="832"/>
      <c r="G87" s="832"/>
      <c r="H87" s="832"/>
      <c r="I87" s="832"/>
      <c r="J87" s="832"/>
      <c r="K87" s="832"/>
      <c r="L87" s="832"/>
      <c r="M87" s="833"/>
      <c r="N87" s="52">
        <f>L84+L85+L86</f>
        <v>41424.096004979387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179504.41602157734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3957.0477002118823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50000</v>
      </c>
      <c r="N48" s="271">
        <f>K48*M48</f>
        <v>55000.000000000007</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20652.746687501676</v>
      </c>
      <c r="N49" s="271">
        <f>K49*M49</f>
        <v>20652.746687501676</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75652.746687501683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39570.477002118823</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119180.2713898324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23836.054277966483</v>
      </c>
      <c r="M84" s="866"/>
      <c r="N84" s="51"/>
    </row>
    <row r="85" spans="1:14">
      <c r="B85" s="89" t="s">
        <v>973</v>
      </c>
      <c r="C85" s="90"/>
      <c r="D85" s="90"/>
      <c r="E85" s="90"/>
      <c r="F85" s="90"/>
      <c r="G85" s="90"/>
      <c r="H85" s="90"/>
      <c r="I85" s="87"/>
      <c r="J85" s="88"/>
      <c r="K85" s="303">
        <v>0.05</v>
      </c>
      <c r="L85" s="865">
        <f>N79*K85</f>
        <v>5959.0135694916207</v>
      </c>
      <c r="M85" s="866"/>
      <c r="N85" s="51"/>
    </row>
    <row r="86" spans="1:14" ht="15.75" thickBot="1">
      <c r="B86" s="91" t="s">
        <v>974</v>
      </c>
      <c r="C86" s="92"/>
      <c r="D86" s="92"/>
      <c r="E86" s="92"/>
      <c r="F86" s="92"/>
      <c r="G86" s="92"/>
      <c r="H86" s="92"/>
      <c r="I86" s="93"/>
      <c r="J86" s="94"/>
      <c r="K86" s="304">
        <v>0.05</v>
      </c>
      <c r="L86" s="867">
        <f>N79*K86</f>
        <v>5959.0135694916207</v>
      </c>
      <c r="M86" s="868"/>
      <c r="N86" s="51"/>
    </row>
    <row r="87" spans="1:14" ht="15.75" thickBot="1">
      <c r="B87" s="831" t="s">
        <v>953</v>
      </c>
      <c r="C87" s="832"/>
      <c r="D87" s="832"/>
      <c r="E87" s="832"/>
      <c r="F87" s="832"/>
      <c r="G87" s="832"/>
      <c r="H87" s="832"/>
      <c r="I87" s="832"/>
      <c r="J87" s="832"/>
      <c r="K87" s="832"/>
      <c r="L87" s="832"/>
      <c r="M87" s="833"/>
      <c r="N87" s="52">
        <f>L84+L85+L86</f>
        <v>35754.081416949724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154934.35280678212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A38" s="113"/>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269.07924361440803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50000</v>
      </c>
      <c r="N48" s="271">
        <f>K48*M48</f>
        <v>2500</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72.623004926918924</v>
      </c>
      <c r="N49" s="271">
        <f>K49*M49</f>
        <v>363.11502463459465</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11023.24516449476</v>
      </c>
      <c r="N50" s="271">
        <f>K50*M50</f>
        <v>11023.24516449476</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13886.360189129355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16846.231868887844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3369.2463737775688</v>
      </c>
      <c r="M84" s="866"/>
      <c r="N84" s="51"/>
    </row>
    <row r="85" spans="1:14">
      <c r="B85" s="89" t="s">
        <v>973</v>
      </c>
      <c r="C85" s="90"/>
      <c r="D85" s="90"/>
      <c r="E85" s="90"/>
      <c r="F85" s="90"/>
      <c r="G85" s="90"/>
      <c r="H85" s="90"/>
      <c r="I85" s="87"/>
      <c r="J85" s="88"/>
      <c r="K85" s="303">
        <v>0.05</v>
      </c>
      <c r="L85" s="865">
        <f>N79*K85</f>
        <v>842.3115934443922</v>
      </c>
      <c r="M85" s="866"/>
      <c r="N85" s="51"/>
    </row>
    <row r="86" spans="1:14" ht="15.75" thickBot="1">
      <c r="B86" s="91" t="s">
        <v>974</v>
      </c>
      <c r="C86" s="92"/>
      <c r="D86" s="92"/>
      <c r="E86" s="92"/>
      <c r="F86" s="92"/>
      <c r="G86" s="92"/>
      <c r="H86" s="92"/>
      <c r="I86" s="93"/>
      <c r="J86" s="94"/>
      <c r="K86" s="304">
        <v>0.05</v>
      </c>
      <c r="L86" s="867">
        <f>N79*K86</f>
        <v>842.3115934443922</v>
      </c>
      <c r="M86" s="868"/>
      <c r="N86" s="51"/>
    </row>
    <row r="87" spans="1:14" ht="15.75" thickBot="1">
      <c r="B87" s="831" t="s">
        <v>953</v>
      </c>
      <c r="C87" s="832"/>
      <c r="D87" s="832"/>
      <c r="E87" s="832"/>
      <c r="F87" s="832"/>
      <c r="G87" s="832"/>
      <c r="H87" s="832"/>
      <c r="I87" s="832"/>
      <c r="J87" s="832"/>
      <c r="K87" s="832"/>
      <c r="L87" s="832"/>
      <c r="M87" s="833"/>
      <c r="N87" s="52">
        <f>L84+L85+L86</f>
        <v>5053.8695606663532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21900.101429554197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7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0.1</v>
      </c>
      <c r="N41" s="343">
        <f>N77*M41</f>
        <v>108.262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1500</v>
      </c>
      <c r="N48" s="271">
        <f>K48*M48</f>
        <v>1500</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60817.904355833154</v>
      </c>
      <c r="N49" s="271">
        <f>K49*M49</f>
        <v>3040.8952177916581</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50000</v>
      </c>
      <c r="N50" s="271">
        <f>K50*M50</f>
        <v>3750</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72.623004926918924</v>
      </c>
      <c r="N51" s="271">
        <f>K51*M51</f>
        <v>363.11502463459465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8654.0102424262532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1082.6199999999999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9844.8922424262528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1968.9784484852507</v>
      </c>
      <c r="M84" s="866"/>
      <c r="N84" s="51"/>
    </row>
    <row r="85" spans="1:14">
      <c r="B85" s="89" t="s">
        <v>973</v>
      </c>
      <c r="C85" s="90"/>
      <c r="D85" s="90"/>
      <c r="E85" s="90"/>
      <c r="F85" s="90"/>
      <c r="G85" s="90"/>
      <c r="H85" s="90"/>
      <c r="I85" s="87"/>
      <c r="J85" s="88"/>
      <c r="K85" s="303">
        <v>0.05</v>
      </c>
      <c r="L85" s="865">
        <f>N79*K85</f>
        <v>492.24461212131268</v>
      </c>
      <c r="M85" s="866"/>
      <c r="N85" s="51"/>
    </row>
    <row r="86" spans="1:14" ht="15.75" thickBot="1">
      <c r="B86" s="91" t="s">
        <v>974</v>
      </c>
      <c r="C86" s="92"/>
      <c r="D86" s="92"/>
      <c r="E86" s="92"/>
      <c r="F86" s="92"/>
      <c r="G86" s="92"/>
      <c r="H86" s="92"/>
      <c r="I86" s="93"/>
      <c r="J86" s="94"/>
      <c r="K86" s="304">
        <v>0.05</v>
      </c>
      <c r="L86" s="867">
        <f>N79*K86</f>
        <v>492.24461212131268</v>
      </c>
      <c r="M86" s="868"/>
      <c r="N86" s="51"/>
    </row>
    <row r="87" spans="1:14" ht="15.75" thickBot="1">
      <c r="B87" s="831" t="s">
        <v>953</v>
      </c>
      <c r="C87" s="832"/>
      <c r="D87" s="832"/>
      <c r="E87" s="832"/>
      <c r="F87" s="832"/>
      <c r="G87" s="832"/>
      <c r="H87" s="832"/>
      <c r="I87" s="832"/>
      <c r="J87" s="832"/>
      <c r="K87" s="832"/>
      <c r="L87" s="832"/>
      <c r="M87" s="833"/>
      <c r="N87" s="52">
        <f>L84+L85+L86</f>
        <v>2953.4676727278757</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12798.359915154128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253</v>
      </c>
      <c r="B36" s="844" t="str">
        <f>VLOOKUP(A36,EQUIPOS!A6:D154,3,FALSE)</f>
        <v>Máquina hidrosembradora</v>
      </c>
      <c r="C36" s="845"/>
      <c r="D36" s="845"/>
      <c r="E36" s="845"/>
      <c r="F36" s="845"/>
      <c r="G36" s="845"/>
      <c r="H36" s="846"/>
      <c r="I36" s="266"/>
      <c r="J36" s="267"/>
      <c r="K36" s="268">
        <f>VLOOKUP(A36,EQUIPOS!A6:D163,4,FALSE)</f>
        <v>20307.90097909746</v>
      </c>
      <c r="L36" s="269"/>
      <c r="M36" s="335">
        <v>350</v>
      </c>
      <c r="N36" s="271">
        <f>K36/M36</f>
        <v>58.022574225992742</v>
      </c>
    </row>
    <row r="37" spans="1:14">
      <c r="A37" s="113" t="s">
        <v>138</v>
      </c>
      <c r="B37" s="844" t="str">
        <f>VLOOKUP(A37,EQUIPOS!A7:D154,3,FALSE)</f>
        <v>Camioneta D-300</v>
      </c>
      <c r="C37" s="845"/>
      <c r="D37" s="845"/>
      <c r="E37" s="845"/>
      <c r="F37" s="845"/>
      <c r="G37" s="845"/>
      <c r="H37" s="846"/>
      <c r="I37" s="420"/>
      <c r="J37" s="421"/>
      <c r="K37" s="268">
        <f>VLOOKUP(A37,EQUIPOS!A7:D164,4,FALSE)</f>
        <v>49068.622442732019</v>
      </c>
      <c r="L37" s="334"/>
      <c r="M37" s="335">
        <v>350</v>
      </c>
      <c r="N37" s="271">
        <f>K37/M37</f>
        <v>140.19606412209149</v>
      </c>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4.8049864931144288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203.02362484119865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1500</v>
      </c>
      <c r="N48" s="271">
        <f>K48*M48</f>
        <v>1500</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2081.1368576072291</v>
      </c>
      <c r="N49" s="271">
        <f>K49*M49</f>
        <v>832.45474304289166</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72.623004926918924</v>
      </c>
      <c r="N50" s="271">
        <f>K50*M50</f>
        <v>363.11502463459465</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60817.904355833154</v>
      </c>
      <c r="N51" s="271">
        <f>K51*M51</f>
        <v>3040.8952177916581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5736.4649854691443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96.099729862288569</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6035.5883401726314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1207.1176680345263</v>
      </c>
      <c r="M84" s="866"/>
      <c r="N84" s="51"/>
    </row>
    <row r="85" spans="1:14">
      <c r="B85" s="89" t="s">
        <v>973</v>
      </c>
      <c r="C85" s="90"/>
      <c r="D85" s="90"/>
      <c r="E85" s="90"/>
      <c r="F85" s="90"/>
      <c r="G85" s="90"/>
      <c r="H85" s="90"/>
      <c r="I85" s="87"/>
      <c r="J85" s="88"/>
      <c r="K85" s="303">
        <v>0.05</v>
      </c>
      <c r="L85" s="865">
        <f>N79*K85</f>
        <v>301.77941700863158</v>
      </c>
      <c r="M85" s="866"/>
      <c r="N85" s="51"/>
    </row>
    <row r="86" spans="1:14" ht="15.75" thickBot="1">
      <c r="B86" s="91" t="s">
        <v>974</v>
      </c>
      <c r="C86" s="92"/>
      <c r="D86" s="92"/>
      <c r="E86" s="92"/>
      <c r="F86" s="92"/>
      <c r="G86" s="92"/>
      <c r="H86" s="92"/>
      <c r="I86" s="93"/>
      <c r="J86" s="94"/>
      <c r="K86" s="304">
        <v>0.05</v>
      </c>
      <c r="L86" s="867">
        <f>N79*K86</f>
        <v>301.77941700863158</v>
      </c>
      <c r="M86" s="868"/>
      <c r="N86" s="51"/>
    </row>
    <row r="87" spans="1:14" ht="15.75" thickBot="1">
      <c r="B87" s="831" t="s">
        <v>953</v>
      </c>
      <c r="C87" s="832"/>
      <c r="D87" s="832"/>
      <c r="E87" s="832"/>
      <c r="F87" s="832"/>
      <c r="G87" s="832"/>
      <c r="H87" s="832"/>
      <c r="I87" s="832"/>
      <c r="J87" s="832"/>
      <c r="K87" s="832"/>
      <c r="L87" s="832"/>
      <c r="M87" s="833"/>
      <c r="N87" s="52">
        <f>L84+L85+L86</f>
        <v>1810.6765020517894</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7846.264842224421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9.25" customHeight="1" thickBot="1">
      <c r="A31" t="s">
        <v>1845</v>
      </c>
      <c r="B31" s="80" t="s">
        <v>1726</v>
      </c>
      <c r="C31" s="971" t="s">
        <v>2049</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8000</v>
      </c>
      <c r="N36" s="271">
        <f>K36/M36</f>
        <v>6.1335778053415027</v>
      </c>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26.907924361440802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33.041502166782308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5178.8915753986776</v>
      </c>
      <c r="N48" s="271">
        <f>K48*M48</f>
        <v>5437.8361541686118</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15391.741342720132</v>
      </c>
      <c r="N49" s="271">
        <f>K49*M49</f>
        <v>15391.741342720132</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1060.0790868436823</v>
      </c>
      <c r="N50" s="271">
        <f>K50*M50</f>
        <v>2120.1581736873645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22949.735670576105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25673.569608886966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5134.7139217773938</v>
      </c>
      <c r="M84" s="866"/>
      <c r="N84" s="51"/>
    </row>
    <row r="85" spans="1:14">
      <c r="B85" s="89" t="s">
        <v>973</v>
      </c>
      <c r="C85" s="90"/>
      <c r="D85" s="90"/>
      <c r="E85" s="90"/>
      <c r="F85" s="90"/>
      <c r="G85" s="90"/>
      <c r="H85" s="90"/>
      <c r="I85" s="87"/>
      <c r="J85" s="88"/>
      <c r="K85" s="303">
        <v>0.05</v>
      </c>
      <c r="L85" s="865">
        <f>N79*K85</f>
        <v>1283.6784804443485</v>
      </c>
      <c r="M85" s="866"/>
      <c r="N85" s="51"/>
    </row>
    <row r="86" spans="1:14" ht="15.75" thickBot="1">
      <c r="B86" s="91" t="s">
        <v>974</v>
      </c>
      <c r="C86" s="92"/>
      <c r="D86" s="92"/>
      <c r="E86" s="92"/>
      <c r="F86" s="92"/>
      <c r="G86" s="92"/>
      <c r="H86" s="92"/>
      <c r="I86" s="93"/>
      <c r="J86" s="94"/>
      <c r="K86" s="304">
        <v>0.05</v>
      </c>
      <c r="L86" s="867">
        <f>N79*K86</f>
        <v>1283.6784804443485</v>
      </c>
      <c r="M86" s="868"/>
      <c r="N86" s="51"/>
    </row>
    <row r="87" spans="1:14" ht="15.75" thickBot="1">
      <c r="B87" s="831" t="s">
        <v>953</v>
      </c>
      <c r="C87" s="832"/>
      <c r="D87" s="832"/>
      <c r="E87" s="832"/>
      <c r="F87" s="832"/>
      <c r="G87" s="832"/>
      <c r="H87" s="832"/>
      <c r="I87" s="832"/>
      <c r="J87" s="832"/>
      <c r="K87" s="832"/>
      <c r="L87" s="832"/>
      <c r="M87" s="833"/>
      <c r="N87" s="52">
        <f>L84+L85+L86</f>
        <v>7702.0708826660912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33375.640491553058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28.5" customHeight="1" thickBot="1">
      <c r="A31" t="s">
        <v>1845</v>
      </c>
      <c r="B31" s="80" t="s">
        <v>1727</v>
      </c>
      <c r="C31" s="971" t="s">
        <v>2052</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138</v>
      </c>
      <c r="B36" s="844" t="str">
        <f>VLOOKUP(A36,EQUIPOS!A6:D154,3,FALSE)</f>
        <v>Camioneta D-300</v>
      </c>
      <c r="C36" s="845"/>
      <c r="D36" s="845"/>
      <c r="E36" s="845"/>
      <c r="F36" s="845"/>
      <c r="G36" s="845"/>
      <c r="H36" s="846"/>
      <c r="I36" s="266"/>
      <c r="J36" s="267"/>
      <c r="K36" s="268">
        <f>VLOOKUP(A36,EQUIPOS!A6:D163,4,FALSE)</f>
        <v>49068.622442732019</v>
      </c>
      <c r="L36" s="269"/>
      <c r="M36" s="335">
        <v>8000</v>
      </c>
      <c r="N36" s="271">
        <f>K36/M36</f>
        <v>6.1335778053415027</v>
      </c>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26.907924361440802</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33.041502166782308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12474.484723966058</v>
      </c>
      <c r="N48" s="271">
        <f>K48*M48</f>
        <v>13098.20896016436</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15391.741342720132</v>
      </c>
      <c r="N49" s="271">
        <f>K49*M49</f>
        <v>15391.741342720132</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1060.0790868436823</v>
      </c>
      <c r="N50" s="271">
        <f>K50*M50</f>
        <v>2120.1581736873645</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30610.108476571855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2690.7924361440801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33333.942414882717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6666.7884829765435</v>
      </c>
      <c r="M84" s="866"/>
      <c r="N84" s="51"/>
    </row>
    <row r="85" spans="1:14">
      <c r="B85" s="89" t="s">
        <v>973</v>
      </c>
      <c r="C85" s="90"/>
      <c r="D85" s="90"/>
      <c r="E85" s="90"/>
      <c r="F85" s="90"/>
      <c r="G85" s="90"/>
      <c r="H85" s="90"/>
      <c r="I85" s="87"/>
      <c r="J85" s="88"/>
      <c r="K85" s="303">
        <v>0.05</v>
      </c>
      <c r="L85" s="865">
        <f>N79*K85</f>
        <v>1666.6971207441359</v>
      </c>
      <c r="M85" s="866"/>
      <c r="N85" s="51"/>
    </row>
    <row r="86" spans="1:14" ht="15.75" thickBot="1">
      <c r="B86" s="91" t="s">
        <v>974</v>
      </c>
      <c r="C86" s="92"/>
      <c r="D86" s="92"/>
      <c r="E86" s="92"/>
      <c r="F86" s="92"/>
      <c r="G86" s="92"/>
      <c r="H86" s="92"/>
      <c r="I86" s="93"/>
      <c r="J86" s="94"/>
      <c r="K86" s="304">
        <v>0.05</v>
      </c>
      <c r="L86" s="867">
        <f>N79*K86</f>
        <v>1666.6971207441359</v>
      </c>
      <c r="M86" s="868"/>
      <c r="N86" s="51"/>
    </row>
    <row r="87" spans="1:14" ht="15.75" thickBot="1">
      <c r="B87" s="831" t="s">
        <v>953</v>
      </c>
      <c r="C87" s="832"/>
      <c r="D87" s="832"/>
      <c r="E87" s="832"/>
      <c r="F87" s="832"/>
      <c r="G87" s="832"/>
      <c r="H87" s="832"/>
      <c r="I87" s="832"/>
      <c r="J87" s="832"/>
      <c r="K87" s="832"/>
      <c r="L87" s="832"/>
      <c r="M87" s="833"/>
      <c r="N87" s="52">
        <f>L84+L85+L86</f>
        <v>10000.182724464816</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43334.125139347532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30"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t="s">
        <v>119</v>
      </c>
      <c r="B36" s="844" t="str">
        <f>VLOOKUP(A36,EQUIPOS!A6:D154,3,FALSE)</f>
        <v xml:space="preserve">Bomba de concreto, Producción: 30 m3/h, POTENCIA: 67 HP, MAX PRESION DE CONCRETO: 1150 PSI
</v>
      </c>
      <c r="C36" s="845"/>
      <c r="D36" s="845"/>
      <c r="E36" s="845"/>
      <c r="F36" s="845"/>
      <c r="G36" s="845"/>
      <c r="H36" s="846"/>
      <c r="I36" s="266"/>
      <c r="J36" s="267"/>
      <c r="K36" s="268">
        <f>VLOOKUP(A36,EQUIPOS!A6:D163,4,FALSE)</f>
        <v>92003.667080122541</v>
      </c>
      <c r="L36" s="269"/>
      <c r="M36" s="335">
        <v>100</v>
      </c>
      <c r="N36" s="271">
        <f>K36/M36</f>
        <v>920.03667080122545</v>
      </c>
    </row>
    <row r="37" spans="1:14">
      <c r="A37" s="113" t="s">
        <v>138</v>
      </c>
      <c r="B37" s="844" t="str">
        <f>VLOOKUP(A37,EQUIPOS!A7:D154,3,FALSE)</f>
        <v>Camioneta D-300</v>
      </c>
      <c r="C37" s="845"/>
      <c r="D37" s="845"/>
      <c r="E37" s="845"/>
      <c r="F37" s="845"/>
      <c r="G37" s="845"/>
      <c r="H37" s="846"/>
      <c r="I37" s="420"/>
      <c r="J37" s="421"/>
      <c r="K37" s="268">
        <f>VLOOKUP(A37,EQUIPOS!A7:D164,4,FALSE)</f>
        <v>49068.622442732019</v>
      </c>
      <c r="L37" s="334"/>
      <c r="M37" s="335">
        <v>1000</v>
      </c>
      <c r="N37" s="271">
        <f>K37/M37</f>
        <v>49.068622442732021</v>
      </c>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0.01</v>
      </c>
      <c r="N41" s="343">
        <f>N77*M41</f>
        <v>4.0401280451800998</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973.14542128913763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338184.73936117475</v>
      </c>
      <c r="N48" s="271">
        <f>K48*M48</f>
        <v>33818.47393611748</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5217.2221873876479</v>
      </c>
      <c r="N49" s="271">
        <f>K49*M49</f>
        <v>5738.944406126413</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3231.4835385145939</v>
      </c>
      <c r="N50" s="271">
        <f>K50*M50</f>
        <v>3231.4835385145939</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42788.901880758487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404.01280451800994</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44166.060106565637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8833.2120213131275</v>
      </c>
      <c r="M84" s="866"/>
      <c r="N84" s="51"/>
    </row>
    <row r="85" spans="1:14">
      <c r="B85" s="89" t="s">
        <v>973</v>
      </c>
      <c r="C85" s="90"/>
      <c r="D85" s="90"/>
      <c r="E85" s="90"/>
      <c r="F85" s="90"/>
      <c r="G85" s="90"/>
      <c r="H85" s="90"/>
      <c r="I85" s="87"/>
      <c r="J85" s="88"/>
      <c r="K85" s="303">
        <v>0.05</v>
      </c>
      <c r="L85" s="865">
        <f>N79*K85</f>
        <v>2208.3030053282819</v>
      </c>
      <c r="M85" s="866"/>
      <c r="N85" s="51"/>
    </row>
    <row r="86" spans="1:14" ht="15.75" thickBot="1">
      <c r="B86" s="91" t="s">
        <v>974</v>
      </c>
      <c r="C86" s="92"/>
      <c r="D86" s="92"/>
      <c r="E86" s="92"/>
      <c r="F86" s="92"/>
      <c r="G86" s="92"/>
      <c r="H86" s="92"/>
      <c r="I86" s="93"/>
      <c r="J86" s="94"/>
      <c r="K86" s="304">
        <v>0.05</v>
      </c>
      <c r="L86" s="867">
        <f>N79*K86</f>
        <v>2208.3030053282819</v>
      </c>
      <c r="M86" s="868"/>
      <c r="N86" s="51"/>
    </row>
    <row r="87" spans="1:14" ht="15.75" thickBot="1">
      <c r="B87" s="831" t="s">
        <v>953</v>
      </c>
      <c r="C87" s="832"/>
      <c r="D87" s="832"/>
      <c r="E87" s="832"/>
      <c r="F87" s="832"/>
      <c r="G87" s="832"/>
      <c r="H87" s="832"/>
      <c r="I87" s="832"/>
      <c r="J87" s="832"/>
      <c r="K87" s="832"/>
      <c r="L87" s="832"/>
      <c r="M87" s="833"/>
      <c r="N87" s="52">
        <f>L84+L85+L86</f>
        <v>13249.818031969691</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57415.878138535329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9.25" customHeight="1" thickBot="1">
      <c r="B29" s="71" t="s">
        <v>943</v>
      </c>
      <c r="C29" s="840" t="s">
        <v>944</v>
      </c>
      <c r="D29" s="841"/>
      <c r="E29" s="841"/>
      <c r="F29" s="841"/>
      <c r="G29" s="841"/>
      <c r="H29" s="841"/>
      <c r="I29" s="841"/>
      <c r="J29" s="72"/>
      <c r="K29" s="341" t="s">
        <v>2215</v>
      </c>
      <c r="L29" s="842" t="s">
        <v>945</v>
      </c>
      <c r="M29" s="843"/>
      <c r="N29" s="71" t="s">
        <v>946</v>
      </c>
    </row>
    <row r="30" spans="1:14" ht="17.25" hidden="1" customHeight="1">
      <c r="B30" s="71" t="s">
        <v>943</v>
      </c>
      <c r="C30" s="840" t="s">
        <v>944</v>
      </c>
      <c r="D30" s="841"/>
      <c r="E30" s="841"/>
      <c r="F30" s="841"/>
      <c r="G30" s="841"/>
      <c r="H30" s="841"/>
      <c r="I30" s="841"/>
      <c r="J30" s="72"/>
      <c r="K30" s="306"/>
      <c r="L30" s="842" t="s">
        <v>945</v>
      </c>
      <c r="M30" s="843"/>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N77*M41</f>
        <v>270.65500000000003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50000</v>
      </c>
      <c r="N48" s="271">
        <f>K48*M48</f>
        <v>25000</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3194.2176657475397</v>
      </c>
      <c r="N49" s="271">
        <f>K49*M49</f>
        <v>3194.2176657475397</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31" t="s">
        <v>953</v>
      </c>
      <c r="C55" s="832"/>
      <c r="D55" s="832"/>
      <c r="E55" s="832"/>
      <c r="F55" s="832"/>
      <c r="G55" s="832"/>
      <c r="H55" s="832"/>
      <c r="I55" s="832"/>
      <c r="J55" s="832"/>
      <c r="K55" s="832"/>
      <c r="L55" s="832"/>
      <c r="M55" s="833"/>
      <c r="N55" s="393">
        <f>SUM(N48:N54)</f>
        <v>28194.217665747539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34" t="s">
        <v>961</v>
      </c>
      <c r="M59" s="807"/>
      <c r="N59" s="76" t="s">
        <v>951</v>
      </c>
    </row>
    <row r="60" spans="1:14">
      <c r="B60" s="46"/>
      <c r="C60" s="316"/>
      <c r="D60" s="316"/>
      <c r="E60" s="316"/>
      <c r="F60" s="316"/>
      <c r="G60" s="316"/>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310"/>
      <c r="I63" s="278"/>
      <c r="J63" s="285"/>
      <c r="K63" s="278"/>
      <c r="L63" s="835"/>
      <c r="M63" s="836"/>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1003"/>
      <c r="M65" s="1004"/>
      <c r="N65" s="484"/>
    </row>
    <row r="66" spans="1:15" ht="15.75" thickBot="1">
      <c r="B66" s="831" t="s">
        <v>953</v>
      </c>
      <c r="C66" s="832"/>
      <c r="D66" s="832"/>
      <c r="E66" s="832"/>
      <c r="F66" s="832"/>
      <c r="G66" s="832"/>
      <c r="H66" s="832"/>
      <c r="I66" s="832"/>
      <c r="J66" s="832"/>
      <c r="K66" s="832"/>
      <c r="L66" s="832"/>
      <c r="M66" s="83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7" t="s">
        <v>963</v>
      </c>
      <c r="C70" s="858"/>
      <c r="D70" s="858"/>
      <c r="E70" s="858"/>
      <c r="F70" s="858"/>
      <c r="G70" s="858"/>
      <c r="H70" s="858"/>
      <c r="I70" s="73" t="s">
        <v>964</v>
      </c>
      <c r="J70" s="75" t="s">
        <v>1410</v>
      </c>
      <c r="K70" s="74" t="s">
        <v>966</v>
      </c>
      <c r="L70" s="859" t="s">
        <v>950</v>
      </c>
      <c r="M70" s="983"/>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9"/>
      <c r="C76" s="1000"/>
      <c r="D76" s="1000"/>
      <c r="E76" s="1000"/>
      <c r="F76" s="1000"/>
      <c r="G76" s="1000"/>
      <c r="H76" s="1000"/>
      <c r="I76" s="169"/>
      <c r="J76" s="169"/>
      <c r="K76" s="169"/>
      <c r="L76" s="1001"/>
      <c r="M76" s="1002"/>
      <c r="N76" s="484"/>
    </row>
    <row r="77" spans="1:15" ht="15.75" thickBot="1">
      <c r="B77" s="831" t="s">
        <v>953</v>
      </c>
      <c r="C77" s="832"/>
      <c r="D77" s="832"/>
      <c r="E77" s="832"/>
      <c r="F77" s="832"/>
      <c r="G77" s="832"/>
      <c r="H77" s="832"/>
      <c r="I77" s="832"/>
      <c r="J77" s="832"/>
      <c r="K77" s="832"/>
      <c r="L77" s="832"/>
      <c r="M77" s="833"/>
      <c r="N77" s="300">
        <f>SUM(N71:N76)</f>
        <v>5413.1</v>
      </c>
    </row>
    <row r="78" spans="1:15" ht="15.75" thickBot="1">
      <c r="B78" s="33"/>
      <c r="C78" s="34"/>
      <c r="D78" s="34"/>
      <c r="E78" s="34"/>
      <c r="F78" s="34"/>
      <c r="G78" s="34"/>
      <c r="H78" s="34"/>
      <c r="I78" s="34"/>
      <c r="J78" s="34"/>
      <c r="K78" s="34"/>
      <c r="L78" s="34"/>
      <c r="M78" s="34"/>
      <c r="N78" s="35"/>
    </row>
    <row r="79" spans="1:15" ht="15.75" thickBot="1">
      <c r="B79" s="831" t="s">
        <v>967</v>
      </c>
      <c r="C79" s="832"/>
      <c r="D79" s="832"/>
      <c r="E79" s="832"/>
      <c r="F79" s="832"/>
      <c r="G79" s="832"/>
      <c r="H79" s="832"/>
      <c r="I79" s="832"/>
      <c r="J79" s="832"/>
      <c r="K79" s="832"/>
      <c r="L79" s="832"/>
      <c r="M79" s="833"/>
      <c r="N79" s="99">
        <f>N43+N55+N66+N77</f>
        <v>33877.97266574754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22" t="s">
        <v>969</v>
      </c>
      <c r="C83" s="823"/>
      <c r="D83" s="823"/>
      <c r="E83" s="823"/>
      <c r="F83" s="823"/>
      <c r="G83" s="823"/>
      <c r="H83" s="823"/>
      <c r="I83" s="313"/>
      <c r="J83" s="333"/>
      <c r="K83" s="301" t="s">
        <v>970</v>
      </c>
      <c r="L83" s="861" t="s">
        <v>971</v>
      </c>
      <c r="M83" s="862"/>
      <c r="N83" s="302"/>
    </row>
    <row r="84" spans="1:14">
      <c r="B84" s="863" t="s">
        <v>972</v>
      </c>
      <c r="C84" s="864"/>
      <c r="D84" s="864"/>
      <c r="E84" s="864"/>
      <c r="F84" s="864"/>
      <c r="G84" s="864"/>
      <c r="H84" s="864"/>
      <c r="I84" s="87"/>
      <c r="J84" s="88"/>
      <c r="K84" s="303">
        <v>0.2</v>
      </c>
      <c r="L84" s="865">
        <f>N79*K84</f>
        <v>6775.5945331495086</v>
      </c>
      <c r="M84" s="866"/>
      <c r="N84" s="51"/>
    </row>
    <row r="85" spans="1:14">
      <c r="B85" s="89" t="s">
        <v>973</v>
      </c>
      <c r="C85" s="90"/>
      <c r="D85" s="90"/>
      <c r="E85" s="90"/>
      <c r="F85" s="90"/>
      <c r="G85" s="90"/>
      <c r="H85" s="90"/>
      <c r="I85" s="87"/>
      <c r="J85" s="88"/>
      <c r="K85" s="303">
        <v>0.05</v>
      </c>
      <c r="L85" s="865">
        <f>N79*K85</f>
        <v>1693.8986332873772</v>
      </c>
      <c r="M85" s="866"/>
      <c r="N85" s="51"/>
    </row>
    <row r="86" spans="1:14" ht="15.75" thickBot="1">
      <c r="B86" s="91" t="s">
        <v>974</v>
      </c>
      <c r="C86" s="92"/>
      <c r="D86" s="92"/>
      <c r="E86" s="92"/>
      <c r="F86" s="92"/>
      <c r="G86" s="92"/>
      <c r="H86" s="92"/>
      <c r="I86" s="93"/>
      <c r="J86" s="94"/>
      <c r="K86" s="304">
        <v>0.05</v>
      </c>
      <c r="L86" s="867">
        <f>N79*K86</f>
        <v>1693.8986332873772</v>
      </c>
      <c r="M86" s="868"/>
      <c r="N86" s="51"/>
    </row>
    <row r="87" spans="1:14" ht="15.75" thickBot="1">
      <c r="B87" s="831" t="s">
        <v>953</v>
      </c>
      <c r="C87" s="832"/>
      <c r="D87" s="832"/>
      <c r="E87" s="832"/>
      <c r="F87" s="832"/>
      <c r="G87" s="832"/>
      <c r="H87" s="832"/>
      <c r="I87" s="832"/>
      <c r="J87" s="832"/>
      <c r="K87" s="832"/>
      <c r="L87" s="832"/>
      <c r="M87" s="833"/>
      <c r="N87" s="52">
        <f>L84+L85+L86</f>
        <v>10163.391799724262</v>
      </c>
    </row>
    <row r="88" spans="1:14" ht="15.75" thickBot="1">
      <c r="B88" s="33"/>
      <c r="C88" s="34"/>
      <c r="D88" s="34"/>
      <c r="E88" s="34"/>
      <c r="F88" s="34"/>
      <c r="G88" s="34"/>
      <c r="H88" s="34"/>
      <c r="I88" s="34"/>
      <c r="J88" s="34"/>
      <c r="K88" s="34"/>
      <c r="L88" s="34"/>
      <c r="M88" s="34"/>
      <c r="N88" s="35"/>
    </row>
    <row r="89" spans="1:14" ht="15.75" thickBot="1">
      <c r="A89" t="s">
        <v>2016</v>
      </c>
      <c r="B89" s="831" t="s">
        <v>975</v>
      </c>
      <c r="C89" s="832"/>
      <c r="D89" s="832"/>
      <c r="E89" s="832"/>
      <c r="F89" s="832"/>
      <c r="G89" s="832"/>
      <c r="H89" s="832"/>
      <c r="I89" s="832"/>
      <c r="J89" s="832"/>
      <c r="K89" s="832"/>
      <c r="L89" s="832"/>
      <c r="M89" s="833"/>
      <c r="N89" s="187">
        <f>N79+N87</f>
        <v>44041.364465471801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t="17.25" hidden="1" customHeight="1" thickBot="1">
      <c r="B30" s="71" t="s">
        <v>943</v>
      </c>
      <c r="C30" s="840" t="s">
        <v>944</v>
      </c>
      <c r="D30" s="841"/>
      <c r="E30" s="841"/>
      <c r="F30" s="841"/>
      <c r="G30" s="841"/>
      <c r="H30" s="841"/>
      <c r="I30" s="841"/>
      <c r="J30" s="72"/>
      <c r="K30" s="306"/>
      <c r="L30" s="842" t="s">
        <v>945</v>
      </c>
      <c r="M30" s="843"/>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13"/>
      <c r="B36" s="844"/>
      <c r="C36" s="845"/>
      <c r="D36" s="845"/>
      <c r="E36" s="845"/>
      <c r="F36" s="845"/>
      <c r="G36" s="845"/>
      <c r="H36" s="846"/>
      <c r="I36" s="266"/>
      <c r="J36" s="267"/>
      <c r="K36" s="268"/>
      <c r="L36" s="269"/>
      <c r="M36" s="335"/>
      <c r="N36" s="271"/>
    </row>
    <row r="37" spans="1:14">
      <c r="A37" s="113"/>
      <c r="B37" s="844"/>
      <c r="C37" s="845"/>
      <c r="D37" s="845"/>
      <c r="E37" s="845"/>
      <c r="F37" s="845"/>
      <c r="G37" s="845"/>
      <c r="H37" s="846"/>
      <c r="I37" s="420"/>
      <c r="J37" s="421"/>
      <c r="K37" s="268"/>
      <c r="L37" s="334"/>
      <c r="M37" s="335"/>
      <c r="N37" s="271"/>
    </row>
    <row r="38" spans="1:14">
      <c r="B38" s="844"/>
      <c r="C38" s="845"/>
      <c r="D38" s="845"/>
      <c r="E38" s="845"/>
      <c r="F38" s="845"/>
      <c r="G38" s="845"/>
      <c r="H38" s="846"/>
      <c r="I38" s="327"/>
      <c r="J38" s="329"/>
      <c r="K38" s="268"/>
      <c r="L38" s="422"/>
      <c r="M38" s="423"/>
      <c r="N38" s="271"/>
    </row>
    <row r="39" spans="1:14">
      <c r="B39" s="844"/>
      <c r="C39" s="845"/>
      <c r="D39" s="845"/>
      <c r="E39" s="845"/>
      <c r="F39" s="845"/>
      <c r="G39" s="845"/>
      <c r="H39" s="846"/>
      <c r="I39" s="36"/>
      <c r="J39" s="37"/>
      <c r="K39" s="268"/>
      <c r="L39" s="275"/>
      <c r="M39" s="335"/>
      <c r="N39" s="271"/>
    </row>
    <row r="40" spans="1:14">
      <c r="B40" s="319"/>
      <c r="C40" s="320"/>
      <c r="D40" s="320"/>
      <c r="E40" s="320"/>
      <c r="F40" s="322"/>
      <c r="G40" s="322"/>
      <c r="H40" s="125"/>
      <c r="I40" s="36"/>
      <c r="J40" s="37"/>
      <c r="K40" s="268"/>
      <c r="L40" s="275"/>
      <c r="M40" s="276"/>
      <c r="N40" s="272"/>
    </row>
    <row r="41" spans="1:14">
      <c r="B41" s="851" t="s">
        <v>952</v>
      </c>
      <c r="C41" s="852"/>
      <c r="D41" s="852"/>
      <c r="E41" s="38"/>
      <c r="F41" s="39"/>
      <c r="G41" s="39"/>
      <c r="H41" s="40"/>
      <c r="I41" s="36"/>
      <c r="J41" s="37"/>
      <c r="K41" s="278"/>
      <c r="L41" s="275"/>
      <c r="M41" s="400">
        <v>0.05</v>
      </c>
      <c r="N41" s="343">
        <f>N76*M41</f>
        <v>90218.333333333343</v>
      </c>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2661.8480547896161</v>
      </c>
      <c r="N48" s="271">
        <f>K48*M48</f>
        <v>2928032.8602685775</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31" t="s">
        <v>953</v>
      </c>
      <c r="C54" s="832"/>
      <c r="D54" s="832"/>
      <c r="E54" s="832"/>
      <c r="F54" s="832"/>
      <c r="G54" s="832"/>
      <c r="H54" s="832"/>
      <c r="I54" s="832"/>
      <c r="J54" s="832"/>
      <c r="K54" s="832"/>
      <c r="L54" s="832"/>
      <c r="M54" s="833"/>
      <c r="N54" s="393">
        <f>SUM(N48:N53)</f>
        <v>2928032.8602685775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34" t="s">
        <v>961</v>
      </c>
      <c r="M58" s="807"/>
      <c r="N58" s="76" t="s">
        <v>951</v>
      </c>
    </row>
    <row r="59" spans="1:14">
      <c r="B59" s="46"/>
      <c r="C59" s="316"/>
      <c r="D59" s="316"/>
      <c r="E59" s="316"/>
      <c r="F59" s="316"/>
      <c r="G59" s="316"/>
      <c r="H59" s="310"/>
      <c r="I59" s="278"/>
      <c r="J59" s="285"/>
      <c r="K59" s="278"/>
      <c r="L59" s="835"/>
      <c r="M59" s="836"/>
      <c r="N59" s="286"/>
    </row>
    <row r="60" spans="1:14">
      <c r="B60" s="46"/>
      <c r="C60" s="47"/>
      <c r="D60" s="47"/>
      <c r="E60" s="47"/>
      <c r="F60" s="47"/>
      <c r="G60" s="47"/>
      <c r="H60" s="310"/>
      <c r="I60" s="278"/>
      <c r="J60" s="285"/>
      <c r="K60" s="278"/>
      <c r="L60" s="835"/>
      <c r="M60" s="836"/>
      <c r="N60" s="286"/>
    </row>
    <row r="61" spans="1:14">
      <c r="B61" s="46"/>
      <c r="C61" s="47"/>
      <c r="D61" s="47"/>
      <c r="E61" s="47"/>
      <c r="F61" s="47"/>
      <c r="G61" s="47"/>
      <c r="H61" s="310"/>
      <c r="I61" s="278"/>
      <c r="J61" s="285"/>
      <c r="K61" s="278"/>
      <c r="L61" s="835"/>
      <c r="M61" s="836"/>
      <c r="N61" s="286"/>
    </row>
    <row r="62" spans="1:14">
      <c r="B62" s="46"/>
      <c r="C62" s="47"/>
      <c r="D62" s="47"/>
      <c r="E62" s="47"/>
      <c r="F62" s="47"/>
      <c r="G62" s="47"/>
      <c r="H62" s="310"/>
      <c r="I62" s="278"/>
      <c r="J62" s="285"/>
      <c r="K62" s="278"/>
      <c r="L62" s="835"/>
      <c r="M62" s="836"/>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1003"/>
      <c r="M64" s="1004"/>
      <c r="N64" s="484"/>
    </row>
    <row r="65" spans="1:15" ht="15.75" thickBot="1">
      <c r="B65" s="831" t="s">
        <v>953</v>
      </c>
      <c r="C65" s="832"/>
      <c r="D65" s="832"/>
      <c r="E65" s="832"/>
      <c r="F65" s="832"/>
      <c r="G65" s="832"/>
      <c r="H65" s="832"/>
      <c r="I65" s="832"/>
      <c r="J65" s="832"/>
      <c r="K65" s="832"/>
      <c r="L65" s="832"/>
      <c r="M65" s="833"/>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7" t="s">
        <v>963</v>
      </c>
      <c r="C69" s="858"/>
      <c r="D69" s="858"/>
      <c r="E69" s="858"/>
      <c r="F69" s="858"/>
      <c r="G69" s="858"/>
      <c r="H69" s="858"/>
      <c r="I69" s="73" t="s">
        <v>964</v>
      </c>
      <c r="J69" s="75" t="s">
        <v>1410</v>
      </c>
      <c r="K69" s="74" t="s">
        <v>966</v>
      </c>
      <c r="L69" s="859" t="s">
        <v>950</v>
      </c>
      <c r="M69" s="983"/>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9"/>
      <c r="C75" s="1000"/>
      <c r="D75" s="1000"/>
      <c r="E75" s="1000"/>
      <c r="F75" s="1000"/>
      <c r="G75" s="1000"/>
      <c r="H75" s="1000"/>
      <c r="I75" s="169"/>
      <c r="J75" s="169"/>
      <c r="K75" s="169"/>
      <c r="L75" s="1001"/>
      <c r="M75" s="1002"/>
      <c r="N75" s="45"/>
    </row>
    <row r="76" spans="1:15" ht="15.75" thickBot="1">
      <c r="B76" s="831" t="s">
        <v>953</v>
      </c>
      <c r="C76" s="832"/>
      <c r="D76" s="832"/>
      <c r="E76" s="832"/>
      <c r="F76" s="832"/>
      <c r="G76" s="832"/>
      <c r="H76" s="832"/>
      <c r="I76" s="832"/>
      <c r="J76" s="832"/>
      <c r="K76" s="832"/>
      <c r="L76" s="832"/>
      <c r="M76" s="833"/>
      <c r="N76" s="300">
        <f>SUM(N70:N75)</f>
        <v>1804366.6666666667</v>
      </c>
    </row>
    <row r="77" spans="1:15" ht="15.75" thickBot="1">
      <c r="B77" s="33"/>
      <c r="C77" s="34"/>
      <c r="D77" s="34"/>
      <c r="E77" s="34"/>
      <c r="F77" s="34"/>
      <c r="G77" s="34"/>
      <c r="H77" s="34"/>
      <c r="I77" s="34"/>
      <c r="J77" s="34"/>
      <c r="K77" s="34"/>
      <c r="L77" s="34"/>
      <c r="M77" s="34"/>
      <c r="N77" s="35"/>
    </row>
    <row r="78" spans="1:15" ht="15.75" thickBot="1">
      <c r="B78" s="831" t="s">
        <v>967</v>
      </c>
      <c r="C78" s="832"/>
      <c r="D78" s="832"/>
      <c r="E78" s="832"/>
      <c r="F78" s="832"/>
      <c r="G78" s="832"/>
      <c r="H78" s="832"/>
      <c r="I78" s="832"/>
      <c r="J78" s="832"/>
      <c r="K78" s="832"/>
      <c r="L78" s="832"/>
      <c r="M78" s="833"/>
      <c r="N78" s="99">
        <f>N43+N54+N65+N76</f>
        <v>4822617.8602685779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964523.57205371559</v>
      </c>
      <c r="M83" s="866"/>
      <c r="N83" s="51"/>
    </row>
    <row r="84" spans="1:14">
      <c r="B84" s="89" t="s">
        <v>973</v>
      </c>
      <c r="C84" s="90"/>
      <c r="D84" s="90"/>
      <c r="E84" s="90"/>
      <c r="F84" s="90"/>
      <c r="G84" s="90"/>
      <c r="H84" s="90"/>
      <c r="I84" s="87"/>
      <c r="J84" s="88"/>
      <c r="K84" s="303">
        <v>0.05</v>
      </c>
      <c r="L84" s="865">
        <f>N78*K84</f>
        <v>241130.8930134289</v>
      </c>
      <c r="M84" s="866"/>
      <c r="N84" s="51"/>
    </row>
    <row r="85" spans="1:14" ht="15.75" thickBot="1">
      <c r="B85" s="91" t="s">
        <v>974</v>
      </c>
      <c r="C85" s="92"/>
      <c r="D85" s="92"/>
      <c r="E85" s="92"/>
      <c r="F85" s="92"/>
      <c r="G85" s="92"/>
      <c r="H85" s="92"/>
      <c r="I85" s="93"/>
      <c r="J85" s="94"/>
      <c r="K85" s="304">
        <v>0.05</v>
      </c>
      <c r="L85" s="867">
        <f>N78*K85</f>
        <v>241130.8930134289</v>
      </c>
      <c r="M85" s="868"/>
      <c r="N85" s="51"/>
    </row>
    <row r="86" spans="1:14" ht="15.75" thickBot="1">
      <c r="B86" s="831" t="s">
        <v>953</v>
      </c>
      <c r="C86" s="832"/>
      <c r="D86" s="832"/>
      <c r="E86" s="832"/>
      <c r="F86" s="832"/>
      <c r="G86" s="832"/>
      <c r="H86" s="832"/>
      <c r="I86" s="832"/>
      <c r="J86" s="832"/>
      <c r="K86" s="832"/>
      <c r="L86" s="832"/>
      <c r="M86" s="833"/>
      <c r="N86" s="52">
        <f>L83+L84+L85</f>
        <v>1446785.3580805734</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6269403.2183491513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28.5" customHeight="1" thickBot="1">
      <c r="A31" t="s">
        <v>1845</v>
      </c>
      <c r="B31" s="107" t="s">
        <v>1166</v>
      </c>
      <c r="C31" s="1005" t="s">
        <v>2193</v>
      </c>
      <c r="D31" s="1006"/>
      <c r="E31" s="1006"/>
      <c r="F31" s="1006"/>
      <c r="G31" s="1006"/>
      <c r="H31" s="1006"/>
      <c r="I31" s="1006"/>
      <c r="J31" s="1006"/>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s="171" t="s">
        <v>373</v>
      </c>
      <c r="B36" s="844" t="str">
        <f>VLOOKUP(A36,EQUIPOS!A6:D154,3,FALSE)</f>
        <v>Volqueta 6 m3</v>
      </c>
      <c r="C36" s="845"/>
      <c r="D36" s="845"/>
      <c r="E36" s="845"/>
      <c r="F36" s="845"/>
      <c r="G36" s="845"/>
      <c r="H36" s="846"/>
      <c r="I36" s="266"/>
      <c r="J36" s="267"/>
      <c r="K36" s="268">
        <f>VLOOKUP(A36,EQUIPOS!A6:D161,4,FALSE)</f>
        <v>57246.726183187362</v>
      </c>
      <c r="L36" s="269"/>
      <c r="M36" s="454">
        <v>81</v>
      </c>
      <c r="N36" s="271">
        <f>K36/M36</f>
        <v>706.74970596527612</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706.74970596527612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706.74970596527612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141.34994119305523</v>
      </c>
      <c r="M83" s="866"/>
      <c r="N83" s="51"/>
    </row>
    <row r="84" spans="1:14">
      <c r="B84" s="89" t="s">
        <v>973</v>
      </c>
      <c r="C84" s="90"/>
      <c r="D84" s="90"/>
      <c r="E84" s="90"/>
      <c r="F84" s="90"/>
      <c r="G84" s="90"/>
      <c r="H84" s="90"/>
      <c r="I84" s="87"/>
      <c r="J84" s="88"/>
      <c r="K84" s="303">
        <v>0.05</v>
      </c>
      <c r="L84" s="865">
        <f>N78*K84</f>
        <v>35.337485298263807</v>
      </c>
      <c r="M84" s="866"/>
      <c r="N84" s="51"/>
    </row>
    <row r="85" spans="1:14" ht="15.75" thickBot="1">
      <c r="B85" s="91" t="s">
        <v>974</v>
      </c>
      <c r="C85" s="92"/>
      <c r="D85" s="92"/>
      <c r="E85" s="92"/>
      <c r="F85" s="92"/>
      <c r="G85" s="92"/>
      <c r="H85" s="92"/>
      <c r="I85" s="93"/>
      <c r="J85" s="94"/>
      <c r="K85" s="304">
        <v>0.05</v>
      </c>
      <c r="L85" s="867">
        <f>N78*K85</f>
        <v>35.337485298263807</v>
      </c>
      <c r="M85" s="868"/>
      <c r="N85" s="51"/>
    </row>
    <row r="86" spans="1:14" ht="15.75" thickBot="1">
      <c r="B86" s="831" t="s">
        <v>953</v>
      </c>
      <c r="C86" s="832"/>
      <c r="D86" s="832"/>
      <c r="E86" s="832"/>
      <c r="F86" s="832"/>
      <c r="G86" s="832"/>
      <c r="H86" s="832"/>
      <c r="I86" s="832"/>
      <c r="J86" s="832"/>
      <c r="K86" s="832"/>
      <c r="L86" s="832"/>
      <c r="M86" s="833"/>
      <c r="N86" s="52">
        <f>L83+L84+L85</f>
        <v>212.02491178958283</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918.77461775485892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3"/>
      <c r="H25" s="91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16" t="s">
        <v>942</v>
      </c>
      <c r="C27" s="917"/>
      <c r="D27" s="917"/>
      <c r="E27" s="917"/>
      <c r="F27" s="917"/>
      <c r="G27" s="917"/>
      <c r="H27" s="917"/>
      <c r="I27" s="917"/>
      <c r="J27" s="917"/>
      <c r="K27" s="917"/>
      <c r="L27" s="917"/>
      <c r="M27" s="917"/>
      <c r="N27" s="918"/>
    </row>
    <row r="28" spans="1:14" ht="15.75" thickBot="1">
      <c r="B28" s="33"/>
      <c r="C28" s="34"/>
      <c r="D28" s="34"/>
      <c r="E28" s="34"/>
      <c r="F28" s="34"/>
      <c r="G28" s="34"/>
      <c r="H28" s="34"/>
      <c r="I28" s="34"/>
      <c r="J28" s="34"/>
      <c r="K28" s="34"/>
      <c r="L28" s="34"/>
      <c r="M28" s="34"/>
      <c r="N28" s="35"/>
    </row>
    <row r="29" spans="1:14" ht="26.25" thickBot="1">
      <c r="B29" s="71" t="s">
        <v>943</v>
      </c>
      <c r="C29" s="840" t="s">
        <v>944</v>
      </c>
      <c r="D29" s="841"/>
      <c r="E29" s="841"/>
      <c r="F29" s="841"/>
      <c r="G29" s="841"/>
      <c r="H29" s="841"/>
      <c r="I29" s="841"/>
      <c r="J29" s="72"/>
      <c r="K29" s="341" t="s">
        <v>2215</v>
      </c>
      <c r="L29" s="842" t="s">
        <v>945</v>
      </c>
      <c r="M29" s="843"/>
      <c r="N29" s="71" t="s">
        <v>946</v>
      </c>
    </row>
    <row r="30" spans="1:14" hidden="1">
      <c r="B30" s="71" t="s">
        <v>943</v>
      </c>
      <c r="C30" s="840" t="s">
        <v>944</v>
      </c>
      <c r="D30" s="841"/>
      <c r="E30" s="841"/>
      <c r="F30" s="841"/>
      <c r="G30" s="841"/>
      <c r="H30" s="841"/>
      <c r="I30" s="841"/>
      <c r="J30" s="72"/>
      <c r="K30" s="306"/>
      <c r="L30" s="842" t="s">
        <v>945</v>
      </c>
      <c r="M30" s="843"/>
      <c r="N30" s="71" t="s">
        <v>946</v>
      </c>
    </row>
    <row r="31" spans="1:14" ht="41.25" customHeight="1" thickBot="1">
      <c r="A31" t="s">
        <v>1845</v>
      </c>
      <c r="B31" s="107" t="s">
        <v>1167</v>
      </c>
      <c r="C31" s="1005" t="s">
        <v>2196</v>
      </c>
      <c r="D31" s="1006"/>
      <c r="E31" s="1006"/>
      <c r="F31" s="1006"/>
      <c r="G31" s="1006"/>
      <c r="H31" s="1006"/>
      <c r="I31" s="1006"/>
      <c r="J31" s="1006"/>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373</v>
      </c>
      <c r="B36" s="844" t="str">
        <f>VLOOKUP(A36,EQUIPOS!A6:D154,3,FALSE)</f>
        <v>Volqueta 6 m3</v>
      </c>
      <c r="C36" s="845"/>
      <c r="D36" s="845"/>
      <c r="E36" s="845"/>
      <c r="F36" s="845"/>
      <c r="G36" s="845"/>
      <c r="H36" s="846"/>
      <c r="I36" s="266"/>
      <c r="J36" s="267"/>
      <c r="K36" s="268">
        <f>VLOOKUP(A36,EQUIPOS!A6:D161,4,FALSE)</f>
        <v>57246.726183187362</v>
      </c>
      <c r="L36" s="269"/>
      <c r="M36" s="282">
        <v>66</v>
      </c>
      <c r="N36" s="271">
        <f>K36/M36</f>
        <v>867.37463913920249</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867.37463913920249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867.37463913920249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173.4749278278405</v>
      </c>
      <c r="M83" s="866"/>
      <c r="N83" s="51"/>
    </row>
    <row r="84" spans="1:14">
      <c r="B84" s="89" t="s">
        <v>973</v>
      </c>
      <c r="C84" s="90"/>
      <c r="D84" s="90"/>
      <c r="E84" s="90"/>
      <c r="F84" s="90"/>
      <c r="G84" s="90"/>
      <c r="H84" s="90"/>
      <c r="I84" s="87"/>
      <c r="J84" s="88"/>
      <c r="K84" s="303">
        <v>0.05</v>
      </c>
      <c r="L84" s="865">
        <f>N78*K84</f>
        <v>43.368731956960126</v>
      </c>
      <c r="M84" s="866"/>
      <c r="N84" s="51"/>
    </row>
    <row r="85" spans="1:14" ht="15.75" thickBot="1">
      <c r="B85" s="91" t="s">
        <v>974</v>
      </c>
      <c r="C85" s="92"/>
      <c r="D85" s="92"/>
      <c r="E85" s="92"/>
      <c r="F85" s="92"/>
      <c r="G85" s="92"/>
      <c r="H85" s="92"/>
      <c r="I85" s="93"/>
      <c r="J85" s="94"/>
      <c r="K85" s="304">
        <v>0.05</v>
      </c>
      <c r="L85" s="867">
        <f>N78*K85</f>
        <v>43.368731956960126</v>
      </c>
      <c r="M85" s="868"/>
      <c r="N85" s="51"/>
    </row>
    <row r="86" spans="1:14" ht="15.75" thickBot="1">
      <c r="B86" s="831" t="s">
        <v>953</v>
      </c>
      <c r="C86" s="832"/>
      <c r="D86" s="832"/>
      <c r="E86" s="832"/>
      <c r="F86" s="832"/>
      <c r="G86" s="832"/>
      <c r="H86" s="832"/>
      <c r="I86" s="832"/>
      <c r="J86" s="832"/>
      <c r="K86" s="832"/>
      <c r="L86" s="832"/>
      <c r="M86" s="833"/>
      <c r="N86" s="52">
        <f>L83+L84+L85</f>
        <v>260.21239174176077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1127.5870308809633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53" t="s">
        <v>2205</v>
      </c>
      <c r="C10" s="954"/>
      <c r="D10" s="954"/>
      <c r="E10" s="954"/>
      <c r="F10" s="387" t="s">
        <v>2206</v>
      </c>
      <c r="G10" s="382"/>
      <c r="H10" s="388"/>
      <c r="I10" s="955" t="s">
        <v>2207</v>
      </c>
      <c r="J10" s="955"/>
      <c r="K10" s="389" t="s">
        <v>2206</v>
      </c>
      <c r="L10" s="385"/>
      <c r="M10" s="385"/>
      <c r="N10" s="386"/>
    </row>
    <row r="11" spans="2:14">
      <c r="B11" s="360" t="s">
        <v>939</v>
      </c>
      <c r="C11" s="361"/>
      <c r="D11" s="902"/>
      <c r="E11" s="902"/>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14"/>
      <c r="M12" s="914"/>
      <c r="N12" s="91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12" t="s">
        <v>2222</v>
      </c>
      <c r="G25" s="912"/>
      <c r="H25" s="912"/>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9" t="s">
        <v>942</v>
      </c>
      <c r="C27" s="1010"/>
      <c r="D27" s="1010"/>
      <c r="E27" s="1010"/>
      <c r="F27" s="1010"/>
      <c r="G27" s="1010"/>
      <c r="H27" s="1010"/>
      <c r="I27" s="1010"/>
      <c r="J27" s="1010"/>
      <c r="K27" s="1010"/>
      <c r="L27" s="1010"/>
      <c r="M27" s="1010"/>
      <c r="N27" s="1011"/>
    </row>
    <row r="28" spans="1:14" ht="15.75" thickBot="1">
      <c r="B28" s="33"/>
      <c r="C28" s="34"/>
      <c r="D28" s="34"/>
      <c r="E28" s="34"/>
      <c r="F28" s="34"/>
      <c r="G28" s="34"/>
      <c r="H28" s="34"/>
      <c r="I28" s="34"/>
      <c r="J28" s="34"/>
      <c r="K28" s="34"/>
      <c r="L28" s="34"/>
      <c r="M28" s="34"/>
      <c r="N28" s="35"/>
    </row>
    <row r="29" spans="1:14" ht="26.25" thickBot="1">
      <c r="B29" s="71" t="s">
        <v>943</v>
      </c>
      <c r="C29" s="1007" t="s">
        <v>944</v>
      </c>
      <c r="D29" s="1008"/>
      <c r="E29" s="1008"/>
      <c r="F29" s="1008"/>
      <c r="G29" s="1008"/>
      <c r="H29" s="1008"/>
      <c r="I29" s="1008"/>
      <c r="J29" s="72"/>
      <c r="K29" s="341" t="s">
        <v>2215</v>
      </c>
      <c r="L29" s="1012" t="s">
        <v>945</v>
      </c>
      <c r="M29" s="1013"/>
      <c r="N29" s="71" t="s">
        <v>946</v>
      </c>
    </row>
    <row r="30" spans="1:14" hidden="1">
      <c r="B30" s="71" t="s">
        <v>943</v>
      </c>
      <c r="C30" s="840" t="s">
        <v>944</v>
      </c>
      <c r="D30" s="841"/>
      <c r="E30" s="841"/>
      <c r="F30" s="841"/>
      <c r="G30" s="841"/>
      <c r="H30" s="841"/>
      <c r="I30" s="841"/>
      <c r="J30" s="72"/>
      <c r="K30" s="306"/>
      <c r="L30" s="842" t="s">
        <v>945</v>
      </c>
      <c r="M30" s="843"/>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12" t="s">
        <v>944</v>
      </c>
      <c r="C35" s="813"/>
      <c r="D35" s="813"/>
      <c r="E35" s="813"/>
      <c r="F35" s="813"/>
      <c r="G35" s="813"/>
      <c r="H35" s="814"/>
      <c r="I35" s="815" t="s">
        <v>948</v>
      </c>
      <c r="J35" s="816"/>
      <c r="K35" s="69" t="s">
        <v>949</v>
      </c>
      <c r="L35" s="817" t="s">
        <v>950</v>
      </c>
      <c r="M35" s="814"/>
      <c r="N35" s="70" t="s">
        <v>951</v>
      </c>
    </row>
    <row r="36" spans="1:14">
      <c r="A36" t="s">
        <v>373</v>
      </c>
      <c r="B36" s="844" t="str">
        <f>VLOOKUP(A36,EQUIPOS!A6:D154,3,FALSE)</f>
        <v>Volqueta 6 m3</v>
      </c>
      <c r="C36" s="845"/>
      <c r="D36" s="845"/>
      <c r="E36" s="845"/>
      <c r="F36" s="845"/>
      <c r="G36" s="845"/>
      <c r="H36" s="846"/>
      <c r="I36" s="266"/>
      <c r="J36" s="267"/>
      <c r="K36" s="268">
        <f>VLOOKUP(A36,EQUIPOS!A6:D161,4,FALSE)</f>
        <v>57246.726183187362</v>
      </c>
      <c r="L36" s="269"/>
      <c r="M36" s="282">
        <v>66</v>
      </c>
      <c r="N36" s="271">
        <f>K36/M36</f>
        <v>867.37463913920249</v>
      </c>
    </row>
    <row r="37" spans="1:14">
      <c r="B37" s="844"/>
      <c r="C37" s="845"/>
      <c r="D37" s="845"/>
      <c r="E37" s="845"/>
      <c r="F37" s="845"/>
      <c r="G37" s="845"/>
      <c r="H37" s="846"/>
      <c r="I37" s="266"/>
      <c r="J37" s="267"/>
      <c r="K37" s="268"/>
      <c r="L37" s="269"/>
      <c r="M37" s="270"/>
      <c r="N37" s="271"/>
    </row>
    <row r="38" spans="1:14">
      <c r="B38" s="844"/>
      <c r="C38" s="845"/>
      <c r="D38" s="845"/>
      <c r="E38" s="845"/>
      <c r="F38" s="845"/>
      <c r="G38" s="845"/>
      <c r="H38" s="846"/>
      <c r="I38" s="266"/>
      <c r="J38" s="267"/>
      <c r="K38" s="268"/>
      <c r="L38" s="269"/>
      <c r="M38" s="270"/>
      <c r="N38" s="272"/>
    </row>
    <row r="39" spans="1:14">
      <c r="B39" s="844"/>
      <c r="C39" s="845"/>
      <c r="D39" s="845"/>
      <c r="E39" s="845"/>
      <c r="F39" s="845"/>
      <c r="G39" s="845"/>
      <c r="H39" s="846"/>
      <c r="I39" s="847"/>
      <c r="J39" s="828"/>
      <c r="K39" s="273"/>
      <c r="L39" s="848"/>
      <c r="M39" s="849"/>
      <c r="N39" s="274"/>
    </row>
    <row r="40" spans="1:14">
      <c r="B40" s="844"/>
      <c r="C40" s="845"/>
      <c r="D40" s="845"/>
      <c r="E40" s="850"/>
      <c r="F40" s="845"/>
      <c r="G40" s="845"/>
      <c r="H40" s="846"/>
      <c r="I40" s="36"/>
      <c r="J40" s="37"/>
      <c r="K40" s="273"/>
      <c r="L40" s="275"/>
      <c r="M40" s="276"/>
      <c r="N40" s="277"/>
    </row>
    <row r="41" spans="1:14">
      <c r="B41" s="851"/>
      <c r="C41" s="852"/>
      <c r="D41" s="852"/>
      <c r="E41" s="38"/>
      <c r="F41" s="39"/>
      <c r="G41" s="39"/>
      <c r="H41" s="40"/>
      <c r="I41" s="36"/>
      <c r="J41" s="37"/>
      <c r="K41" s="278"/>
      <c r="L41" s="275"/>
      <c r="M41" s="276"/>
      <c r="N41" s="343"/>
    </row>
    <row r="42" spans="1:14" ht="15.75" thickBot="1">
      <c r="B42" s="844"/>
      <c r="C42" s="845"/>
      <c r="D42" s="845"/>
      <c r="E42" s="845"/>
      <c r="F42" s="845"/>
      <c r="G42" s="845"/>
      <c r="H42" s="846"/>
      <c r="I42" s="853"/>
      <c r="J42" s="854"/>
      <c r="K42" s="41"/>
      <c r="L42" s="855"/>
      <c r="M42" s="856"/>
      <c r="N42" s="105"/>
    </row>
    <row r="43" spans="1:14" ht="15.75" thickBot="1">
      <c r="B43" s="831" t="s">
        <v>953</v>
      </c>
      <c r="C43" s="832"/>
      <c r="D43" s="832"/>
      <c r="E43" s="832"/>
      <c r="F43" s="832"/>
      <c r="G43" s="832"/>
      <c r="H43" s="832"/>
      <c r="I43" s="832"/>
      <c r="J43" s="832"/>
      <c r="K43" s="832"/>
      <c r="L43" s="832"/>
      <c r="M43" s="833"/>
      <c r="N43" s="99">
        <f>SUM(N36:N42)</f>
        <v>867.37463913920249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22" t="s">
        <v>944</v>
      </c>
      <c r="C47" s="823"/>
      <c r="D47" s="823"/>
      <c r="E47" s="823"/>
      <c r="F47" s="823"/>
      <c r="G47" s="823"/>
      <c r="H47" s="823"/>
      <c r="I47" s="824"/>
      <c r="J47" s="314" t="s">
        <v>945</v>
      </c>
      <c r="K47" s="85" t="s">
        <v>946</v>
      </c>
      <c r="L47" s="825" t="s">
        <v>955</v>
      </c>
      <c r="M47" s="824"/>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26"/>
      <c r="C53" s="827"/>
      <c r="D53" s="827"/>
      <c r="E53" s="827"/>
      <c r="F53" s="827"/>
      <c r="G53" s="827"/>
      <c r="H53" s="827"/>
      <c r="I53" s="828"/>
      <c r="J53" s="42"/>
      <c r="K53" s="44"/>
      <c r="L53" s="829"/>
      <c r="M53" s="830"/>
      <c r="N53" s="45"/>
    </row>
    <row r="54" spans="2:14" ht="15.75" thickBot="1">
      <c r="B54" s="831" t="s">
        <v>953</v>
      </c>
      <c r="C54" s="832"/>
      <c r="D54" s="832"/>
      <c r="E54" s="832"/>
      <c r="F54" s="832"/>
      <c r="G54" s="832"/>
      <c r="H54" s="832"/>
      <c r="I54" s="832"/>
      <c r="J54" s="832"/>
      <c r="K54" s="832"/>
      <c r="L54" s="832"/>
      <c r="M54" s="83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34" t="s">
        <v>961</v>
      </c>
      <c r="M58" s="807"/>
      <c r="N58" s="76" t="s">
        <v>951</v>
      </c>
    </row>
    <row r="59" spans="2:14">
      <c r="B59" s="46"/>
      <c r="C59" s="316"/>
      <c r="D59" s="316"/>
      <c r="E59" s="316"/>
      <c r="F59" s="316"/>
      <c r="G59" s="316"/>
      <c r="H59" s="310"/>
      <c r="I59" s="278"/>
      <c r="J59" s="285"/>
      <c r="K59" s="278"/>
      <c r="L59" s="835"/>
      <c r="M59" s="836"/>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1003"/>
      <c r="M64" s="1004"/>
      <c r="N64" s="484"/>
    </row>
    <row r="65" spans="2:15" ht="15.75" thickBot="1">
      <c r="B65" s="831" t="s">
        <v>953</v>
      </c>
      <c r="C65" s="832"/>
      <c r="D65" s="832"/>
      <c r="E65" s="832"/>
      <c r="F65" s="832"/>
      <c r="G65" s="832"/>
      <c r="H65" s="832"/>
      <c r="I65" s="832"/>
      <c r="J65" s="832"/>
      <c r="K65" s="832"/>
      <c r="L65" s="832"/>
      <c r="M65" s="83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7" t="s">
        <v>963</v>
      </c>
      <c r="C69" s="858"/>
      <c r="D69" s="858"/>
      <c r="E69" s="858"/>
      <c r="F69" s="858"/>
      <c r="G69" s="858"/>
      <c r="H69" s="858"/>
      <c r="I69" s="73" t="s">
        <v>964</v>
      </c>
      <c r="J69" s="75" t="s">
        <v>1410</v>
      </c>
      <c r="K69" s="74" t="s">
        <v>966</v>
      </c>
      <c r="L69" s="859" t="s">
        <v>950</v>
      </c>
      <c r="M69" s="860"/>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9"/>
      <c r="C75" s="1000"/>
      <c r="D75" s="1000"/>
      <c r="E75" s="1000"/>
      <c r="F75" s="1000"/>
      <c r="G75" s="1000"/>
      <c r="H75" s="1000"/>
      <c r="I75" s="169"/>
      <c r="J75" s="169"/>
      <c r="K75" s="169"/>
      <c r="L75" s="1001"/>
      <c r="M75" s="1002"/>
      <c r="N75" s="45"/>
    </row>
    <row r="76" spans="2:15" ht="15.75" thickBot="1">
      <c r="B76" s="831" t="s">
        <v>953</v>
      </c>
      <c r="C76" s="832"/>
      <c r="D76" s="832"/>
      <c r="E76" s="832"/>
      <c r="F76" s="832"/>
      <c r="G76" s="832"/>
      <c r="H76" s="832"/>
      <c r="I76" s="832"/>
      <c r="J76" s="832"/>
      <c r="K76" s="832"/>
      <c r="L76" s="832"/>
      <c r="M76" s="833"/>
      <c r="N76" s="300"/>
    </row>
    <row r="77" spans="2:15" ht="15.75" thickBot="1">
      <c r="B77" s="33"/>
      <c r="C77" s="34"/>
      <c r="D77" s="34"/>
      <c r="E77" s="34"/>
      <c r="F77" s="34"/>
      <c r="G77" s="34"/>
      <c r="H77" s="34"/>
      <c r="I77" s="34"/>
      <c r="J77" s="34"/>
      <c r="K77" s="34"/>
      <c r="L77" s="34"/>
      <c r="M77" s="34"/>
      <c r="N77" s="35"/>
    </row>
    <row r="78" spans="2:15" ht="15.75" thickBot="1">
      <c r="B78" s="831" t="s">
        <v>967</v>
      </c>
      <c r="C78" s="832"/>
      <c r="D78" s="832"/>
      <c r="E78" s="832"/>
      <c r="F78" s="832"/>
      <c r="G78" s="832"/>
      <c r="H78" s="832"/>
      <c r="I78" s="832"/>
      <c r="J78" s="832"/>
      <c r="K78" s="832"/>
      <c r="L78" s="832"/>
      <c r="M78" s="833"/>
      <c r="N78" s="99">
        <f>N43+N54+N65+N76</f>
        <v>867.37463913920249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22" t="s">
        <v>969</v>
      </c>
      <c r="C82" s="823"/>
      <c r="D82" s="823"/>
      <c r="E82" s="823"/>
      <c r="F82" s="823"/>
      <c r="G82" s="823"/>
      <c r="H82" s="823"/>
      <c r="I82" s="313"/>
      <c r="J82" s="333"/>
      <c r="K82" s="301" t="s">
        <v>970</v>
      </c>
      <c r="L82" s="861" t="s">
        <v>971</v>
      </c>
      <c r="M82" s="862"/>
      <c r="N82" s="302"/>
    </row>
    <row r="83" spans="1:14">
      <c r="B83" s="863" t="s">
        <v>972</v>
      </c>
      <c r="C83" s="864"/>
      <c r="D83" s="864"/>
      <c r="E83" s="864"/>
      <c r="F83" s="864"/>
      <c r="G83" s="864"/>
      <c r="H83" s="864"/>
      <c r="I83" s="87"/>
      <c r="J83" s="88"/>
      <c r="K83" s="303">
        <v>0.2</v>
      </c>
      <c r="L83" s="865">
        <f>N78*K83</f>
        <v>173.4749278278405</v>
      </c>
      <c r="M83" s="866"/>
      <c r="N83" s="51"/>
    </row>
    <row r="84" spans="1:14">
      <c r="B84" s="89" t="s">
        <v>973</v>
      </c>
      <c r="C84" s="90"/>
      <c r="D84" s="90"/>
      <c r="E84" s="90"/>
      <c r="F84" s="90"/>
      <c r="G84" s="90"/>
      <c r="H84" s="90"/>
      <c r="I84" s="87"/>
      <c r="J84" s="88"/>
      <c r="K84" s="303">
        <v>0.05</v>
      </c>
      <c r="L84" s="865">
        <f>N78*K84</f>
        <v>43.368731956960126</v>
      </c>
      <c r="M84" s="866"/>
      <c r="N84" s="51"/>
    </row>
    <row r="85" spans="1:14" ht="15.75" thickBot="1">
      <c r="B85" s="91" t="s">
        <v>974</v>
      </c>
      <c r="C85" s="92"/>
      <c r="D85" s="92"/>
      <c r="E85" s="92"/>
      <c r="F85" s="92"/>
      <c r="G85" s="92"/>
      <c r="H85" s="92"/>
      <c r="I85" s="93"/>
      <c r="J85" s="94"/>
      <c r="K85" s="304">
        <v>0.05</v>
      </c>
      <c r="L85" s="867">
        <f>N78*K85</f>
        <v>43.368731956960126</v>
      </c>
      <c r="M85" s="868"/>
      <c r="N85" s="51"/>
    </row>
    <row r="86" spans="1:14" ht="15.75" thickBot="1">
      <c r="B86" s="831" t="s">
        <v>953</v>
      </c>
      <c r="C86" s="832"/>
      <c r="D86" s="832"/>
      <c r="E86" s="832"/>
      <c r="F86" s="832"/>
      <c r="G86" s="832"/>
      <c r="H86" s="832"/>
      <c r="I86" s="832"/>
      <c r="J86" s="832"/>
      <c r="K86" s="832"/>
      <c r="L86" s="832"/>
      <c r="M86" s="833"/>
      <c r="N86" s="52">
        <f>L83+L84+L85</f>
        <v>260.21239174176077</v>
      </c>
    </row>
    <row r="87" spans="1:14" ht="15.75" thickBot="1">
      <c r="B87" s="33"/>
      <c r="C87" s="34"/>
      <c r="D87" s="34"/>
      <c r="E87" s="34"/>
      <c r="F87" s="34"/>
      <c r="G87" s="34"/>
      <c r="H87" s="34"/>
      <c r="I87" s="34"/>
      <c r="J87" s="34"/>
      <c r="K87" s="34"/>
      <c r="L87" s="34"/>
      <c r="M87" s="34"/>
      <c r="N87" s="35"/>
    </row>
    <row r="88" spans="1:14" ht="15.75" thickBot="1">
      <c r="A88" t="s">
        <v>2016</v>
      </c>
      <c r="B88" s="831" t="s">
        <v>975</v>
      </c>
      <c r="C88" s="832"/>
      <c r="D88" s="832"/>
      <c r="E88" s="832"/>
      <c r="F88" s="832"/>
      <c r="G88" s="832"/>
      <c r="H88" s="832"/>
      <c r="I88" s="832"/>
      <c r="J88" s="832"/>
      <c r="K88" s="832"/>
      <c r="L88" s="832"/>
      <c r="M88" s="833"/>
      <c r="N88" s="187">
        <f>N78+N86</f>
        <v>1127.5870308809633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2021-04-06T20:51:43Z</dcterms:modified>
</cp:coreProperties>
</file>