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drawings/drawing188.xml" ContentType="application/vnd.openxmlformats-officedocument.drawing+xml"/>
  <Override PartName="/xl/embeddings/oleObject180.bin" ContentType="application/vnd.openxmlformats-officedocument.oleObject"/>
  <Override PartName="/xl/drawings/drawing189.xml" ContentType="application/vnd.openxmlformats-officedocument.drawing+xml"/>
  <Override PartName="/xl/embeddings/oleObject181.bin" ContentType="application/vnd.openxmlformats-officedocument.oleObject"/>
  <Override PartName="/xl/drawings/drawing190.xml" ContentType="application/vnd.openxmlformats-officedocument.drawing+xml"/>
  <Override PartName="/xl/embeddings/oleObject182.bin" ContentType="application/vnd.openxmlformats-officedocument.oleObject"/>
  <Override PartName="/xl/drawings/drawing191.xml" ContentType="application/vnd.openxmlformats-officedocument.drawing+xml"/>
  <Override PartName="/xl/embeddings/oleObject183.bin" ContentType="application/vnd.openxmlformats-officedocument.oleObject"/>
  <Override PartName="/xl/drawings/drawing192.xml" ContentType="application/vnd.openxmlformats-officedocument.drawing+xml"/>
  <Override PartName="/xl/embeddings/oleObject184.bin" ContentType="application/vnd.openxmlformats-officedocument.oleObject"/>
  <Override PartName="/xl/drawings/drawing193.xml" ContentType="application/vnd.openxmlformats-officedocument.drawing+xml"/>
  <Override PartName="/xl/embeddings/oleObject185.bin" ContentType="application/vnd.openxmlformats-officedocument.oleObject"/>
  <Override PartName="/xl/drawings/drawing194.xml" ContentType="application/vnd.openxmlformats-officedocument.drawing+xml"/>
  <Override PartName="/xl/embeddings/oleObject186.bin" ContentType="application/vnd.openxmlformats-officedocument.oleObject"/>
  <Override PartName="/xl/drawings/drawing195.xml" ContentType="application/vnd.openxmlformats-officedocument.drawing+xml"/>
  <Override PartName="/xl/embeddings/oleObject187.bin" ContentType="application/vnd.openxmlformats-officedocument.oleObject"/>
  <Override PartName="/xl/drawings/drawing196.xml" ContentType="application/vnd.openxmlformats-officedocument.drawing+xml"/>
  <Override PartName="/xl/embeddings/oleObject188.bin" ContentType="application/vnd.openxmlformats-officedocument.oleObject"/>
  <Override PartName="/xl/drawings/drawing197.xml" ContentType="application/vnd.openxmlformats-officedocument.drawing+xml"/>
  <Override PartName="/xl/embeddings/oleObject189.bin" ContentType="application/vnd.openxmlformats-officedocument.oleObject"/>
  <Override PartName="/xl/drawings/drawing198.xml" ContentType="application/vnd.openxmlformats-officedocument.drawing+xml"/>
  <Override PartName="/xl/embeddings/oleObject190.bin" ContentType="application/vnd.openxmlformats-officedocument.oleObject"/>
  <Override PartName="/xl/drawings/drawing199.xml" ContentType="application/vnd.openxmlformats-officedocument.drawing+xml"/>
  <Override PartName="/xl/embeddings/oleObject191.bin" ContentType="application/vnd.openxmlformats-officedocument.oleObject"/>
  <Override PartName="/xl/drawings/drawing200.xml" ContentType="application/vnd.openxmlformats-officedocument.drawing+xml"/>
  <Override PartName="/xl/embeddings/oleObject192.bin" ContentType="application/vnd.openxmlformats-officedocument.oleObject"/>
  <Override PartName="/xl/drawings/drawing201.xml" ContentType="application/vnd.openxmlformats-officedocument.drawing+xml"/>
  <Override PartName="/xl/embeddings/oleObject193.bin" ContentType="application/vnd.openxmlformats-officedocument.oleObject"/>
  <Override PartName="/xl/drawings/drawing202.xml" ContentType="application/vnd.openxmlformats-officedocument.drawing+xml"/>
  <Override PartName="/xl/embeddings/oleObject194.bin" ContentType="application/vnd.openxmlformats-officedocument.oleObject"/>
  <Override PartName="/xl/drawings/drawing203.xml" ContentType="application/vnd.openxmlformats-officedocument.drawing+xml"/>
  <Override PartName="/xl/embeddings/oleObject195.bin" ContentType="application/vnd.openxmlformats-officedocument.oleObject"/>
  <Override PartName="/xl/drawings/drawing204.xml" ContentType="application/vnd.openxmlformats-officedocument.drawing+xml"/>
  <Override PartName="/xl/embeddings/oleObject196.bin" ContentType="application/vnd.openxmlformats-officedocument.oleObject"/>
  <Override PartName="/xl/drawings/drawing205.xml" ContentType="application/vnd.openxmlformats-officedocument.drawing+xml"/>
  <Override PartName="/xl/embeddings/oleObject197.bin" ContentType="application/vnd.openxmlformats-officedocument.oleObject"/>
  <Override PartName="/xl/drawings/drawing206.xml" ContentType="application/vnd.openxmlformats-officedocument.drawing+xml"/>
  <Override PartName="/xl/embeddings/oleObject198.bin" ContentType="application/vnd.openxmlformats-officedocument.oleObject"/>
  <Override PartName="/xl/drawings/drawing207.xml" ContentType="application/vnd.openxmlformats-officedocument.drawing+xml"/>
  <Override PartName="/xl/embeddings/oleObject199.bin" ContentType="application/vnd.openxmlformats-officedocument.oleObject"/>
  <Override PartName="/xl/drawings/drawing208.xml" ContentType="application/vnd.openxmlformats-officedocument.drawing+xml"/>
  <Override PartName="/xl/embeddings/oleObject200.bin" ContentType="application/vnd.openxmlformats-officedocument.oleObject"/>
  <Override PartName="/xl/drawings/drawing209.xml" ContentType="application/vnd.openxmlformats-officedocument.drawing+xml"/>
  <Override PartName="/xl/embeddings/oleObject201.bin" ContentType="application/vnd.openxmlformats-officedocument.oleObject"/>
  <Override PartName="/xl/drawings/drawing210.xml" ContentType="application/vnd.openxmlformats-officedocument.drawing+xml"/>
  <Override PartName="/xl/embeddings/oleObject202.bin" ContentType="application/vnd.openxmlformats-officedocument.oleObject"/>
  <Override PartName="/xl/drawings/drawing211.xml" ContentType="application/vnd.openxmlformats-officedocument.drawing+xml"/>
  <Override PartName="/xl/embeddings/oleObject203.bin" ContentType="application/vnd.openxmlformats-officedocument.oleObject"/>
  <Override PartName="/xl/drawings/drawing212.xml" ContentType="application/vnd.openxmlformats-officedocument.drawing+xml"/>
  <Override PartName="/xl/embeddings/oleObject204.bin" ContentType="application/vnd.openxmlformats-officedocument.oleObject"/>
  <Override PartName="/xl/drawings/drawing213.xml" ContentType="application/vnd.openxmlformats-officedocument.drawing+xml"/>
  <Override PartName="/xl/embeddings/oleObject205.bin" ContentType="application/vnd.openxmlformats-officedocument.oleObject"/>
  <Override PartName="/xl/drawings/drawing214.xml" ContentType="application/vnd.openxmlformats-officedocument.drawing+xml"/>
  <Override PartName="/xl/embeddings/oleObject206.bin" ContentType="application/vnd.openxmlformats-officedocument.oleObject"/>
  <Override PartName="/xl/drawings/drawing215.xml" ContentType="application/vnd.openxmlformats-officedocument.drawing+xml"/>
  <Override PartName="/xl/embeddings/oleObject207.bin" ContentType="application/vnd.openxmlformats-officedocument.oleObject"/>
  <Override PartName="/xl/drawings/drawing216.xml" ContentType="application/vnd.openxmlformats-officedocument.drawing+xml"/>
  <Override PartName="/xl/embeddings/oleObject208.bin" ContentType="application/vnd.openxmlformats-officedocument.oleObject"/>
  <Override PartName="/xl/drawings/drawing217.xml" ContentType="application/vnd.openxmlformats-officedocument.drawing+xml"/>
  <Override PartName="/xl/embeddings/oleObject209.bin" ContentType="application/vnd.openxmlformats-officedocument.oleObject"/>
  <Override PartName="/xl/drawings/drawing218.xml" ContentType="application/vnd.openxmlformats-officedocument.drawing+xml"/>
  <Override PartName="/xl/embeddings/oleObject210.bin" ContentType="application/vnd.openxmlformats-officedocument.oleObject"/>
  <Override PartName="/xl/drawings/drawing219.xml" ContentType="application/vnd.openxmlformats-officedocument.drawing+xml"/>
  <Override PartName="/xl/embeddings/oleObject211.bin" ContentType="application/vnd.openxmlformats-officedocument.oleObject"/>
  <Override PartName="/xl/drawings/drawing220.xml" ContentType="application/vnd.openxmlformats-officedocument.drawing+xml"/>
  <Override PartName="/xl/embeddings/oleObject212.bin" ContentType="application/vnd.openxmlformats-officedocument.oleObject"/>
  <Override PartName="/xl/drawings/drawing221.xml" ContentType="application/vnd.openxmlformats-officedocument.drawing+xml"/>
  <Override PartName="/xl/embeddings/oleObject213.bin" ContentType="application/vnd.openxmlformats-officedocument.oleObject"/>
  <Override PartName="/xl/drawings/drawing222.xml" ContentType="application/vnd.openxmlformats-officedocument.drawing+xml"/>
  <Override PartName="/xl/embeddings/oleObject214.bin" ContentType="application/vnd.openxmlformats-officedocument.oleObject"/>
  <Override PartName="/xl/drawings/drawing223.xml" ContentType="application/vnd.openxmlformats-officedocument.drawing+xml"/>
  <Override PartName="/xl/embeddings/oleObject215.bin" ContentType="application/vnd.openxmlformats-officedocument.oleObject"/>
  <Override PartName="/xl/drawings/drawing224.xml" ContentType="application/vnd.openxmlformats-officedocument.drawing+xml"/>
  <Override PartName="/xl/embeddings/oleObject216.bin" ContentType="application/vnd.openxmlformats-officedocument.oleObject"/>
  <Override PartName="/xl/drawings/drawing225.xml" ContentType="application/vnd.openxmlformats-officedocument.drawing+xml"/>
  <Override PartName="/xl/embeddings/oleObject217.bin" ContentType="application/vnd.openxmlformats-officedocument.oleObject"/>
  <Override PartName="/xl/drawings/drawing226.xml" ContentType="application/vnd.openxmlformats-officedocument.drawing+xml"/>
  <Override PartName="/xl/embeddings/oleObject218.bin" ContentType="application/vnd.openxmlformats-officedocument.oleObject"/>
  <Override PartName="/xl/drawings/drawing227.xml" ContentType="application/vnd.openxmlformats-officedocument.drawing+xml"/>
  <Override PartName="/xl/embeddings/oleObject219.bin" ContentType="application/vnd.openxmlformats-officedocument.oleObject"/>
  <Override PartName="/xl/drawings/drawing228.xml" ContentType="application/vnd.openxmlformats-officedocument.drawing+xml"/>
  <Override PartName="/xl/embeddings/oleObject220.bin" ContentType="application/vnd.openxmlformats-officedocument.oleObject"/>
  <Override PartName="/xl/drawings/drawing229.xml" ContentType="application/vnd.openxmlformats-officedocument.drawing+xml"/>
  <Override PartName="/xl/embeddings/oleObject221.bin" ContentType="application/vnd.openxmlformats-officedocument.oleObject"/>
  <Override PartName="/xl/drawings/drawing230.xml" ContentType="application/vnd.openxmlformats-officedocument.drawing+xml"/>
  <Override PartName="/xl/embeddings/oleObject222.bin" ContentType="application/vnd.openxmlformats-officedocument.oleObject"/>
  <Override PartName="/xl/drawings/drawing231.xml" ContentType="application/vnd.openxmlformats-officedocument.drawing+xml"/>
  <Override PartName="/xl/embeddings/oleObject223.bin" ContentType="application/vnd.openxmlformats-officedocument.oleObject"/>
  <Override PartName="/xl/drawings/drawing232.xml" ContentType="application/vnd.openxmlformats-officedocument.drawing+xml"/>
  <Override PartName="/xl/embeddings/oleObject224.bin" ContentType="application/vnd.openxmlformats-officedocument.oleObject"/>
  <Override PartName="/xl/drawings/drawing233.xml" ContentType="application/vnd.openxmlformats-officedocument.drawing+xml"/>
  <Override PartName="/xl/embeddings/oleObject225.bin" ContentType="application/vnd.openxmlformats-officedocument.oleObject"/>
  <Override PartName="/xl/drawings/drawing234.xml" ContentType="application/vnd.openxmlformats-officedocument.drawing+xml"/>
  <Override PartName="/xl/embeddings/oleObject226.bin" ContentType="application/vnd.openxmlformats-officedocument.oleObject"/>
  <Override PartName="/xl/drawings/drawing235.xml" ContentType="application/vnd.openxmlformats-officedocument.drawing+xml"/>
  <Override PartName="/xl/embeddings/oleObject227.bin" ContentType="application/vnd.openxmlformats-officedocument.oleObject"/>
  <Override PartName="/xl/drawings/drawing236.xml" ContentType="application/vnd.openxmlformats-officedocument.drawing+xml"/>
  <Override PartName="/xl/embeddings/oleObject228.bin" ContentType="application/vnd.openxmlformats-officedocument.oleObject"/>
  <Override PartName="/xl/drawings/drawing237.xml" ContentType="application/vnd.openxmlformats-officedocument.drawing+xml"/>
  <Override PartName="/xl/embeddings/oleObject229.bin" ContentType="application/vnd.openxmlformats-officedocument.oleObject"/>
  <Override PartName="/xl/drawings/drawing238.xml" ContentType="application/vnd.openxmlformats-officedocument.drawing+xml"/>
  <Override PartName="/xl/embeddings/oleObject230.bin" ContentType="application/vnd.openxmlformats-officedocument.oleObject"/>
  <Override PartName="/xl/drawings/drawing239.xml" ContentType="application/vnd.openxmlformats-officedocument.drawing+xml"/>
  <Override PartName="/xl/embeddings/oleObject231.bin" ContentType="application/vnd.openxmlformats-officedocument.oleObject"/>
  <Override PartName="/xl/drawings/drawing240.xml" ContentType="application/vnd.openxmlformats-officedocument.drawing+xml"/>
  <Override PartName="/xl/embeddings/oleObject232.bin" ContentType="application/vnd.openxmlformats-officedocument.oleObject"/>
  <Override PartName="/xl/drawings/drawing241.xml" ContentType="application/vnd.openxmlformats-officedocument.drawing+xml"/>
  <Override PartName="/xl/embeddings/oleObject233.bin" ContentType="application/vnd.openxmlformats-officedocument.oleObject"/>
  <Override PartName="/xl/drawings/drawing242.xml" ContentType="application/vnd.openxmlformats-officedocument.drawing+xml"/>
  <Override PartName="/xl/embeddings/oleObject234.bin" ContentType="application/vnd.openxmlformats-officedocument.oleObject"/>
  <Override PartName="/xl/drawings/drawing243.xml" ContentType="application/vnd.openxmlformats-officedocument.drawing+xml"/>
  <Override PartName="/xl/embeddings/oleObject235.bin" ContentType="application/vnd.openxmlformats-officedocument.oleObject"/>
  <Override PartName="/xl/drawings/drawing244.xml" ContentType="application/vnd.openxmlformats-officedocument.drawing+xml"/>
  <Override PartName="/xl/embeddings/oleObject236.bin" ContentType="application/vnd.openxmlformats-officedocument.oleObject"/>
  <Override PartName="/xl/drawings/drawing245.xml" ContentType="application/vnd.openxmlformats-officedocument.drawing+xml"/>
  <Override PartName="/xl/embeddings/oleObject237.bin" ContentType="application/vnd.openxmlformats-officedocument.oleObject"/>
  <Override PartName="/xl/drawings/drawing246.xml" ContentType="application/vnd.openxmlformats-officedocument.drawing+xml"/>
  <Override PartName="/xl/embeddings/oleObject238.bin" ContentType="application/vnd.openxmlformats-officedocument.oleObject"/>
  <Override PartName="/xl/drawings/drawing247.xml" ContentType="application/vnd.openxmlformats-officedocument.drawing+xml"/>
  <Override PartName="/xl/embeddings/oleObject239.bin" ContentType="application/vnd.openxmlformats-officedocument.oleObject"/>
  <Override PartName="/xl/drawings/drawing248.xml" ContentType="application/vnd.openxmlformats-officedocument.drawing+xml"/>
  <Override PartName="/xl/embeddings/oleObject240.bin" ContentType="application/vnd.openxmlformats-officedocument.oleObject"/>
  <Override PartName="/xl/drawings/drawing249.xml" ContentType="application/vnd.openxmlformats-officedocument.drawing+xml"/>
  <Override PartName="/xl/embeddings/oleObject241.bin" ContentType="application/vnd.openxmlformats-officedocument.oleObject"/>
  <Override PartName="/xl/drawings/drawing250.xml" ContentType="application/vnd.openxmlformats-officedocument.drawing+xml"/>
  <Override PartName="/xl/embeddings/oleObject242.bin" ContentType="application/vnd.openxmlformats-officedocument.oleObject"/>
  <Override PartName="/xl/drawings/drawing251.xml" ContentType="application/vnd.openxmlformats-officedocument.drawing+xml"/>
  <Override PartName="/xl/embeddings/oleObject243.bin" ContentType="application/vnd.openxmlformats-officedocument.oleObject"/>
  <Override PartName="/xl/drawings/drawing252.xml" ContentType="application/vnd.openxmlformats-officedocument.drawing+xml"/>
  <Override PartName="/xl/embeddings/oleObject244.bin" ContentType="application/vnd.openxmlformats-officedocument.oleObject"/>
  <Override PartName="/xl/drawings/drawing253.xml" ContentType="application/vnd.openxmlformats-officedocument.drawing+xml"/>
  <Override PartName="/xl/embeddings/oleObject245.bin" ContentType="application/vnd.openxmlformats-officedocument.oleObject"/>
  <Override PartName="/xl/drawings/drawing254.xml" ContentType="application/vnd.openxmlformats-officedocument.drawing+xml"/>
  <Override PartName="/xl/embeddings/oleObject246.bin" ContentType="application/vnd.openxmlformats-officedocument.oleObject"/>
  <Override PartName="/xl/drawings/drawing255.xml" ContentType="application/vnd.openxmlformats-officedocument.drawing+xml"/>
  <Override PartName="/xl/embeddings/oleObject247.bin" ContentType="application/vnd.openxmlformats-officedocument.oleObject"/>
  <Override PartName="/xl/drawings/drawing256.xml" ContentType="application/vnd.openxmlformats-officedocument.drawing+xml"/>
  <Override PartName="/xl/embeddings/oleObject248.bin" ContentType="application/vnd.openxmlformats-officedocument.oleObject"/>
  <Override PartName="/xl/drawings/drawing257.xml" ContentType="application/vnd.openxmlformats-officedocument.drawing+xml"/>
  <Override PartName="/xl/embeddings/oleObject249.bin" ContentType="application/vnd.openxmlformats-officedocument.oleObject"/>
  <Override PartName="/xl/drawings/drawing258.xml" ContentType="application/vnd.openxmlformats-officedocument.drawing+xml"/>
  <Override PartName="/xl/embeddings/oleObject250.bin" ContentType="application/vnd.openxmlformats-officedocument.oleObject"/>
  <Override PartName="/xl/drawings/drawing259.xml" ContentType="application/vnd.openxmlformats-officedocument.drawing+xml"/>
  <Override PartName="/xl/embeddings/oleObject251.bin" ContentType="application/vnd.openxmlformats-officedocument.oleObject"/>
  <Override PartName="/xl/drawings/drawing260.xml" ContentType="application/vnd.openxmlformats-officedocument.drawing+xml"/>
  <Override PartName="/xl/embeddings/oleObject252.bin" ContentType="application/vnd.openxmlformats-officedocument.oleObject"/>
  <Override PartName="/xl/drawings/drawing261.xml" ContentType="application/vnd.openxmlformats-officedocument.drawing+xml"/>
  <Override PartName="/xl/embeddings/oleObject253.bin" ContentType="application/vnd.openxmlformats-officedocument.oleObject"/>
  <Override PartName="/xl/drawings/drawing262.xml" ContentType="application/vnd.openxmlformats-officedocument.drawing+xml"/>
  <Override PartName="/xl/embeddings/oleObject254.bin" ContentType="application/vnd.openxmlformats-officedocument.oleObject"/>
  <Override PartName="/xl/drawings/drawing263.xml" ContentType="application/vnd.openxmlformats-officedocument.drawing+xml"/>
  <Override PartName="/xl/embeddings/oleObject255.bin" ContentType="application/vnd.openxmlformats-officedocument.oleObject"/>
  <Override PartName="/xl/drawings/drawing264.xml" ContentType="application/vnd.openxmlformats-officedocument.drawing+xml"/>
  <Override PartName="/xl/embeddings/oleObject256.bin" ContentType="application/vnd.openxmlformats-officedocument.oleObject"/>
  <Override PartName="/xl/drawings/drawing265.xml" ContentType="application/vnd.openxmlformats-officedocument.drawing+xml"/>
  <Override PartName="/xl/embeddings/oleObject257.bin" ContentType="application/vnd.openxmlformats-officedocument.oleObject"/>
  <Override PartName="/xl/drawings/drawing266.xml" ContentType="application/vnd.openxmlformats-officedocument.drawing+xml"/>
  <Override PartName="/xl/embeddings/oleObject258.bin" ContentType="application/vnd.openxmlformats-officedocument.oleObject"/>
  <Override PartName="/xl/drawings/drawing267.xml" ContentType="application/vnd.openxmlformats-officedocument.drawing+xml"/>
  <Override PartName="/xl/embeddings/oleObject259.bin" ContentType="application/vnd.openxmlformats-officedocument.oleObject"/>
  <Override PartName="/xl/drawings/drawing268.xml" ContentType="application/vnd.openxmlformats-officedocument.drawing+xml"/>
  <Override PartName="/xl/embeddings/oleObject260.bin" ContentType="application/vnd.openxmlformats-officedocument.oleObject"/>
  <Override PartName="/xl/drawings/drawing269.xml" ContentType="application/vnd.openxmlformats-officedocument.drawing+xml"/>
  <Override PartName="/xl/embeddings/oleObject261.bin" ContentType="application/vnd.openxmlformats-officedocument.oleObject"/>
  <Override PartName="/xl/drawings/drawing270.xml" ContentType="application/vnd.openxmlformats-officedocument.drawing+xml"/>
  <Override PartName="/xl/embeddings/oleObject262.bin" ContentType="application/vnd.openxmlformats-officedocument.oleObject"/>
  <Override PartName="/xl/drawings/drawing271.xml" ContentType="application/vnd.openxmlformats-officedocument.drawing+xml"/>
  <Override PartName="/xl/embeddings/oleObject263.bin" ContentType="application/vnd.openxmlformats-officedocument.oleObject"/>
  <Override PartName="/xl/drawings/drawing272.xml" ContentType="application/vnd.openxmlformats-officedocument.drawing+xml"/>
  <Override PartName="/xl/embeddings/oleObject264.bin" ContentType="application/vnd.openxmlformats-officedocument.oleObject"/>
  <Override PartName="/xl/drawings/drawing273.xml" ContentType="application/vnd.openxmlformats-officedocument.drawing+xml"/>
  <Override PartName="/xl/embeddings/oleObject265.bin" ContentType="application/vnd.openxmlformats-officedocument.oleObject"/>
  <Override PartName="/xl/drawings/drawing274.xml" ContentType="application/vnd.openxmlformats-officedocument.drawing+xml"/>
  <Override PartName="/xl/embeddings/oleObject266.bin" ContentType="application/vnd.openxmlformats-officedocument.oleObject"/>
  <Override PartName="/xl/drawings/drawing275.xml" ContentType="application/vnd.openxmlformats-officedocument.drawing+xml"/>
  <Override PartName="/xl/embeddings/oleObject267.bin" ContentType="application/vnd.openxmlformats-officedocument.oleObject"/>
  <Override PartName="/xl/drawings/drawing276.xml" ContentType="application/vnd.openxmlformats-officedocument.drawing+xml"/>
  <Override PartName="/xl/embeddings/oleObject268.bin" ContentType="application/vnd.openxmlformats-officedocument.oleObject"/>
  <Override PartName="/xl/drawings/drawing277.xml" ContentType="application/vnd.openxmlformats-officedocument.drawing+xml"/>
  <Override PartName="/xl/embeddings/oleObject269.bin" ContentType="application/vnd.openxmlformats-officedocument.oleObject"/>
  <Override PartName="/xl/drawings/drawing278.xml" ContentType="application/vnd.openxmlformats-officedocument.drawing+xml"/>
  <Override PartName="/xl/embeddings/oleObject270.bin" ContentType="application/vnd.openxmlformats-officedocument.oleObject"/>
  <Override PartName="/xl/drawings/drawing279.xml" ContentType="application/vnd.openxmlformats-officedocument.drawing+xml"/>
  <Override PartName="/xl/embeddings/oleObject271.bin" ContentType="application/vnd.openxmlformats-officedocument.oleObject"/>
  <Override PartName="/xl/drawings/drawing280.xml" ContentType="application/vnd.openxmlformats-officedocument.drawing+xml"/>
  <Override PartName="/xl/embeddings/oleObject272.bin" ContentType="application/vnd.openxmlformats-officedocument.oleObject"/>
  <Override PartName="/xl/drawings/drawing281.xml" ContentType="application/vnd.openxmlformats-officedocument.drawing+xml"/>
  <Override PartName="/xl/embeddings/oleObject273.bin" ContentType="application/vnd.openxmlformats-officedocument.oleObject"/>
  <Override PartName="/xl/drawings/drawing282.xml" ContentType="application/vnd.openxmlformats-officedocument.drawing+xml"/>
  <Override PartName="/xl/embeddings/oleObject274.bin" ContentType="application/vnd.openxmlformats-officedocument.oleObject"/>
  <Override PartName="/xl/drawings/drawing283.xml" ContentType="application/vnd.openxmlformats-officedocument.drawing+xml"/>
  <Override PartName="/xl/embeddings/oleObject275.bin" ContentType="application/vnd.openxmlformats-officedocument.oleObject"/>
  <Override PartName="/xl/drawings/drawing284.xml" ContentType="application/vnd.openxmlformats-officedocument.drawing+xml"/>
  <Override PartName="/xl/embeddings/oleObject276.bin" ContentType="application/vnd.openxmlformats-officedocument.oleObject"/>
  <Override PartName="/xl/drawings/drawing285.xml" ContentType="application/vnd.openxmlformats-officedocument.drawing+xml"/>
  <Override PartName="/xl/embeddings/oleObject277.bin" ContentType="application/vnd.openxmlformats-officedocument.oleObject"/>
  <Override PartName="/xl/drawings/drawing286.xml" ContentType="application/vnd.openxmlformats-officedocument.drawing+xml"/>
  <Override PartName="/xl/embeddings/oleObject278.bin" ContentType="application/vnd.openxmlformats-officedocument.oleObject"/>
  <Override PartName="/xl/drawings/drawing287.xml" ContentType="application/vnd.openxmlformats-officedocument.drawing+xml"/>
  <Override PartName="/xl/embeddings/oleObject279.bin" ContentType="application/vnd.openxmlformats-officedocument.oleObject"/>
  <Override PartName="/xl/drawings/drawing288.xml" ContentType="application/vnd.openxmlformats-officedocument.drawing+xml"/>
  <Override PartName="/xl/embeddings/oleObject280.bin" ContentType="application/vnd.openxmlformats-officedocument.oleObject"/>
  <Override PartName="/xl/drawings/drawing289.xml" ContentType="application/vnd.openxmlformats-officedocument.drawing+xml"/>
  <Override PartName="/xl/embeddings/oleObject281.bin" ContentType="application/vnd.openxmlformats-officedocument.oleObject"/>
  <Override PartName="/xl/drawings/drawing290.xml" ContentType="application/vnd.openxmlformats-officedocument.drawing+xml"/>
  <Override PartName="/xl/embeddings/oleObject282.bin" ContentType="application/vnd.openxmlformats-officedocument.oleObject"/>
  <Override PartName="/xl/drawings/drawing291.xml" ContentType="application/vnd.openxmlformats-officedocument.drawing+xml"/>
  <Override PartName="/xl/embeddings/oleObject283.bin" ContentType="application/vnd.openxmlformats-officedocument.oleObject"/>
  <Override PartName="/xl/drawings/drawing292.xml" ContentType="application/vnd.openxmlformats-officedocument.drawing+xml"/>
  <Override PartName="/xl/embeddings/oleObject284.bin" ContentType="application/vnd.openxmlformats-officedocument.oleObject"/>
  <Override PartName="/xl/drawings/drawing293.xml" ContentType="application/vnd.openxmlformats-officedocument.drawing+xml"/>
  <Override PartName="/xl/embeddings/oleObject285.bin" ContentType="application/vnd.openxmlformats-officedocument.oleObject"/>
  <Override PartName="/xl/drawings/drawing294.xml" ContentType="application/vnd.openxmlformats-officedocument.drawing+xml"/>
  <Override PartName="/xl/embeddings/oleObject286.bin" ContentType="application/vnd.openxmlformats-officedocument.oleObject"/>
  <Override PartName="/xl/drawings/drawing295.xml" ContentType="application/vnd.openxmlformats-officedocument.drawing+xml"/>
  <Override PartName="/xl/embeddings/oleObject287.bin" ContentType="application/vnd.openxmlformats-officedocument.oleObject"/>
  <Override PartName="/xl/drawings/drawing296.xml" ContentType="application/vnd.openxmlformats-officedocument.drawing+xml"/>
  <Override PartName="/xl/embeddings/oleObject288.bin" ContentType="application/vnd.openxmlformats-officedocument.oleObject"/>
  <Override PartName="/xl/drawings/drawing297.xml" ContentType="application/vnd.openxmlformats-officedocument.drawing+xml"/>
  <Override PartName="/xl/embeddings/oleObject289.bin" ContentType="application/vnd.openxmlformats-officedocument.oleObject"/>
  <Override PartName="/xl/drawings/drawing298.xml" ContentType="application/vnd.openxmlformats-officedocument.drawing+xml"/>
  <Override PartName="/xl/embeddings/oleObject290.bin" ContentType="application/vnd.openxmlformats-officedocument.oleObject"/>
  <Override PartName="/xl/drawings/drawing299.xml" ContentType="application/vnd.openxmlformats-officedocument.drawing+xml"/>
  <Override PartName="/xl/embeddings/oleObject291.bin" ContentType="application/vnd.openxmlformats-officedocument.oleObject"/>
  <Override PartName="/xl/drawings/drawing300.xml" ContentType="application/vnd.openxmlformats-officedocument.drawing+xml"/>
  <Override PartName="/xl/embeddings/oleObject292.bin" ContentType="application/vnd.openxmlformats-officedocument.oleObject"/>
  <Override PartName="/xl/drawings/drawing301.xml" ContentType="application/vnd.openxmlformats-officedocument.drawing+xml"/>
  <Override PartName="/xl/embeddings/oleObject293.bin" ContentType="application/vnd.openxmlformats-officedocument.oleObject"/>
  <Override PartName="/xl/drawings/drawing302.xml" ContentType="application/vnd.openxmlformats-officedocument.drawing+xml"/>
  <Override PartName="/xl/embeddings/oleObject294.bin" ContentType="application/vnd.openxmlformats-officedocument.oleObject"/>
  <Override PartName="/xl/drawings/drawing303.xml" ContentType="application/vnd.openxmlformats-officedocument.drawing+xml"/>
  <Override PartName="/xl/embeddings/oleObject295.bin" ContentType="application/vnd.openxmlformats-officedocument.oleObject"/>
  <Override PartName="/xl/drawings/drawing304.xml" ContentType="application/vnd.openxmlformats-officedocument.drawing+xml"/>
  <Override PartName="/xl/embeddings/oleObject296.bin" ContentType="application/vnd.openxmlformats-officedocument.oleObject"/>
  <Override PartName="/xl/drawings/drawing305.xml" ContentType="application/vnd.openxmlformats-officedocument.drawing+xml"/>
  <Override PartName="/xl/embeddings/oleObject297.bin" ContentType="application/vnd.openxmlformats-officedocument.oleObject"/>
  <Override PartName="/xl/drawings/drawing306.xml" ContentType="application/vnd.openxmlformats-officedocument.drawing+xml"/>
  <Override PartName="/xl/embeddings/oleObject298.bin" ContentType="application/vnd.openxmlformats-officedocument.oleObject"/>
  <Override PartName="/xl/drawings/drawing307.xml" ContentType="application/vnd.openxmlformats-officedocument.drawing+xml"/>
  <Override PartName="/xl/embeddings/oleObject299.bin" ContentType="application/vnd.openxmlformats-officedocument.oleObject"/>
  <Override PartName="/xl/drawings/drawing308.xml" ContentType="application/vnd.openxmlformats-officedocument.drawing+xml"/>
  <Override PartName="/xl/embeddings/oleObject300.bin" ContentType="application/vnd.openxmlformats-officedocument.oleObject"/>
  <Override PartName="/xl/drawings/drawing309.xml" ContentType="application/vnd.openxmlformats-officedocument.drawing+xml"/>
  <Override PartName="/xl/embeddings/oleObject301.bin" ContentType="application/vnd.openxmlformats-officedocument.oleObject"/>
  <Override PartName="/xl/drawings/drawing310.xml" ContentType="application/vnd.openxmlformats-officedocument.drawing+xml"/>
  <Override PartName="/xl/embeddings/oleObject302.bin" ContentType="application/vnd.openxmlformats-officedocument.oleObject"/>
  <Override PartName="/xl/drawings/drawing311.xml" ContentType="application/vnd.openxmlformats-officedocument.drawing+xml"/>
  <Override PartName="/xl/embeddings/oleObject303.bin" ContentType="application/vnd.openxmlformats-officedocument.oleObject"/>
  <Override PartName="/xl/drawings/drawing312.xml" ContentType="application/vnd.openxmlformats-officedocument.drawing+xml"/>
  <Override PartName="/xl/embeddings/oleObject304.bin" ContentType="application/vnd.openxmlformats-officedocument.oleObject"/>
  <Override PartName="/xl/drawings/drawing313.xml" ContentType="application/vnd.openxmlformats-officedocument.drawing+xml"/>
  <Override PartName="/xl/embeddings/oleObject305.bin" ContentType="application/vnd.openxmlformats-officedocument.oleObject"/>
  <Override PartName="/xl/drawings/drawing314.xml" ContentType="application/vnd.openxmlformats-officedocument.drawing+xml"/>
  <Override PartName="/xl/embeddings/oleObject306.bin" ContentType="application/vnd.openxmlformats-officedocument.oleObject"/>
  <Override PartName="/xl/drawings/drawing315.xml" ContentType="application/vnd.openxmlformats-officedocument.drawing+xml"/>
  <Override PartName="/xl/embeddings/oleObject307.bin" ContentType="application/vnd.openxmlformats-officedocument.oleObject"/>
  <Override PartName="/xl/drawings/drawing316.xml" ContentType="application/vnd.openxmlformats-officedocument.drawing+xml"/>
  <Override PartName="/xl/embeddings/oleObject308.bin" ContentType="application/vnd.openxmlformats-officedocument.oleObject"/>
  <Override PartName="/xl/drawings/drawing317.xml" ContentType="application/vnd.openxmlformats-officedocument.drawing+xml"/>
  <Override PartName="/xl/embeddings/oleObject309.bin" ContentType="application/vnd.openxmlformats-officedocument.oleObject"/>
  <Override PartName="/xl/drawings/drawing318.xml" ContentType="application/vnd.openxmlformats-officedocument.drawing+xml"/>
  <Override PartName="/xl/embeddings/oleObject310.bin" ContentType="application/vnd.openxmlformats-officedocument.oleObject"/>
  <Override PartName="/xl/drawings/drawing319.xml" ContentType="application/vnd.openxmlformats-officedocument.drawing+xml"/>
  <Override PartName="/xl/embeddings/oleObject311.bin" ContentType="application/vnd.openxmlformats-officedocument.oleObject"/>
  <Override PartName="/xl/drawings/drawing320.xml" ContentType="application/vnd.openxmlformats-officedocument.drawing+xml"/>
  <Override PartName="/xl/embeddings/oleObject312.bin" ContentType="application/vnd.openxmlformats-officedocument.oleObject"/>
  <Override PartName="/xl/drawings/drawing321.xml" ContentType="application/vnd.openxmlformats-officedocument.drawing+xml"/>
  <Override PartName="/xl/embeddings/oleObject313.bin" ContentType="application/vnd.openxmlformats-officedocument.oleObject"/>
  <Override PartName="/xl/drawings/drawing322.xml" ContentType="application/vnd.openxmlformats-officedocument.drawing+xml"/>
  <Override PartName="/xl/embeddings/oleObject314.bin" ContentType="application/vnd.openxmlformats-officedocument.oleObject"/>
  <Override PartName="/xl/drawings/drawing323.xml" ContentType="application/vnd.openxmlformats-officedocument.drawing+xml"/>
  <Override PartName="/xl/embeddings/oleObject315.bin" ContentType="application/vnd.openxmlformats-officedocument.oleObject"/>
  <Override PartName="/xl/drawings/drawing324.xml" ContentType="application/vnd.openxmlformats-officedocument.drawing+xml"/>
  <Override PartName="/xl/embeddings/oleObject316.bin" ContentType="application/vnd.openxmlformats-officedocument.oleObject"/>
  <Override PartName="/xl/drawings/drawing325.xml" ContentType="application/vnd.openxmlformats-officedocument.drawing+xml"/>
  <Override PartName="/xl/embeddings/oleObject317.bin" ContentType="application/vnd.openxmlformats-officedocument.oleObject"/>
  <Override PartName="/xl/drawings/drawing326.xml" ContentType="application/vnd.openxmlformats-officedocument.drawing+xml"/>
  <Override PartName="/xl/embeddings/oleObject318.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9BD74860-6467-409E-B4BA-7D9E5465DEAB}"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9" i="2" l="1"/>
  <c r="D51" i="2"/>
  <c r="D36" i="2"/>
  <c r="D31" i="2"/>
  <c r="D52" i="2"/>
  <c r="D47" i="2"/>
  <c r="D46" i="2"/>
  <c r="D45" i="2"/>
  <c r="D29" i="2"/>
  <c r="D64" i="2"/>
  <c r="D33" i="2" s="1"/>
  <c r="D67" i="2"/>
  <c r="D34" i="2" l="1"/>
  <c r="D35" i="2"/>
  <c r="D37" i="2"/>
  <c r="D38" i="2"/>
  <c r="D39" i="2"/>
  <c r="D32" i="2"/>
  <c r="M48" i="64"/>
  <c r="M70" i="374" l="1"/>
  <c r="B77" i="244" l="1"/>
  <c r="M58" i="244"/>
  <c r="N58" i="244" s="1"/>
  <c r="J58" i="244"/>
  <c r="B58" i="244"/>
  <c r="B57" i="244"/>
  <c r="K44" i="244"/>
  <c r="N44" i="244" s="1"/>
  <c r="B44" i="244"/>
  <c r="K77" i="244" l="1"/>
  <c r="N77" i="244" l="1"/>
  <c r="I77" i="244"/>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K59" i="287"/>
  <c r="B59" i="287"/>
  <c r="B58" i="287"/>
  <c r="K59" i="286"/>
  <c r="K58" i="286"/>
  <c r="B59" i="286"/>
  <c r="B58" i="286"/>
  <c r="B58" i="285"/>
  <c r="K58" i="284"/>
  <c r="B58" i="284"/>
  <c r="K58" i="283"/>
  <c r="B58" i="283"/>
  <c r="B61" i="270" l="1"/>
  <c r="K66" i="268"/>
  <c r="B66" i="268"/>
  <c r="B65" i="268"/>
  <c r="K69" i="252"/>
  <c r="B69" i="252"/>
  <c r="B68" i="252"/>
  <c r="K65" i="248"/>
  <c r="B65" i="248"/>
  <c r="B64" i="248"/>
  <c r="B63" i="249"/>
  <c r="K63" i="249"/>
  <c r="B55" i="248" l="1"/>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K61" i="273"/>
  <c r="B61" i="273"/>
  <c r="M49" i="273"/>
  <c r="N49" i="273" s="1"/>
  <c r="J49" i="273"/>
  <c r="B49" i="273"/>
  <c r="M48" i="273"/>
  <c r="N48" i="273" s="1"/>
  <c r="J48" i="273"/>
  <c r="B48" i="273"/>
  <c r="K36" i="273"/>
  <c r="N36" i="273" s="1"/>
  <c r="B36" i="273"/>
  <c r="K73" i="272"/>
  <c r="N73" i="272" s="1"/>
  <c r="B73" i="272"/>
  <c r="K72" i="272"/>
  <c r="N72" i="272" s="1"/>
  <c r="B72"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K65" i="249"/>
  <c r="B65"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I73" i="248" s="1"/>
  <c r="B73" i="248"/>
  <c r="K64"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K59" i="33"/>
  <c r="B59" i="33"/>
  <c r="N54" i="33"/>
  <c r="K36" i="33"/>
  <c r="N36" i="33" s="1"/>
  <c r="B36" i="33"/>
  <c r="K70" i="32"/>
  <c r="N70" i="32" s="1"/>
  <c r="N76" i="32" s="1"/>
  <c r="N42" i="32" s="1"/>
  <c r="N43" i="32" s="1"/>
  <c r="B70" i="32"/>
  <c r="B59" i="32"/>
  <c r="N54" i="32"/>
  <c r="K70" i="31"/>
  <c r="N70" i="31" s="1"/>
  <c r="N76" i="31" s="1"/>
  <c r="N42" i="31" s="1"/>
  <c r="B70"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H59" i="7"/>
  <c r="B59" i="7"/>
  <c r="K38" i="7"/>
  <c r="N38" i="7" s="1"/>
  <c r="B38" i="7"/>
  <c r="K37" i="7"/>
  <c r="N37" i="7" s="1"/>
  <c r="B37" i="7"/>
  <c r="K36" i="7"/>
  <c r="N36" i="7" s="1"/>
  <c r="B36" i="7"/>
  <c r="N77" i="295" l="1"/>
  <c r="N41" i="295" s="1"/>
  <c r="N43" i="295" s="1"/>
  <c r="N77" i="329"/>
  <c r="N41" i="329" s="1"/>
  <c r="N76" i="56"/>
  <c r="N42" i="56" s="1"/>
  <c r="N43" i="56" s="1"/>
  <c r="N75" i="325"/>
  <c r="N41" i="325" s="1"/>
  <c r="N43" i="325" s="1"/>
  <c r="N81" i="170"/>
  <c r="N47" i="170" s="1"/>
  <c r="N49" i="170" s="1"/>
  <c r="N81" i="178"/>
  <c r="N47" i="178" s="1"/>
  <c r="N49" i="178" s="1"/>
  <c r="N80" i="179"/>
  <c r="N46" i="179" s="1"/>
  <c r="N48" i="179" s="1"/>
  <c r="N83" i="279"/>
  <c r="N46" i="279" s="1"/>
  <c r="N48" i="279" s="1"/>
  <c r="N81" i="282"/>
  <c r="N44" i="282" s="1"/>
  <c r="N77" i="337"/>
  <c r="N41" i="337" s="1"/>
  <c r="N81" i="171"/>
  <c r="N47" i="171" s="1"/>
  <c r="N49" i="171" s="1"/>
  <c r="N77" i="308"/>
  <c r="N41" i="308" s="1"/>
  <c r="N77" i="362"/>
  <c r="N41" i="362" s="1"/>
  <c r="N43" i="362" s="1"/>
  <c r="N76" i="67"/>
  <c r="N41" i="67" s="1"/>
  <c r="N43" i="67" s="1"/>
  <c r="N78" i="67" s="1"/>
  <c r="N76" i="68"/>
  <c r="N41" i="68" s="1"/>
  <c r="N43" i="68" s="1"/>
  <c r="N43" i="306"/>
  <c r="N75" i="292"/>
  <c r="N41" i="292" s="1"/>
  <c r="N43" i="292" s="1"/>
  <c r="N75" i="302"/>
  <c r="N41" i="302" s="1"/>
  <c r="N43" i="302" s="1"/>
  <c r="N77" i="328"/>
  <c r="N41" i="328" s="1"/>
  <c r="N43" i="328" s="1"/>
  <c r="N77" i="333"/>
  <c r="N41" i="333" s="1"/>
  <c r="N43" i="333" s="1"/>
  <c r="N83" i="165"/>
  <c r="N49" i="165" s="1"/>
  <c r="N51" i="165" s="1"/>
  <c r="N77" i="250"/>
  <c r="N41" i="250" s="1"/>
  <c r="N43" i="250" s="1"/>
  <c r="N79" i="250" s="1"/>
  <c r="N80" i="164"/>
  <c r="N46" i="164" s="1"/>
  <c r="N48" i="164" s="1"/>
  <c r="N81" i="176"/>
  <c r="N47" i="176" s="1"/>
  <c r="N49" i="176" s="1"/>
  <c r="N76" i="26"/>
  <c r="N42" i="26" s="1"/>
  <c r="N76" i="65"/>
  <c r="N41" i="65" s="1"/>
  <c r="N43" i="65" s="1"/>
  <c r="N75" i="133"/>
  <c r="N41" i="133" s="1"/>
  <c r="N43" i="133" s="1"/>
  <c r="N76" i="134"/>
  <c r="N41" i="134" s="1"/>
  <c r="N43" i="134" s="1"/>
  <c r="N84" i="220"/>
  <c r="N46" i="220" s="1"/>
  <c r="N48" i="220" s="1"/>
  <c r="N83" i="221"/>
  <c r="N46" i="221" s="1"/>
  <c r="N48" i="221" s="1"/>
  <c r="N72" i="227"/>
  <c r="N41" i="227" s="1"/>
  <c r="N43" i="227" s="1"/>
  <c r="N78" i="273"/>
  <c r="N41" i="273" s="1"/>
  <c r="N43" i="273" s="1"/>
  <c r="N81" i="267"/>
  <c r="N41" i="267" s="1"/>
  <c r="N43" i="267" s="1"/>
  <c r="L59" i="7"/>
  <c r="N59" i="7" s="1"/>
  <c r="N65" i="7" s="1"/>
  <c r="L60" i="261"/>
  <c r="N60" i="261" s="1"/>
  <c r="N66" i="261" s="1"/>
  <c r="L59" i="33"/>
  <c r="N59" i="33" s="1"/>
  <c r="N65" i="33" s="1"/>
  <c r="L55" i="228"/>
  <c r="N55" i="228" s="1"/>
  <c r="L64" i="244"/>
  <c r="N64" i="244" s="1"/>
  <c r="N70" i="244" s="1"/>
  <c r="N75" i="283"/>
  <c r="N41" i="283" s="1"/>
  <c r="N43" i="283" s="1"/>
  <c r="N76" i="92"/>
  <c r="N41" i="92" s="1"/>
  <c r="N43" i="92" s="1"/>
  <c r="N76" i="96"/>
  <c r="N41" i="96" s="1"/>
  <c r="N43" i="96" s="1"/>
  <c r="N76" i="98"/>
  <c r="N41" i="98" s="1"/>
  <c r="N76" i="101"/>
  <c r="N41" i="101" s="1"/>
  <c r="N43" i="101" s="1"/>
  <c r="N76" i="107"/>
  <c r="N41" i="107" s="1"/>
  <c r="N43" i="107" s="1"/>
  <c r="N76" i="135"/>
  <c r="N41" i="135" s="1"/>
  <c r="N43" i="135" s="1"/>
  <c r="N76" i="136"/>
  <c r="N41" i="136" s="1"/>
  <c r="N43" i="136" s="1"/>
  <c r="N76" i="146"/>
  <c r="N41" i="146" s="1"/>
  <c r="N43" i="146" s="1"/>
  <c r="N76" i="144"/>
  <c r="N41" i="144" s="1"/>
  <c r="N43" i="144" s="1"/>
  <c r="N75" i="72"/>
  <c r="N41" i="72" s="1"/>
  <c r="N43" i="72" s="1"/>
  <c r="N77" i="72" s="1"/>
  <c r="L84" i="72" s="1"/>
  <c r="N75" i="74"/>
  <c r="N41" i="74" s="1"/>
  <c r="N43" i="74" s="1"/>
  <c r="N77" i="74" s="1"/>
  <c r="N76" i="79"/>
  <c r="N41" i="79" s="1"/>
  <c r="N43" i="79" s="1"/>
  <c r="N76" i="81"/>
  <c r="N41" i="81" s="1"/>
  <c r="N76" i="83"/>
  <c r="N41" i="83" s="1"/>
  <c r="N43" i="83" s="1"/>
  <c r="N76" i="85"/>
  <c r="N41" i="85" s="1"/>
  <c r="N43" i="85" s="1"/>
  <c r="N76" i="87"/>
  <c r="N41" i="87" s="1"/>
  <c r="N43" i="87" s="1"/>
  <c r="N76" i="89"/>
  <c r="N41" i="89" s="1"/>
  <c r="N43" i="89" s="1"/>
  <c r="N76" i="91"/>
  <c r="N41" i="91" s="1"/>
  <c r="N76" i="100"/>
  <c r="N41" i="100" s="1"/>
  <c r="N43" i="100" s="1"/>
  <c r="N76" i="106"/>
  <c r="N41" i="106" s="1"/>
  <c r="N43" i="106" s="1"/>
  <c r="N77" i="193"/>
  <c r="N43" i="193" s="1"/>
  <c r="N45" i="193" s="1"/>
  <c r="N78" i="232"/>
  <c r="N41" i="232" s="1"/>
  <c r="N43" i="232" s="1"/>
  <c r="N76" i="234"/>
  <c r="N40" i="234" s="1"/>
  <c r="N42" i="234" s="1"/>
  <c r="N81" i="244"/>
  <c r="N45" i="244" s="1"/>
  <c r="N47" i="244" s="1"/>
  <c r="N87" i="246"/>
  <c r="N45" i="246" s="1"/>
  <c r="N47" i="246" s="1"/>
  <c r="N77" i="259"/>
  <c r="N41" i="259" s="1"/>
  <c r="N77" i="323"/>
  <c r="N79" i="323" s="1"/>
  <c r="N53" i="325"/>
  <c r="N76" i="19"/>
  <c r="N42" i="19" s="1"/>
  <c r="N43" i="19" s="1"/>
  <c r="N43" i="22"/>
  <c r="N76" i="24"/>
  <c r="N42" i="24" s="1"/>
  <c r="N43" i="24" s="1"/>
  <c r="N76" i="25"/>
  <c r="N42" i="25" s="1"/>
  <c r="N43" i="25" s="1"/>
  <c r="N76" i="61"/>
  <c r="N42" i="61" s="1"/>
  <c r="N43" i="61" s="1"/>
  <c r="N76" i="64"/>
  <c r="N41" i="64" s="1"/>
  <c r="N43" i="64" s="1"/>
  <c r="N80" i="160"/>
  <c r="N46" i="160" s="1"/>
  <c r="N48" i="160" s="1"/>
  <c r="N77" i="254"/>
  <c r="N41" i="254" s="1"/>
  <c r="N43" i="254" s="1"/>
  <c r="N91" i="260"/>
  <c r="N47" i="260" s="1"/>
  <c r="N49" i="260" s="1"/>
  <c r="N81" i="266"/>
  <c r="N41" i="266" s="1"/>
  <c r="N43" i="266" s="1"/>
  <c r="N78" i="272"/>
  <c r="N41" i="272" s="1"/>
  <c r="N43" i="272" s="1"/>
  <c r="N81" i="280"/>
  <c r="N44" i="280" s="1"/>
  <c r="N46"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64" s="1"/>
  <c r="N76" i="63"/>
  <c r="N41" i="63" s="1"/>
  <c r="N43" i="63" s="1"/>
  <c r="N78" i="63" s="1"/>
  <c r="L83" i="63" s="1"/>
  <c r="N76" i="95"/>
  <c r="N41" i="95" s="1"/>
  <c r="N43" i="95" s="1"/>
  <c r="N76" i="97"/>
  <c r="N41" i="97" s="1"/>
  <c r="N43" i="97" s="1"/>
  <c r="N76" i="99"/>
  <c r="N41" i="99" s="1"/>
  <c r="N43" i="99" s="1"/>
  <c r="N76" i="103"/>
  <c r="N41" i="103" s="1"/>
  <c r="N43" i="103" s="1"/>
  <c r="N81" i="154"/>
  <c r="N47" i="154" s="1"/>
  <c r="N49" i="154" s="1"/>
  <c r="N77" i="258"/>
  <c r="N41" i="258" s="1"/>
  <c r="N43" i="258" s="1"/>
  <c r="N78" i="271"/>
  <c r="N41" i="271" s="1"/>
  <c r="N43" i="271" s="1"/>
  <c r="N75" i="286"/>
  <c r="N41" i="286" s="1"/>
  <c r="N43" i="286" s="1"/>
  <c r="N77" i="334"/>
  <c r="N41" i="334" s="1"/>
  <c r="N43" i="334" s="1"/>
  <c r="N77" i="348"/>
  <c r="N41" i="348" s="1"/>
  <c r="N43" i="348" s="1"/>
  <c r="N77" i="354"/>
  <c r="N41" i="354" s="1"/>
  <c r="N43" i="354" s="1"/>
  <c r="N77" i="363"/>
  <c r="N41" i="363" s="1"/>
  <c r="N43" i="363" s="1"/>
  <c r="N77" i="365"/>
  <c r="N41" i="365" s="1"/>
  <c r="N43" i="365" s="1"/>
  <c r="N79" i="50"/>
  <c r="N42" i="50" s="1"/>
  <c r="N43" i="50" s="1"/>
  <c r="N75" i="75"/>
  <c r="N41" i="75" s="1"/>
  <c r="N43" i="75" s="1"/>
  <c r="N76" i="80"/>
  <c r="N41" i="80" s="1"/>
  <c r="N43" i="80" s="1"/>
  <c r="N76" i="82"/>
  <c r="N41" i="82" s="1"/>
  <c r="N43" i="82" s="1"/>
  <c r="N76" i="84"/>
  <c r="N41" i="84" s="1"/>
  <c r="N43" i="84" s="1"/>
  <c r="N76" i="86"/>
  <c r="N41" i="86" s="1"/>
  <c r="N43" i="86" s="1"/>
  <c r="N76" i="88"/>
  <c r="N41" i="88" s="1"/>
  <c r="N43" i="88" s="1"/>
  <c r="N76" i="90"/>
  <c r="N41" i="90" s="1"/>
  <c r="N43" i="90" s="1"/>
  <c r="N76" i="94"/>
  <c r="N41" i="94" s="1"/>
  <c r="N43" i="94" s="1"/>
  <c r="N76" i="102"/>
  <c r="N41" i="102" s="1"/>
  <c r="N43" i="102" s="1"/>
  <c r="N76" i="105"/>
  <c r="N41" i="105" s="1"/>
  <c r="N43" i="105" s="1"/>
  <c r="N76" i="108"/>
  <c r="N41" i="108" s="1"/>
  <c r="N43" i="108" s="1"/>
  <c r="N80" i="180"/>
  <c r="N46" i="180" s="1"/>
  <c r="N48" i="180" s="1"/>
  <c r="N80" i="177"/>
  <c r="N46" i="177" s="1"/>
  <c r="N48" i="177" s="1"/>
  <c r="N80" i="181"/>
  <c r="N46" i="181" s="1"/>
  <c r="N48" i="181" s="1"/>
  <c r="N80" i="183"/>
  <c r="N46" i="183" s="1"/>
  <c r="N48" i="183" s="1"/>
  <c r="N80" i="184"/>
  <c r="N46" i="184" s="1"/>
  <c r="N48" i="184" s="1"/>
  <c r="N81" i="185"/>
  <c r="N47" i="185" s="1"/>
  <c r="N49" i="185" s="1"/>
  <c r="N81" i="186"/>
  <c r="N47" i="186" s="1"/>
  <c r="N49" i="186" s="1"/>
  <c r="N80" i="188"/>
  <c r="N46" i="188" s="1"/>
  <c r="N48" i="188" s="1"/>
  <c r="N81" i="187"/>
  <c r="N47" i="187" s="1"/>
  <c r="N49" i="187" s="1"/>
  <c r="N76" i="231"/>
  <c r="N40" i="231" s="1"/>
  <c r="N42" i="231" s="1"/>
  <c r="N77" i="233"/>
  <c r="N41" i="233" s="1"/>
  <c r="N43" i="233" s="1"/>
  <c r="N76" i="243"/>
  <c r="N40" i="243" s="1"/>
  <c r="N42" i="243" s="1"/>
  <c r="N61" i="221"/>
  <c r="N43" i="31"/>
  <c r="N76" i="137"/>
  <c r="N41" i="137" s="1"/>
  <c r="N76" i="242"/>
  <c r="N40" i="242" s="1"/>
  <c r="N42" i="242" s="1"/>
  <c r="N73" i="229"/>
  <c r="N40" i="229" s="1"/>
  <c r="N78" i="270"/>
  <c r="N41" i="270" s="1"/>
  <c r="N43" i="270" s="1"/>
  <c r="N77" i="262"/>
  <c r="N41" i="262" s="1"/>
  <c r="N43" i="262" s="1"/>
  <c r="N75" i="291"/>
  <c r="N41" i="291" s="1"/>
  <c r="N43" i="291" s="1"/>
  <c r="N75" i="293"/>
  <c r="N41" i="293" s="1"/>
  <c r="N43" i="293" s="1"/>
  <c r="N75" i="289"/>
  <c r="N41" i="289" s="1"/>
  <c r="N43" i="289" s="1"/>
  <c r="N77" i="289" s="1"/>
  <c r="L84" i="289" s="1"/>
  <c r="N43" i="29"/>
  <c r="N43" i="236"/>
  <c r="N43" i="238"/>
  <c r="N43" i="27"/>
  <c r="N43" i="30"/>
  <c r="N43" i="235"/>
  <c r="L84" i="11"/>
  <c r="L57" i="227"/>
  <c r="N57" i="227" s="1"/>
  <c r="N62" i="227" s="1"/>
  <c r="L61" i="150"/>
  <c r="N61" i="150" s="1"/>
  <c r="L64" i="188"/>
  <c r="N64" i="188" s="1"/>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I70" i="96"/>
  <c r="I71" i="96"/>
  <c r="I70" i="106"/>
  <c r="I71" i="106"/>
  <c r="I70" i="107"/>
  <c r="I71" i="107"/>
  <c r="I70" i="108"/>
  <c r="I71" i="108"/>
  <c r="I69" i="149"/>
  <c r="I70" i="149"/>
  <c r="I70" i="148"/>
  <c r="I71" i="148"/>
  <c r="I69" i="145"/>
  <c r="I70" i="145"/>
  <c r="I69" i="144"/>
  <c r="I70" i="144"/>
  <c r="I75" i="154"/>
  <c r="I76" i="154"/>
  <c r="I77" i="154"/>
  <c r="N77" i="157"/>
  <c r="N81" i="157" s="1"/>
  <c r="N47" i="157" s="1"/>
  <c r="N49" i="157" s="1"/>
  <c r="I77" i="15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55" i="233"/>
  <c r="I71" i="233"/>
  <c r="I72" i="233"/>
  <c r="I70" i="234"/>
  <c r="I71" i="234"/>
  <c r="I71" i="236"/>
  <c r="I71" i="238"/>
  <c r="I71" i="240"/>
  <c r="I70" i="243"/>
  <c r="I71" i="243"/>
  <c r="I72" i="243"/>
  <c r="I79" i="252"/>
  <c r="I80" i="252"/>
  <c r="I82" i="252"/>
  <c r="I72" i="253"/>
  <c r="I71" i="259"/>
  <c r="I72" i="259"/>
  <c r="I85" i="260"/>
  <c r="I86" i="260"/>
  <c r="I75" i="267"/>
  <c r="I76" i="267"/>
  <c r="I72" i="273"/>
  <c r="I73" i="273"/>
  <c r="I72" i="274"/>
  <c r="I73" i="274"/>
  <c r="I72" i="275"/>
  <c r="I73" i="275"/>
  <c r="I72" i="277"/>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43" i="9"/>
  <c r="N43" i="16"/>
  <c r="N78" i="16" s="1"/>
  <c r="L84" i="16" s="1"/>
  <c r="N43" i="41"/>
  <c r="N43" i="42"/>
  <c r="N43" i="43"/>
  <c r="N43" i="44"/>
  <c r="N43" i="91"/>
  <c r="N43" i="98"/>
  <c r="N43" i="209"/>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I70" i="23"/>
  <c r="I70" i="26"/>
  <c r="I71" i="26"/>
  <c r="I70" i="27"/>
  <c r="I70" i="29"/>
  <c r="I70" i="30"/>
  <c r="I70" i="31"/>
  <c r="I70" i="32"/>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1" i="239"/>
  <c r="N65" i="186"/>
  <c r="I75" i="186"/>
  <c r="I76" i="186"/>
  <c r="I77" i="186"/>
  <c r="I75" i="187"/>
  <c r="I76" i="187"/>
  <c r="I77" i="187"/>
  <c r="N43" i="191"/>
  <c r="I70" i="192"/>
  <c r="I70" i="231"/>
  <c r="I71" i="231"/>
  <c r="I72" i="232"/>
  <c r="I73" i="232"/>
  <c r="N54" i="234"/>
  <c r="N54" i="242"/>
  <c r="I70" i="242"/>
  <c r="I71" i="242"/>
  <c r="I72" i="242"/>
  <c r="I76" i="245"/>
  <c r="I77" i="245"/>
  <c r="I79" i="245"/>
  <c r="I80" i="245"/>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L84" i="226" l="1"/>
  <c r="N79" i="347"/>
  <c r="L84" i="347" s="1"/>
  <c r="N79" i="306"/>
  <c r="L86" i="306" s="1"/>
  <c r="N79" i="328"/>
  <c r="L84" i="328" s="1"/>
  <c r="N78" i="34"/>
  <c r="L83" i="34" s="1"/>
  <c r="L83" i="78"/>
  <c r="N78" i="37"/>
  <c r="L85" i="37" s="1"/>
  <c r="L85" i="323"/>
  <c r="L86" i="323"/>
  <c r="L84" i="65"/>
  <c r="N79" i="354"/>
  <c r="L85" i="354" s="1"/>
  <c r="N81" i="248"/>
  <c r="N43" i="248" s="1"/>
  <c r="N45" i="248" s="1"/>
  <c r="L84" i="78"/>
  <c r="N78" i="7"/>
  <c r="L84" i="7" s="1"/>
  <c r="L83" i="67"/>
  <c r="L84" i="67"/>
  <c r="L85" i="67"/>
  <c r="L84" i="63"/>
  <c r="L82" i="289"/>
  <c r="L84" i="208"/>
  <c r="N79" i="333"/>
  <c r="L84" i="333" s="1"/>
  <c r="N78" i="22"/>
  <c r="L83" i="22" s="1"/>
  <c r="N78" i="43"/>
  <c r="L85" i="43" s="1"/>
  <c r="N43" i="137"/>
  <c r="L84" i="74"/>
  <c r="L82" i="74"/>
  <c r="L68" i="252"/>
  <c r="N68" i="252" s="1"/>
  <c r="L63" i="248"/>
  <c r="N63" i="248" s="1"/>
  <c r="L64" i="249"/>
  <c r="N64" i="249" s="1"/>
  <c r="L59" i="23"/>
  <c r="N59" i="23" s="1"/>
  <c r="N65" i="23" s="1"/>
  <c r="L61" i="272"/>
  <c r="N61" i="272" s="1"/>
  <c r="N67" i="272" s="1"/>
  <c r="N80" i="272" s="1"/>
  <c r="L85" i="272" s="1"/>
  <c r="L61" i="273"/>
  <c r="N61" i="273" s="1"/>
  <c r="N67" i="273" s="1"/>
  <c r="L58" i="287"/>
  <c r="N58" i="287" s="1"/>
  <c r="L58" i="286"/>
  <c r="N58" i="286" s="1"/>
  <c r="L59" i="25"/>
  <c r="N59" i="25" s="1"/>
  <c r="N65" i="25" s="1"/>
  <c r="N78" i="25" s="1"/>
  <c r="L85" i="25" s="1"/>
  <c r="L59" i="32"/>
  <c r="N59" i="32" s="1"/>
  <c r="N65" i="32" s="1"/>
  <c r="N78" i="32" s="1"/>
  <c r="L83" i="32" s="1"/>
  <c r="L61" i="281"/>
  <c r="N61" i="281" s="1"/>
  <c r="N67" i="281" s="1"/>
  <c r="N80" i="281" s="1"/>
  <c r="L86" i="281" s="1"/>
  <c r="L59" i="31"/>
  <c r="N59" i="31" s="1"/>
  <c r="N65" i="31" s="1"/>
  <c r="N78" i="31" s="1"/>
  <c r="L83" i="31" s="1"/>
  <c r="L69" i="246"/>
  <c r="N69" i="246" s="1"/>
  <c r="L65" i="245"/>
  <c r="N65" i="245" s="1"/>
  <c r="L59" i="242"/>
  <c r="N59" i="242" s="1"/>
  <c r="N65" i="242" s="1"/>
  <c r="N78" i="242" s="1"/>
  <c r="L85" i="242" s="1"/>
  <c r="L59" i="243"/>
  <c r="N59" i="243" s="1"/>
  <c r="N65" i="243" s="1"/>
  <c r="N78" i="243" s="1"/>
  <c r="L83" i="243" s="1"/>
  <c r="L64" i="248"/>
  <c r="N64" i="248" s="1"/>
  <c r="L65" i="249"/>
  <c r="N65" i="249" s="1"/>
  <c r="L65" i="248"/>
  <c r="N65" i="248" s="1"/>
  <c r="L69" i="252"/>
  <c r="N69" i="252" s="1"/>
  <c r="L63" i="249"/>
  <c r="N63" i="249" s="1"/>
  <c r="L58" i="284"/>
  <c r="N58" i="284" s="1"/>
  <c r="N64" i="284" s="1"/>
  <c r="L58" i="285"/>
  <c r="N58" i="285" s="1"/>
  <c r="L58" i="283"/>
  <c r="N58" i="283" s="1"/>
  <c r="N64" i="283" s="1"/>
  <c r="N77" i="283" s="1"/>
  <c r="N81" i="50"/>
  <c r="L87" i="50" s="1"/>
  <c r="L83" i="47"/>
  <c r="N78" i="39"/>
  <c r="L85" i="39" s="1"/>
  <c r="N93" i="260"/>
  <c r="L99" i="260" s="1"/>
  <c r="N78" i="42"/>
  <c r="L85" i="42" s="1"/>
  <c r="N78" i="21"/>
  <c r="L85" i="21" s="1"/>
  <c r="L86" i="253"/>
  <c r="L84" i="253"/>
  <c r="L85" i="51"/>
  <c r="N86" i="51" s="1"/>
  <c r="N88" i="51" s="1"/>
  <c r="D43" i="5" s="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L59" i="286"/>
  <c r="N59" i="286" s="1"/>
  <c r="L59" i="285"/>
  <c r="N59"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4" i="46"/>
  <c r="L84" i="339"/>
  <c r="N83" i="282"/>
  <c r="L90" i="282" s="1"/>
  <c r="N79" i="256"/>
  <c r="L84" i="256" s="1"/>
  <c r="N78" i="35"/>
  <c r="N77" i="284"/>
  <c r="L84" i="284" s="1"/>
  <c r="L88" i="218"/>
  <c r="L85" i="253"/>
  <c r="N78" i="100"/>
  <c r="L85" i="100" s="1"/>
  <c r="N78" i="33"/>
  <c r="L83" i="33" s="1"/>
  <c r="L84" i="64"/>
  <c r="N78" i="53"/>
  <c r="L85" i="53" s="1"/>
  <c r="N78" i="215"/>
  <c r="L84" i="215" s="1"/>
  <c r="N78" i="107"/>
  <c r="L85" i="107" s="1"/>
  <c r="L84" i="348"/>
  <c r="L86" i="328"/>
  <c r="N78" i="213"/>
  <c r="L83" i="213" s="1"/>
  <c r="N74" i="227"/>
  <c r="L79" i="227" s="1"/>
  <c r="N79" i="261"/>
  <c r="L84" i="261" s="1"/>
  <c r="L82" i="305"/>
  <c r="L83" i="305"/>
  <c r="L87" i="281"/>
  <c r="N70" i="185"/>
  <c r="N83" i="185" s="1"/>
  <c r="L90" i="185" s="1"/>
  <c r="L83" i="39"/>
  <c r="L85" i="128"/>
  <c r="L84" i="306"/>
  <c r="L84" i="39"/>
  <c r="N79" i="332"/>
  <c r="L84" i="332" s="1"/>
  <c r="N78" i="9"/>
  <c r="L84" i="9" s="1"/>
  <c r="N80" i="273"/>
  <c r="L86" i="273" s="1"/>
  <c r="N78" i="19"/>
  <c r="L85" i="19" s="1"/>
  <c r="N79" i="334"/>
  <c r="L84" i="334"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78" i="96"/>
  <c r="L85" i="96" s="1"/>
  <c r="N78" i="45"/>
  <c r="L85" i="45" s="1"/>
  <c r="N78" i="36"/>
  <c r="N80" i="274"/>
  <c r="L86" i="274" s="1"/>
  <c r="N79" i="259"/>
  <c r="L84" i="259" s="1"/>
  <c r="N85" i="279"/>
  <c r="N83" i="244"/>
  <c r="L90" i="244" s="1"/>
  <c r="N79" i="346"/>
  <c r="L86" i="346" s="1"/>
  <c r="N78" i="17"/>
  <c r="N78" i="23"/>
  <c r="L85" i="367"/>
  <c r="L83" i="367"/>
  <c r="L84" i="367"/>
  <c r="N78" i="20"/>
  <c r="L83" i="20" s="1"/>
  <c r="L84" i="305"/>
  <c r="L85" i="124"/>
  <c r="N79" i="362"/>
  <c r="N79" i="329"/>
  <c r="L84" i="55"/>
  <c r="L83" i="55"/>
  <c r="L85" i="55"/>
  <c r="L85" i="57"/>
  <c r="L83" i="57"/>
  <c r="L85" i="49"/>
  <c r="L83" i="49"/>
  <c r="L84" i="49"/>
  <c r="N79" i="345"/>
  <c r="N80" i="174"/>
  <c r="N46" i="174" s="1"/>
  <c r="N48" i="174" s="1"/>
  <c r="N79" i="247"/>
  <c r="L84" i="247" s="1"/>
  <c r="N78" i="41"/>
  <c r="L84" i="41" s="1"/>
  <c r="L84" i="57"/>
  <c r="L86" i="347"/>
  <c r="L85" i="371"/>
  <c r="L86" i="343"/>
  <c r="L86" i="321"/>
  <c r="L85" i="328"/>
  <c r="L84" i="323"/>
  <c r="L86" i="250"/>
  <c r="L85" i="224"/>
  <c r="L84" i="132"/>
  <c r="L83" i="131"/>
  <c r="L83" i="127"/>
  <c r="L83" i="129"/>
  <c r="L84" i="129"/>
  <c r="L85" i="129"/>
  <c r="L84" i="52"/>
  <c r="L85" i="52"/>
  <c r="L83" i="52"/>
  <c r="L85" i="306"/>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L83" i="38"/>
  <c r="N86" i="28"/>
  <c r="N88" i="28" s="1"/>
  <c r="D20" i="5" s="1"/>
  <c r="L85" i="18"/>
  <c r="L83" i="18"/>
  <c r="L85" i="15"/>
  <c r="L83" i="15"/>
  <c r="N78" i="12"/>
  <c r="L85" i="12" s="1"/>
  <c r="L84" i="32" l="1"/>
  <c r="L85" i="32"/>
  <c r="N69" i="184"/>
  <c r="N82" i="184" s="1"/>
  <c r="L88" i="184" s="1"/>
  <c r="L85" i="7"/>
  <c r="L84" i="22"/>
  <c r="L85" i="31"/>
  <c r="L85" i="22"/>
  <c r="L84" i="31"/>
  <c r="L84" i="43"/>
  <c r="L86" i="333"/>
  <c r="N74" i="246"/>
  <c r="N89" i="246" s="1"/>
  <c r="L96" i="246" s="1"/>
  <c r="N70" i="245"/>
  <c r="N85" i="245" s="1"/>
  <c r="L91" i="245" s="1"/>
  <c r="N78" i="137"/>
  <c r="L83" i="137" s="1"/>
  <c r="N70" i="267"/>
  <c r="N83" i="267" s="1"/>
  <c r="L88" i="267" s="1"/>
  <c r="L83" i="7"/>
  <c r="N86" i="7" s="1"/>
  <c r="N88" i="7" s="1"/>
  <c r="D3" i="5" s="1"/>
  <c r="N70" i="268"/>
  <c r="N83" i="268" s="1"/>
  <c r="L90" i="268" s="1"/>
  <c r="N69" i="177"/>
  <c r="N82" i="177" s="1"/>
  <c r="L89" i="177" s="1"/>
  <c r="N64" i="285"/>
  <c r="N77" i="285" s="1"/>
  <c r="N64" i="287"/>
  <c r="N86" i="121"/>
  <c r="N88" i="121" s="1"/>
  <c r="D111" i="5" s="1"/>
  <c r="L84" i="42"/>
  <c r="L84" i="37"/>
  <c r="L83" i="37"/>
  <c r="L100" i="260"/>
  <c r="N86" i="67"/>
  <c r="N88" i="67" s="1"/>
  <c r="D58" i="5" s="1"/>
  <c r="L84" i="354"/>
  <c r="L86" i="354"/>
  <c r="N87" i="323"/>
  <c r="N89" i="323" s="1"/>
  <c r="D279" i="5" s="1"/>
  <c r="L85" i="363"/>
  <c r="N87" i="328"/>
  <c r="N89" i="328" s="1"/>
  <c r="D282" i="5" s="1"/>
  <c r="N86" i="64"/>
  <c r="N88" i="64" s="1"/>
  <c r="D55" i="5" s="1"/>
  <c r="L83" i="21"/>
  <c r="N86" i="63"/>
  <c r="N88" i="63" s="1"/>
  <c r="D54" i="5" s="1"/>
  <c r="N86" i="65"/>
  <c r="N88" i="65" s="1"/>
  <c r="D56" i="5" s="1"/>
  <c r="L84" i="21"/>
  <c r="L83" i="92"/>
  <c r="L88" i="282"/>
  <c r="L88" i="50"/>
  <c r="N70" i="266"/>
  <c r="N83" i="266" s="1"/>
  <c r="L88" i="266" s="1"/>
  <c r="N70" i="171"/>
  <c r="N83" i="171" s="1"/>
  <c r="L90" i="171" s="1"/>
  <c r="L85" i="135"/>
  <c r="N86" i="47"/>
  <c r="N88" i="47" s="1"/>
  <c r="D39" i="5" s="1"/>
  <c r="L85" i="333"/>
  <c r="L83" i="75"/>
  <c r="N85" i="75" s="1"/>
  <c r="N87" i="75" s="1"/>
  <c r="D66" i="5" s="1"/>
  <c r="L83" i="25"/>
  <c r="N70" i="176"/>
  <c r="N83" i="176" s="1"/>
  <c r="L88" i="176" s="1"/>
  <c r="N64" i="286"/>
  <c r="N77" i="286" s="1"/>
  <c r="L84" i="286" s="1"/>
  <c r="N79" i="311"/>
  <c r="L84" i="311" s="1"/>
  <c r="N86" i="58"/>
  <c r="N88" i="58" s="1"/>
  <c r="D49" i="5" s="1"/>
  <c r="L84" i="25"/>
  <c r="L83" i="43"/>
  <c r="L83" i="147"/>
  <c r="L84" i="147"/>
  <c r="N79" i="239"/>
  <c r="L84" i="239" s="1"/>
  <c r="L83" i="30"/>
  <c r="N66" i="294"/>
  <c r="N79" i="294" s="1"/>
  <c r="L86" i="294" s="1"/>
  <c r="L84" i="27"/>
  <c r="N79" i="319"/>
  <c r="L84" i="319" s="1"/>
  <c r="L84" i="30"/>
  <c r="L85" i="240"/>
  <c r="L85" i="27"/>
  <c r="L83" i="135"/>
  <c r="N72" i="165"/>
  <c r="N85" i="165" s="1"/>
  <c r="L91" i="165" s="1"/>
  <c r="N79" i="318"/>
  <c r="L86" i="318" s="1"/>
  <c r="L83" i="298"/>
  <c r="L84" i="298"/>
  <c r="N69" i="172"/>
  <c r="N82" i="172" s="1"/>
  <c r="L88" i="172" s="1"/>
  <c r="N68" i="249"/>
  <c r="N83" i="249" s="1"/>
  <c r="L90" i="249" s="1"/>
  <c r="L85" i="215"/>
  <c r="N69" i="179"/>
  <c r="N82" i="179" s="1"/>
  <c r="L88" i="179" s="1"/>
  <c r="N87" i="340"/>
  <c r="N89" i="340" s="1"/>
  <c r="D294" i="5" s="1"/>
  <c r="N86" i="123"/>
  <c r="N88" i="123" s="1"/>
  <c r="D114" i="5" s="1"/>
  <c r="N85" i="289"/>
  <c r="N87" i="289" s="1"/>
  <c r="D245" i="5" s="1"/>
  <c r="L85" i="364"/>
  <c r="L84" i="365"/>
  <c r="N87" i="371"/>
  <c r="N89" i="371" s="1"/>
  <c r="D293" i="5" s="1"/>
  <c r="L86" i="364"/>
  <c r="L83" i="42"/>
  <c r="L86" i="50"/>
  <c r="N87" i="339"/>
  <c r="N89" i="339" s="1"/>
  <c r="D292" i="5" s="1"/>
  <c r="L92" i="221"/>
  <c r="N86" i="224"/>
  <c r="N88" i="224" s="1"/>
  <c r="D185" i="5" s="1"/>
  <c r="N86" i="208"/>
  <c r="N88" i="208" s="1"/>
  <c r="D119" i="5" s="1"/>
  <c r="L85" i="332"/>
  <c r="L84" i="24"/>
  <c r="L86" i="332"/>
  <c r="N85" i="74"/>
  <c r="N87" i="74" s="1"/>
  <c r="D65" i="5" s="1"/>
  <c r="N79" i="314"/>
  <c r="L84" i="314" s="1"/>
  <c r="N82" i="174"/>
  <c r="L89" i="174" s="1"/>
  <c r="L84" i="251"/>
  <c r="L86" i="251"/>
  <c r="N77" i="287"/>
  <c r="L84" i="287" s="1"/>
  <c r="N70" i="157"/>
  <c r="N83" i="157" s="1"/>
  <c r="L90" i="157" s="1"/>
  <c r="L83" i="24"/>
  <c r="L85" i="213"/>
  <c r="N79" i="315"/>
  <c r="L84" i="315" s="1"/>
  <c r="N68" i="248"/>
  <c r="N83" i="248" s="1"/>
  <c r="L88" i="248" s="1"/>
  <c r="L85" i="69"/>
  <c r="L89" i="282"/>
  <c r="N74" i="252"/>
  <c r="N88" i="252" s="1"/>
  <c r="L93" i="252" s="1"/>
  <c r="N87" i="343"/>
  <c r="N89" i="343" s="1"/>
  <c r="D296" i="5" s="1"/>
  <c r="L85" i="41"/>
  <c r="N69" i="180"/>
  <c r="N82" i="180" s="1"/>
  <c r="L87" i="180" s="1"/>
  <c r="N70" i="168"/>
  <c r="N83" i="168" s="1"/>
  <c r="L90" i="168" s="1"/>
  <c r="N70" i="178"/>
  <c r="N83" i="178" s="1"/>
  <c r="L88" i="178" s="1"/>
  <c r="N86" i="131"/>
  <c r="N88" i="131" s="1"/>
  <c r="D122" i="5" s="1"/>
  <c r="L85" i="262"/>
  <c r="N86" i="130"/>
  <c r="N88" i="130" s="1"/>
  <c r="D121" i="5" s="1"/>
  <c r="L86" i="363"/>
  <c r="N86" i="124"/>
  <c r="N88" i="124" s="1"/>
  <c r="D113" i="5" s="1"/>
  <c r="L87" i="274"/>
  <c r="L82" i="284"/>
  <c r="L86" i="240"/>
  <c r="N87" i="321"/>
  <c r="N89" i="321" s="1"/>
  <c r="D277" i="5" s="1"/>
  <c r="L86" i="365"/>
  <c r="L91" i="221"/>
  <c r="L84" i="103"/>
  <c r="L83" i="102"/>
  <c r="L85" i="254"/>
  <c r="N87" i="327"/>
  <c r="N89" i="327" s="1"/>
  <c r="D281" i="5" s="1"/>
  <c r="N85" i="303"/>
  <c r="N87" i="303" s="1"/>
  <c r="D259" i="5" s="1"/>
  <c r="L87" i="232"/>
  <c r="L85" i="232"/>
  <c r="L86" i="232"/>
  <c r="L85" i="142"/>
  <c r="L83" i="302"/>
  <c r="N83" i="155"/>
  <c r="L88" i="155" s="1"/>
  <c r="N79" i="313"/>
  <c r="L85" i="313" s="1"/>
  <c r="N79" i="317"/>
  <c r="L85" i="317" s="1"/>
  <c r="L98" i="260"/>
  <c r="L83" i="105"/>
  <c r="L85" i="92"/>
  <c r="N86" i="92" s="1"/>
  <c r="N88" i="92" s="1"/>
  <c r="D83" i="5" s="1"/>
  <c r="N87" i="253"/>
  <c r="N89" i="253" s="1"/>
  <c r="D213" i="5" s="1"/>
  <c r="N86" i="46"/>
  <c r="N88" i="46" s="1"/>
  <c r="D38" i="5" s="1"/>
  <c r="L84" i="100"/>
  <c r="L85" i="147"/>
  <c r="L85" i="138"/>
  <c r="L83" i="215"/>
  <c r="L82" i="298"/>
  <c r="L84" i="342"/>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5" i="72"/>
  <c r="N87" i="72" s="1"/>
  <c r="D63" i="5" s="1"/>
  <c r="L83" i="284"/>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L88" i="244"/>
  <c r="L85" i="312"/>
  <c r="L85" i="83"/>
  <c r="L83" i="292"/>
  <c r="L84" i="212"/>
  <c r="L84" i="86"/>
  <c r="L85" i="97"/>
  <c r="L90" i="245"/>
  <c r="L89" i="154"/>
  <c r="L84" i="297"/>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N86" i="216"/>
  <c r="N88" i="216" s="1"/>
  <c r="D178" i="5" s="1"/>
  <c r="N86" i="14"/>
  <c r="N88" i="14" s="1"/>
  <c r="D6" i="5" s="1"/>
  <c r="N86" i="129"/>
  <c r="N88" i="129" s="1"/>
  <c r="D118" i="5" s="1"/>
  <c r="L86" i="271"/>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183"/>
  <c r="L81" i="229"/>
  <c r="L83" i="69"/>
  <c r="L87" i="181"/>
  <c r="L83" i="145"/>
  <c r="L84" i="193"/>
  <c r="L86" i="193"/>
  <c r="L82" i="229"/>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6" i="32" l="1"/>
  <c r="N88" i="32" s="1"/>
  <c r="D24" i="5" s="1"/>
  <c r="N87" i="333"/>
  <c r="N89" i="333" s="1"/>
  <c r="D287" i="5" s="1"/>
  <c r="N86" i="43"/>
  <c r="N88" i="43" s="1"/>
  <c r="D34" i="5" s="1"/>
  <c r="N87" i="363"/>
  <c r="N89" i="363" s="1"/>
  <c r="D313" i="5" s="1"/>
  <c r="L85" i="137"/>
  <c r="L95" i="246"/>
  <c r="L94" i="246"/>
  <c r="L86" i="315"/>
  <c r="L85" i="315"/>
  <c r="L89" i="268"/>
  <c r="N101" i="260"/>
  <c r="N103" i="260" s="1"/>
  <c r="D219" i="5" s="1"/>
  <c r="L85" i="314"/>
  <c r="L85" i="319"/>
  <c r="L86" i="314"/>
  <c r="L88" i="268"/>
  <c r="N87" i="354"/>
  <c r="N89" i="354" s="1"/>
  <c r="D306" i="5" s="1"/>
  <c r="L84" i="137"/>
  <c r="N86" i="137" s="1"/>
  <c r="N88" i="137" s="1"/>
  <c r="D128" i="5" s="1"/>
  <c r="L88" i="171"/>
  <c r="L84" i="313"/>
  <c r="L86" i="313"/>
  <c r="L89" i="171"/>
  <c r="L87" i="177"/>
  <c r="N86" i="25"/>
  <c r="N88" i="25" s="1"/>
  <c r="D17" i="5" s="1"/>
  <c r="L88" i="177"/>
  <c r="N86" i="42"/>
  <c r="N88" i="42" s="1"/>
  <c r="D33" i="5" s="1"/>
  <c r="N86" i="37"/>
  <c r="N88" i="37" s="1"/>
  <c r="D28" i="5" s="1"/>
  <c r="N87" i="346"/>
  <c r="N89" i="346" s="1"/>
  <c r="D299" i="5" s="1"/>
  <c r="L82" i="285"/>
  <c r="L84" i="285"/>
  <c r="L83" i="285"/>
  <c r="L86" i="319"/>
  <c r="N87" i="364"/>
  <c r="N89" i="364" s="1"/>
  <c r="D314" i="5" s="1"/>
  <c r="N87" i="336"/>
  <c r="N89" i="336" s="1"/>
  <c r="D290" i="5" s="1"/>
  <c r="L82" i="287"/>
  <c r="L83" i="287"/>
  <c r="L94" i="252"/>
  <c r="L90" i="155"/>
  <c r="L89" i="266"/>
  <c r="L82" i="286"/>
  <c r="L83" i="286"/>
  <c r="L90" i="266"/>
  <c r="N86" i="30"/>
  <c r="N88" i="30" s="1"/>
  <c r="D22" i="5" s="1"/>
  <c r="L89" i="179"/>
  <c r="L90" i="178"/>
  <c r="L89" i="178"/>
  <c r="L87" i="174"/>
  <c r="L88" i="174"/>
  <c r="L90" i="248"/>
  <c r="L89" i="248"/>
  <c r="N86" i="26"/>
  <c r="N88" i="26" s="1"/>
  <c r="D18" i="5" s="1"/>
  <c r="N86" i="21"/>
  <c r="N88" i="21" s="1"/>
  <c r="D13" i="5" s="1"/>
  <c r="N86" i="69"/>
  <c r="N88" i="69" s="1"/>
  <c r="D60" i="5" s="1"/>
  <c r="N86" i="24"/>
  <c r="N88" i="24" s="1"/>
  <c r="D16" i="5" s="1"/>
  <c r="N86" i="135"/>
  <c r="N88" i="135" s="1"/>
  <c r="D126" i="5" s="1"/>
  <c r="N85" i="298"/>
  <c r="N87" i="298" s="1"/>
  <c r="D254" i="5" s="1"/>
  <c r="N86" i="27"/>
  <c r="N88" i="27" s="1"/>
  <c r="D19" i="5" s="1"/>
  <c r="N87" i="332"/>
  <c r="N89" i="332" s="1"/>
  <c r="D286" i="5" s="1"/>
  <c r="L87" i="179"/>
  <c r="N89" i="50"/>
  <c r="N91" i="50" s="1"/>
  <c r="D42" i="5" s="1"/>
  <c r="L90" i="176"/>
  <c r="L89" i="176"/>
  <c r="L89" i="157"/>
  <c r="N86" i="215"/>
  <c r="N88" i="215" s="1"/>
  <c r="D177" i="5" s="1"/>
  <c r="N91" i="282"/>
  <c r="N93" i="282" s="1"/>
  <c r="D239" i="5" s="1"/>
  <c r="L85" i="239"/>
  <c r="L88" i="157"/>
  <c r="L86" i="239"/>
  <c r="N86" i="103"/>
  <c r="N88" i="103" s="1"/>
  <c r="D93" i="5" s="1"/>
  <c r="N86" i="147"/>
  <c r="N88" i="147" s="1"/>
  <c r="D137" i="5" s="1"/>
  <c r="N86" i="140"/>
  <c r="N88" i="140" s="1"/>
  <c r="D132" i="5" s="1"/>
  <c r="N93" i="221"/>
  <c r="N95" i="221" s="1"/>
  <c r="D184" i="5" s="1"/>
  <c r="L90" i="165"/>
  <c r="L92" i="165"/>
  <c r="N86" i="100"/>
  <c r="N88" i="100" s="1"/>
  <c r="D90" i="5" s="1"/>
  <c r="N87" i="365"/>
  <c r="N89" i="365" s="1"/>
  <c r="D315" i="5" s="1"/>
  <c r="N86" i="41"/>
  <c r="N88" i="41" s="1"/>
  <c r="D32" i="5" s="1"/>
  <c r="N87" i="256"/>
  <c r="N89" i="256" s="1"/>
  <c r="D215" i="5" s="1"/>
  <c r="N87" i="342"/>
  <c r="N89" i="342" s="1"/>
  <c r="D295" i="5" s="1"/>
  <c r="L95" i="252"/>
  <c r="N87" i="254"/>
  <c r="N89" i="254" s="1"/>
  <c r="D214" i="5" s="1"/>
  <c r="L86" i="311"/>
  <c r="L85" i="311"/>
  <c r="L84" i="317"/>
  <c r="L84" i="294"/>
  <c r="L89" i="249"/>
  <c r="N87" i="240"/>
  <c r="N89" i="240" s="1"/>
  <c r="D200" i="5" s="1"/>
  <c r="L85" i="318"/>
  <c r="L88" i="249"/>
  <c r="L85" i="294"/>
  <c r="L84" i="318"/>
  <c r="N87" i="251"/>
  <c r="N89" i="251" s="1"/>
  <c r="D211" i="5" s="1"/>
  <c r="N86" i="213"/>
  <c r="N88" i="213" s="1"/>
  <c r="D175" i="5" s="1"/>
  <c r="L88" i="180"/>
  <c r="N88" i="274"/>
  <c r="N90" i="274" s="1"/>
  <c r="D232" i="5" s="1"/>
  <c r="N87" i="238"/>
  <c r="N89" i="238" s="1"/>
  <c r="D198" i="5" s="1"/>
  <c r="N86" i="59"/>
  <c r="N88" i="59" s="1"/>
  <c r="D50" i="5" s="1"/>
  <c r="N86" i="102"/>
  <c r="N88" i="102" s="1"/>
  <c r="D92" i="5" s="1"/>
  <c r="N86" i="105"/>
  <c r="N88" i="105" s="1"/>
  <c r="D95" i="5" s="1"/>
  <c r="N87" i="262"/>
  <c r="N89" i="262" s="1"/>
  <c r="D221" i="5" s="1"/>
  <c r="L86" i="317"/>
  <c r="L89" i="180"/>
  <c r="N86" i="142"/>
  <c r="N88" i="142" s="1"/>
  <c r="D134" i="5" s="1"/>
  <c r="N86" i="149"/>
  <c r="N88" i="149" s="1"/>
  <c r="D135" i="5" s="1"/>
  <c r="N85" i="302"/>
  <c r="N87" i="302" s="1"/>
  <c r="L83" i="60"/>
  <c r="N86" i="209"/>
  <c r="N88" i="209" s="1"/>
  <c r="D131" i="5" s="1"/>
  <c r="N87" i="235"/>
  <c r="N89" i="235" s="1"/>
  <c r="D195" i="5" s="1"/>
  <c r="N85" i="284"/>
  <c r="N87" i="284" s="1"/>
  <c r="D241" i="5" s="1"/>
  <c r="N87" i="264"/>
  <c r="N89" i="264" s="1"/>
  <c r="D223" i="5" s="1"/>
  <c r="N87" i="241"/>
  <c r="N89" i="241" s="1"/>
  <c r="D201" i="5" s="1"/>
  <c r="N86" i="80"/>
  <c r="N88" i="80" s="1"/>
  <c r="D71" i="5" s="1"/>
  <c r="N86" i="53"/>
  <c r="N88" i="53" s="1"/>
  <c r="D45" i="5" s="1"/>
  <c r="N86" i="19"/>
  <c r="N88" i="19" s="1"/>
  <c r="D11" i="5" s="1"/>
  <c r="N86" i="231"/>
  <c r="N88" i="231" s="1"/>
  <c r="D191" i="5" s="1"/>
  <c r="N88" i="232"/>
  <c r="N90" i="232" s="1"/>
  <c r="D192" i="5" s="1"/>
  <c r="L89" i="155"/>
  <c r="N86" i="9"/>
  <c r="N88" i="9" s="1"/>
  <c r="D4" i="5" s="1"/>
  <c r="N86" i="83"/>
  <c r="N88" i="83" s="1"/>
  <c r="D74" i="5" s="1"/>
  <c r="N86" i="88"/>
  <c r="N88" i="88" s="1"/>
  <c r="D79" i="5" s="1"/>
  <c r="N82" i="227"/>
  <c r="N84" i="227" s="1"/>
  <c r="D188" i="5" s="1"/>
  <c r="N90" i="217"/>
  <c r="N92" i="217" s="1"/>
  <c r="D179" i="5" s="1"/>
  <c r="N85" i="325"/>
  <c r="N87" i="325" s="1"/>
  <c r="D280" i="5" s="1"/>
  <c r="L89" i="189"/>
  <c r="N86" i="99"/>
  <c r="N88" i="99" s="1"/>
  <c r="D89" i="5" s="1"/>
  <c r="N86" i="138"/>
  <c r="N88" i="138" s="1"/>
  <c r="D129"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4" i="220"/>
  <c r="N96" i="220" s="1"/>
  <c r="D182" i="5" s="1"/>
  <c r="N90" i="164"/>
  <c r="N92" i="164" s="1"/>
  <c r="D149" i="5" s="1"/>
  <c r="N86" i="146"/>
  <c r="N88" i="146" s="1"/>
  <c r="D138" i="5" s="1"/>
  <c r="N86" i="12"/>
  <c r="N88" i="12" s="1"/>
  <c r="D5" i="5" s="1"/>
  <c r="N97" i="246" l="1"/>
  <c r="N99" i="246" s="1"/>
  <c r="D206" i="5" s="1"/>
  <c r="N87" i="314"/>
  <c r="N89" i="314" s="1"/>
  <c r="D270" i="5" s="1"/>
  <c r="N87" i="315"/>
  <c r="N89" i="315" s="1"/>
  <c r="D271" i="5" s="1"/>
  <c r="N91" i="268"/>
  <c r="N93" i="268" s="1"/>
  <c r="D227" i="5" s="1"/>
  <c r="N87" i="319"/>
  <c r="N89" i="319" s="1"/>
  <c r="D275" i="5" s="1"/>
  <c r="N87" i="313"/>
  <c r="N89" i="313" s="1"/>
  <c r="D269" i="5" s="1"/>
  <c r="N85" i="287"/>
  <c r="N87" i="287" s="1"/>
  <c r="D244" i="5" s="1"/>
  <c r="N91" i="171"/>
  <c r="N93" i="171" s="1"/>
  <c r="D156" i="5" s="1"/>
  <c r="N90" i="177"/>
  <c r="N92" i="177" s="1"/>
  <c r="N86" i="60"/>
  <c r="N88" i="60" s="1"/>
  <c r="D51" i="5" s="1"/>
  <c r="N96" i="252"/>
  <c r="N98" i="252" s="1"/>
  <c r="D212" i="5" s="1"/>
  <c r="N85" i="285"/>
  <c r="N87" i="285" s="1"/>
  <c r="D242" i="5" s="1"/>
  <c r="N90" i="174"/>
  <c r="N92" i="174" s="1"/>
  <c r="D154" i="5" s="1"/>
  <c r="N91" i="266"/>
  <c r="N93" i="266" s="1"/>
  <c r="D225" i="5" s="1"/>
  <c r="N91" i="155"/>
  <c r="N93" i="155" s="1"/>
  <c r="D144" i="5" s="1"/>
  <c r="N91" i="176"/>
  <c r="N93" i="176" s="1"/>
  <c r="D155" i="5" s="1"/>
  <c r="N91" i="248"/>
  <c r="N93" i="248" s="1"/>
  <c r="D208" i="5" s="1"/>
  <c r="N91" i="178"/>
  <c r="N93" i="178" s="1"/>
  <c r="D157" i="5" s="1"/>
  <c r="N87" i="317"/>
  <c r="N89" i="317" s="1"/>
  <c r="D273" i="5" s="1"/>
  <c r="N87" i="239"/>
  <c r="N89" i="239" s="1"/>
  <c r="D199" i="5" s="1"/>
  <c r="N91" i="157"/>
  <c r="N93" i="157" s="1"/>
  <c r="D145" i="5" s="1"/>
  <c r="N87" i="318"/>
  <c r="N89" i="318" s="1"/>
  <c r="D274" i="5" s="1"/>
  <c r="N90" i="179"/>
  <c r="N92" i="179" s="1"/>
  <c r="D158" i="5" s="1"/>
  <c r="N93" i="165"/>
  <c r="N95" i="165" s="1"/>
  <c r="D150" i="5" s="1"/>
  <c r="N85" i="286"/>
  <c r="N87" i="286" s="1"/>
  <c r="D243" i="5" s="1"/>
  <c r="N90" i="180"/>
  <c r="N92" i="180" s="1"/>
  <c r="D159" i="5" s="1"/>
  <c r="N91" i="249"/>
  <c r="N93" i="249" s="1"/>
  <c r="D209" i="5" s="1"/>
  <c r="N87" i="311"/>
  <c r="N89" i="311" s="1"/>
  <c r="D267" i="5" s="1"/>
  <c r="N87" i="294"/>
  <c r="N89" i="294" s="1"/>
  <c r="D250" i="5" s="1"/>
  <c r="N90" i="172"/>
  <c r="N92" i="172" s="1"/>
  <c r="D153" i="5" s="1"/>
  <c r="N90" i="189"/>
  <c r="N92" i="189" s="1"/>
  <c r="D169"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<sst xmlns="http://schemas.openxmlformats.org/spreadsheetml/2006/main" count="38539" uniqueCount="2344">
  <si>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</si>
  <si>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</si>
  <si>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</si>
  <si>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</si>
  <si>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</si>
  <si>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</si>
  <si>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</si>
  <si>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</si>
  <si>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</si>
  <si>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</si>
  <si>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</si>
  <si>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</si>
  <si>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</si>
  <si>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</si>
  <si>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</si>
  <si>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</si>
  <si>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</si>
  <si>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</si>
  <si>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</si>
  <si>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</si>
  <si>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</si>
  <si>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</si>
  <si>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</si>
  <si>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</si>
  <si>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</si>
  <si>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</si>
  <si>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</si>
  <si>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</si>
  <si>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</si>
  <si>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</si>
  <si>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</si>
  <si>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</si>
  <si>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</si>
  <si>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</si>
  <si>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</si>
  <si>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</si>
  <si>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</si>
  <si>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</si>
  <si>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</si>
  <si>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</si>
  <si>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</si>
  <si>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</si>
  <si>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</si>
  <si>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</si>
  <si>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</si>
  <si>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</si>
  <si>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</si>
  <si>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</si>
  <si>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</si>
  <si>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</si>
  <si>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</si>
  <si>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</si>
  <si>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</si>
  <si>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</si>
  <si>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</si>
  <si>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</si>
  <si>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</si>
  <si>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</si>
  <si>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</si>
  <si>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</si>
  <si>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</si>
  <si>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</si>
  <si>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</si>
  <si>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</si>
  <si>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</si>
  <si>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</si>
  <si>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</si>
  <si>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</si>
  <si>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</si>
  <si>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</si>
  <si>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</si>
  <si>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</si>
  <si>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</si>
  <si>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</si>
  <si>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</si>
  <si>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</si>
  <si>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</si>
  <si>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</si>
  <si>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</si>
  <si>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</si>
  <si>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</si>
  <si>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</si>
  <si>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</si>
  <si>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</si>
  <si>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</si>
  <si>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</si>
  <si>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</si>
  <si>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</si>
  <si>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</si>
  <si>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</si>
  <si>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</si>
  <si>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</si>
  <si>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</si>
  <si>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</si>
  <si>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</si>
  <si>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</si>
  <si>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</si>
  <si>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</si>
  <si>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</si>
  <si>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</si>
  <si>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</si>
  <si>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</si>
  <si>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</si>
  <si>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</si>
  <si>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</si>
  <si>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</si>
  <si>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</si>
  <si>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</si>
  <si>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</si>
  <si>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</si>
  <si>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</si>
  <si>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</si>
  <si>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</si>
  <si>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</si>
  <si>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</si>
  <si>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</si>
  <si>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</si>
  <si>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</si>
  <si>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</si>
  <si>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</si>
  <si>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</si>
  <si>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</si>
  <si>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</si>
  <si>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</si>
  <si>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</si>
  <si>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</si>
  <si>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</si>
  <si>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</si>
  <si>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</si>
  <si>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</si>
  <si>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</si>
  <si>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</si>
  <si>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</si>
  <si>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</si>
  <si>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</si>
  <si>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</si>
  <si>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</si>
  <si>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</si>
  <si>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</si>
  <si>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</si>
  <si>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</si>
  <si>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</si>
  <si>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</si>
  <si>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</si>
  <si>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</si>
  <si>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</si>
  <si>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</si>
  <si>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</si>
  <si>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</si>
  <si>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</si>
  <si>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</si>
  <si>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</si>
  <si>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</si>
  <si>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</si>
  <si>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</si>
  <si>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</si>
  <si>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</si>
  <si>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</si>
  <si>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</si>
  <si>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</si>
  <si>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</si>
  <si>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</si>
  <si>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</si>
  <si>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</si>
  <si>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</si>
  <si>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</si>
  <si>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</si>
  <si>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</si>
  <si>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</si>
  <si>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</si>
  <si>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</si>
  <si>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</si>
  <si>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</si>
  <si>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</si>
  <si>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</si>
  <si>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</si>
  <si>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</si>
  <si>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</si>
  <si>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</si>
  <si>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</si>
  <si>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</si>
  <si>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</si>
  <si>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</si>
  <si>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</si>
  <si>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</si>
  <si>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</si>
  <si>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</si>
  <si>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</si>
  <si>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</si>
  <si>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</si>
  <si>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</si>
  <si>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</si>
  <si>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</si>
  <si>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</si>
  <si>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</si>
  <si>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</si>
  <si>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</si>
  <si>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</si>
  <si>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</si>
  <si>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</si>
  <si>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</si>
  <si>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</si>
  <si>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</si>
  <si>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</si>
  <si>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</si>
  <si>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</si>
  <si>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</si>
  <si>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</si>
  <si>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</si>
  <si>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</si>
  <si>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</si>
  <si>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</si>
  <si>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</si>
  <si>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</si>
  <si>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</si>
  <si>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</si>
  <si>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</si>
  <si>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</si>
  <si>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</si>
  <si>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</si>
  <si>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</si>
  <si>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</si>
  <si>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</si>
  <si>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</si>
  <si>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</si>
  <si>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</si>
  <si>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</si>
  <si>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</si>
  <si>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</si>
  <si>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</si>
  <si>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</si>
  <si>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</si>
  <si>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</si>
  <si>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</si>
  <si>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</si>
  <si>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</si>
  <si>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</si>
  <si>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</si>
  <si>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</si>
  <si>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</si>
  <si>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</si>
  <si>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</si>
  <si>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</si>
  <si>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</si>
  <si>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</si>
  <si>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</si>
  <si>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</si>
  <si>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</si>
  <si>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</si>
  <si>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</si>
  <si>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</si>
  <si>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</si>
  <si>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</si>
  <si>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</si>
  <si>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</si>
  <si>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</si>
  <si>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</si>
  <si>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</si>
  <si>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</si>
  <si>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</si>
  <si>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</si>
  <si>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</si>
  <si>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</si>
  <si>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</si>
  <si>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</si>
  <si>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</si>
  <si>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</si>
  <si>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</si>
  <si>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</si>
  <si>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</si>
  <si>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</si>
  <si>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</si>
  <si>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</si>
  <si>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</si>
  <si>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</si>
  <si>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</si>
  <si>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</si>
  <si>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</si>
  <si>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</si>
  <si>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</si>
  <si>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</si>
  <si>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</si>
  <si>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</si>
  <si>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</si>
  <si>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</si>
  <si>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</si>
  <si>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</si>
  <si>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</si>
  <si>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</si>
  <si>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</si>
  <si>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</si>
  <si>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</si>
  <si>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</si>
  <si>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</si>
  <si>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</si>
  <si>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</si>
  <si>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</si>
  <si>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</si>
  <si>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</si>
  <si>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</si>
  <si>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</si>
  <si>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</si>
  <si>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</si>
  <si>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</si>
  <si>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</si>
  <si>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</si>
  <si>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</si>
  <si>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</si>
  <si>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</si>
  <si>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</si>
  <si>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</si>
  <si>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</si>
  <si>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</si>
  <si>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</si>
  <si>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</si>
  <si>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</si>
  <si>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</si>
  <si>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</si>
  <si>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</si>
  <si>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</si>
  <si>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</si>
  <si>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</si>
  <si>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</si>
  <si>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</si>
  <si>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</si>
  <si>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</si>
  <si>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</si>
  <si>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</si>
  <si>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</si>
  <si>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</si>
  <si>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</si>
  <si>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</si>
  <si>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</si>
  <si>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</si>
  <si>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</si>
  <si>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</si>
  <si>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</si>
  <si>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</si>
  <si>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</si>
  <si>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</si>
  <si>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</si>
  <si>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</si>
  <si>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</si>
  <si>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</si>
  <si>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</si>
  <si>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</si>
  <si>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</si>
  <si>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</si>
  <si>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</si>
  <si>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</si>
  <si>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</si>
  <si>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</si>
  <si>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</si>
  <si>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</si>
  <si>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</si>
  <si>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</si>
  <si>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</si>
  <si>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</si>
  <si>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</si>
  <si>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</si>
  <si>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</si>
  <si>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</si>
  <si>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</si>
  <si>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</si>
  <si>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</si>
  <si>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</si>
  <si>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</si>
  <si>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</si>
  <si>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</si>
  <si>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</si>
  <si>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</si>
  <si>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</si>
  <si>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</si>
  <si>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</si>
  <si>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</si>
  <si>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</si>
  <si>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</si>
  <si>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</si>
  <si>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</si>
  <si>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</si>
  <si>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</si>
  <si>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</si>
  <si>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</si>
  <si>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</si>
  <si>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</si>
  <si>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</si>
  <si>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</si>
  <si>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</si>
  <si>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</si>
  <si>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</si>
  <si>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</si>
  <si>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</si>
  <si>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</si>
  <si>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</si>
  <si>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</si>
  <si>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</si>
  <si>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</si>
  <si>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</si>
  <si>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</si>
  <si>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</si>
  <si>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</si>
  <si>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</si>
  <si>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</si>
  <si>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</si>
  <si>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</si>
  <si>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</si>
  <si>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</si>
  <si>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</si>
  <si>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</si>
  <si>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</si>
  <si>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</si>
  <si>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</si>
  <si>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</si>
  <si>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</si>
  <si>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</si>
  <si>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</si>
  <si>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</si>
  <si>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</si>
  <si>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</si>
  <si>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</si>
  <si>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</si>
  <si>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</si>
  <si>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</si>
  <si>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</si>
  <si>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</si>
  <si>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</si>
  <si>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</si>
  <si>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</si>
  <si>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</si>
  <si>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</si>
  <si>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</si>
  <si>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</si>
  <si>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</si>
  <si>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</si>
  <si>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</si>
  <si>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</si>
  <si>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</si>
  <si>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</si>
  <si>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</si>
  <si>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</si>
  <si>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</si>
  <si>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</si>
  <si>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</si>
  <si>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</si>
  <si>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</si>
  <si>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</si>
  <si>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</si>
  <si>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</si>
  <si>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</si>
  <si>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</si>
  <si>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</si>
  <si>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</si>
  <si>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</si>
  <si>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</si>
  <si>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</si>
  <si>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</si>
  <si>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</si>
  <si>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</si>
  <si>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</si>
  <si>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</si>
  <si>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</si>
  <si>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</si>
  <si>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</si>
  <si>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</si>
  <si>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</si>
  <si>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</si>
  <si>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</si>
  <si>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</si>
  <si>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</si>
  <si>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</si>
  <si>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</si>
  <si>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</si>
  <si>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</si>
  <si>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</si>
  <si>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</si>
  <si>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</si>
  <si>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</si>
  <si>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</si>
  <si>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</si>
  <si>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</si>
  <si>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</si>
  <si>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</si>
  <si>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</si>
  <si>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</si>
  <si>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</si>
  <si>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</si>
  <si>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</si>
  <si>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</si>
  <si>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</si>
  <si>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</si>
  <si>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</si>
  <si>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</si>
  <si>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</si>
  <si>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</si>
  <si>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</si>
  <si>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</si>
  <si>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</si>
  <si>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</si>
  <si>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</si>
  <si>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</si>
  <si>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</si>
  <si>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</si>
  <si>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</si>
  <si>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</si>
  <si>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</si>
  <si>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</si>
  <si>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</si>
  <si>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</si>
  <si>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</si>
  <si>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</si>
  <si>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</si>
  <si>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</si>
  <si>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</si>
  <si>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</si>
  <si>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</si>
  <si>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</si>
  <si>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</si>
  <si>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</si>
  <si>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</si>
  <si>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</si>
  <si>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</si>
  <si>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</si>
  <si>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</si>
  <si>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</si>
  <si>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</si>
  <si>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</si>
  <si>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</si>
  <si>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</si>
  <si>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</si>
  <si>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</si>
  <si>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</si>
  <si>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</si>
  <si>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</si>
  <si>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</si>
  <si>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</si>
  <si>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</si>
  <si>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</si>
  <si>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</si>
  <si>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</si>
  <si>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</si>
  <si>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</si>
  <si>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</si>
  <si>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</si>
  <si>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</si>
  <si>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</si>
  <si>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</si>
  <si>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</si>
  <si>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</si>
  <si>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</si>
  <si>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</si>
  <si>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</si>
  <si>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</si>
  <si>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</si>
  <si>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</si>
  <si>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</si>
  <si>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</si>
  <si>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</si>
  <si>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</si>
  <si>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</si>
  <si>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</si>
  <si>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</si>
  <si>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</si>
  <si>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</si>
  <si>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</si>
  <si>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</si>
  <si>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</si>
  <si>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</si>
  <si>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</si>
  <si>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</si>
  <si>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</si>
  <si>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</si>
  <si>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</si>
  <si>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</si>
  <si>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</si>
  <si>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</si>
  <si>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</si>
  <si>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</si>
  <si>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</si>
  <si>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</si>
  <si>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</si>
  <si>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</si>
  <si>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</si>
  <si>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</si>
  <si>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</si>
  <si>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</si>
  <si>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</si>
  <si>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</si>
  <si>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</si>
  <si>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</si>
  <si>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</si>
  <si>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</si>
  <si>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</si>
  <si>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</si>
  <si>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</si>
  <si>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</si>
  <si>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</si>
  <si>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</si>
  <si>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</si>
  <si>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</si>
  <si>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</si>
  <si>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</si>
  <si>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</si>
  <si>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</si>
  <si>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</si>
  <si>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</si>
  <si>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</si>
  <si>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</si>
  <si>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</si>
  <si>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</si>
  <si>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</si>
  <si>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</si>
  <si>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</si>
  <si>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</si>
  <si>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</si>
  <si>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</si>
  <si>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</si>
  <si>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</si>
  <si>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</si>
  <si>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</si>
  <si>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</si>
  <si>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</si>
  <si>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</si>
  <si>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</si>
  <si>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</si>
  <si>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</si>
  <si>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</si>
  <si>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</si>
  <si>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</si>
  <si>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</si>
  <si>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</si>
  <si>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</si>
  <si>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</si>
  <si>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</si>
  <si>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</si>
  <si>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</si>
  <si>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</si>
  <si>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</si>
  <si>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</si>
  <si>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</si>
  <si>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</si>
  <si>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</si>
  <si>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</si>
  <si>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</si>
  <si>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</si>
  <si>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</si>
  <si>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</si>
  <si>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</si>
  <si>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</si>
  <si>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</si>
  <si>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</si>
  <si>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</si>
  <si>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</si>
  <si>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</si>
  <si>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</si>
  <si>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</si>
  <si>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</si>
  <si>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</si>
  <si>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</si>
  <si>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</si>
  <si>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</si>
  <si>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</si>
  <si>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</si>
  <si>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</si>
  <si>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</si>
  <si>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</si>
  <si>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</si>
  <si>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</si>
  <si>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</si>
  <si>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</si>
  <si>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</si>
  <si>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</si>
  <si>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</si>
  <si>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</si>
  <si>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</si>
  <si>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</si>
  <si>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</si>
  <si>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</si>
  <si>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</si>
  <si>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</si>
  <si>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</si>
  <si>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</si>
  <si>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</si>
  <si>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</si>
  <si>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</si>
  <si>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</si>
  <si>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</si>
  <si>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</si>
  <si>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</si>
  <si>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</si>
  <si>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</si>
  <si>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</si>
  <si>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</si>
  <si>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</si>
  <si>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</si>
  <si>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</si>
  <si>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</si>
  <si>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</si>
  <si>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</si>
  <si>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</si>
  <si>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</si>
  <si>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</si>
  <si>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</si>
  <si>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</si>
  <si>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</si>
  <si>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</si>
  <si>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</si>
  <si>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</si>
  <si>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</si>
  <si>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</si>
  <si>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</si>
  <si>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</si>
  <si>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</si>
  <si>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</si>
  <si>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</si>
  <si>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</si>
  <si>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</si>
  <si>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</si>
  <si>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</si>
  <si>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</si>
  <si>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</si>
  <si>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</si>
  <si>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</si>
  <si>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</si>
  <si>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</si>
  <si>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</si>
  <si>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</si>
  <si>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</si>
  <si>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</si>
  <si>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</si>
  <si>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</si>
  <si>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</si>
  <si>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</si>
  <si>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</si>
  <si>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</si>
  <si>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</si>
  <si>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</si>
  <si>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</si>
  <si>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</si>
  <si>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</si>
  <si>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</si>
  <si>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</si>
  <si>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</si>
  <si>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</si>
  <si>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</si>
  <si>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</si>
  <si>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</si>
  <si>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</si>
  <si>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</si>
  <si>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</si>
  <si>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</si>
  <si>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</si>
  <si>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</si>
  <si>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</si>
  <si>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</si>
  <si>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</si>
  <si>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</si>
  <si>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</si>
  <si>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</si>
  <si>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</si>
  <si>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</si>
  <si>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</si>
  <si>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</si>
  <si>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</si>
  <si>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</si>
  <si>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</si>
  <si>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</si>
  <si>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</si>
  <si>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</si>
  <si>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</si>
  <si>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</si>
  <si>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</si>
  <si>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</si>
  <si>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</si>
  <si>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</si>
  <si>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</si>
  <si>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</si>
  <si>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</si>
  <si>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</si>
  <si>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</si>
  <si>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</si>
  <si>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</si>
  <si>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</si>
  <si>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</si>
  <si>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</si>
  <si>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</si>
  <si>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</si>
  <si>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</si>
  <si>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</si>
  <si>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</si>
  <si>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</si>
  <si>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</si>
  <si>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</si>
  <si>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</si>
  <si>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</si>
  <si>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</si>
  <si>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</si>
  <si>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</si>
  <si>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</si>
  <si>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</si>
  <si>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</si>
  <si>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</si>
  <si>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</si>
  <si>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</si>
  <si>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</si>
  <si>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</si>
  <si>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</si>
  <si>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</si>
  <si>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</si>
  <si>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</si>
  <si>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</si>
  <si>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</si>
  <si>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</si>
  <si>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</si>
  <si>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</si>
  <si>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</si>
  <si>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</si>
  <si>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</si>
  <si>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</si>
  <si>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</si>
  <si>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</si>
  <si>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</si>
  <si>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</si>
  <si>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</si>
  <si>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</si>
  <si>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</si>
  <si>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</si>
  <si>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</si>
  <si>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</si>
  <si>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</si>
  <si>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</si>
  <si>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</si>
  <si>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</si>
  <si>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</si>
  <si>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</si>
  <si>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</si>
  <si>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</si>
  <si>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</si>
  <si>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</si>
  <si>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</si>
  <si>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</si>
  <si>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</si>
  <si>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</si>
  <si>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</si>
  <si>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</si>
  <si>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</si>
  <si>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</si>
  <si>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</si>
  <si>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</si>
  <si>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</si>
  <si>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</si>
  <si>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</si>
  <si>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</si>
  <si>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</si>
  <si>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</si>
  <si>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</si>
  <si>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</si>
  <si>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</si>
  <si>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</si>
  <si>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</si>
  <si>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</si>
  <si>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</si>
  <si>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</si>
  <si>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</si>
  <si>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</si>
  <si>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</si>
  <si>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</si>
  <si>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</si>
  <si>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</si>
  <si>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</si>
  <si>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</si>
  <si>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</si>
  <si>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</si>
  <si>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</si>
  <si>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</si>
  <si>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</si>
  <si>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</si>
  <si>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</si>
  <si>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</si>
  <si>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</si>
  <si>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</si>
  <si>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</si>
  <si>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</si>
  <si>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</si>
  <si>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</si>
  <si>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</si>
  <si>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</si>
  <si>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</si>
  <si>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</si>
  <si>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</si>
  <si>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</si>
  <si>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</si>
  <si>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</si>
  <si>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</si>
  <si>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</si>
  <si>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</si>
  <si>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</si>
  <si>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</si>
  <si>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</si>
  <si>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</si>
  <si>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</si>
  <si>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</si>
  <si>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</si>
  <si>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</si>
  <si>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</si>
  <si>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</si>
  <si>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</si>
  <si>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</si>
  <si>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</si>
  <si>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</si>
  <si>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</si>
  <si>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</si>
  <si>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</si>
  <si>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</si>
  <si>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</si>
  <si>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</si>
  <si>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</si>
  <si>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</si>
  <si>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</si>
  <si>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</si>
  <si>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</si>
  <si>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</si>
  <si>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</si>
  <si>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</si>
  <si>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</si>
  <si>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</si>
  <si>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</si>
  <si>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</si>
  <si>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</si>
  <si>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</si>
  <si>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</si>
  <si>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</si>
  <si>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</si>
  <si>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</si>
  <si>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</si>
  <si>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</si>
  <si>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</si>
  <si>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</si>
  <si>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</si>
  <si>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</si>
  <si>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</si>
  <si>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</si>
  <si>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</si>
  <si>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</si>
  <si>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</si>
  <si>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</si>
  <si>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</si>
  <si>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</si>
  <si>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</si>
  <si>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</si>
  <si>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</si>
  <si>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</si>
  <si>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</si>
  <si>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</si>
  <si>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</si>
  <si>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</si>
  <si>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</si>
  <si>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</si>
  <si>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</si>
  <si>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</si>
  <si>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</si>
  <si>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</si>
  <si>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</si>
  <si>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</si>
  <si>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</si>
  <si>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</si>
  <si>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</si>
  <si>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</si>
  <si>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</si>
  <si>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</si>
  <si>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</si>
  <si>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</si>
  <si>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</si>
  <si>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</si>
  <si>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</si>
  <si>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</si>
  <si>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</si>
  <si>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</si>
  <si>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</si>
  <si>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</si>
  <si>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</si>
  <si>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</si>
  <si>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</si>
  <si>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</si>
  <si>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</si>
  <si>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</si>
  <si>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</si>
  <si>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</si>
  <si>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</si>
  <si>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</si>
  <si>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</si>
  <si>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</si>
  <si>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</si>
  <si>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</si>
  <si>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</si>
  <si>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</si>
  <si>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</si>
  <si>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</si>
  <si>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</si>
  <si>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</si>
  <si>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</si>
  <si>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</si>
  <si>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</si>
  <si>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</si>
  <si>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</si>
  <si>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</si>
  <si>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</si>
  <si>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</si>
  <si>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</si>
  <si>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</si>
  <si>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</si>
  <si>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</si>
  <si>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</si>
  <si>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</si>
  <si>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</si>
  <si>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</si>
  <si>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</si>
  <si>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</si>
  <si>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</si>
  <si>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</si>
  <si>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</si>
  <si>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</si>
  <si>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</si>
  <si>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</si>
  <si>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</si>
  <si>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</si>
  <si>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</si>
  <si>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</si>
  <si>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</si>
  <si>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</si>
  <si>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</si>
  <si>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</si>
  <si>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</si>
  <si>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</si>
  <si>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</si>
  <si>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</si>
  <si>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</si>
  <si>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</si>
  <si>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</si>
  <si>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</si>
  <si>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</si>
  <si>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</si>
  <si>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</si>
  <si>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</si>
  <si>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</si>
  <si>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</si>
  <si>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</si>
  <si>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</si>
  <si>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</si>
  <si>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</si>
  <si>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</si>
  <si>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</si>
  <si>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</si>
  <si>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</si>
  <si>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</si>
  <si>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</si>
  <si>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</si>
  <si>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</si>
  <si>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</si>
  <si>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</si>
  <si>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</si>
  <si>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</si>
  <si>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</si>
  <si>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</si>
  <si>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</si>
  <si>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</si>
  <si>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</si>
  <si>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</si>
  <si>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</si>
  <si>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</si>
  <si>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</si>
  <si>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</si>
  <si>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</si>
  <si>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</si>
  <si>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</si>
  <si>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</si>
  <si>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</si>
  <si>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</si>
  <si>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</si>
  <si>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</si>
  <si>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</si>
  <si>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</si>
  <si>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</si>
  <si>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</si>
  <si>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</si>
  <si>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</si>
  <si>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</si>
  <si>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</si>
  <si>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</si>
  <si>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</si>
  <si>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</si>
  <si>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</si>
  <si>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</si>
  <si>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</si>
  <si>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</si>
  <si>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</si>
  <si>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</si>
  <si>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</si>
  <si>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</si>
  <si>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</si>
  <si>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</si>
  <si>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</si>
  <si>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</si>
  <si>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</si>
  <si>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</si>
  <si>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</si>
  <si>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</si>
  <si>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</si>
  <si>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</si>
  <si>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</si>
  <si>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</si>
  <si>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</si>
  <si>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</si>
  <si>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</si>
  <si>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</si>
  <si>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</si>
  <si>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</si>
  <si>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</si>
  <si>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</si>
  <si>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</si>
  <si>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</si>
  <si>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</si>
  <si>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</si>
  <si>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</si>
  <si>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</si>
  <si>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</si>
  <si>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</si>
  <si>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</si>
  <si>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</si>
  <si>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</si>
  <si>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</si>
  <si>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</si>
  <si>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</si>
  <si>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</si>
  <si>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</si>
  <si>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</si>
  <si>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</si>
  <si>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</si>
  <si>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</si>
  <si>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</si>
  <si>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</si>
  <si>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</si>
  <si>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</si>
  <si>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</si>
  <si>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</si>
  <si>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</si>
  <si>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</si>
  <si>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</si>
  <si>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</si>
  <si>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</si>
  <si>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</si>
  <si>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</si>
  <si>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</si>
  <si>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</si>
  <si>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</si>
  <si>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</si>
  <si>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</si>
  <si>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</si>
  <si>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</si>
  <si>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</si>
  <si>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</si>
  <si>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</si>
  <si>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</si>
  <si>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</si>
  <si>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</si>
  <si>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</si>
  <si>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</si>
  <si>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</si>
  <si>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</si>
  <si>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</si>
  <si>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</si>
  <si>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</si>
  <si>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</si>
  <si>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</si>
  <si>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</si>
  <si>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</si>
  <si>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</si>
  <si>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</si>
  <si>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</si>
  <si>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</si>
  <si>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</si>
  <si>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</si>
  <si>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</si>
  <si>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</si>
  <si>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</si>
  <si>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</si>
  <si>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</si>
  <si>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</si>
  <si>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</si>
  <si>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</si>
  <si>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</si>
  <si>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</si>
  <si>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</si>
  <si>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</si>
  <si>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</si>
  <si>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</si>
  <si>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</si>
  <si>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</si>
  <si>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</si>
  <si>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</si>
  <si>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</si>
  <si>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</si>
  <si>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</si>
  <si>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</si>
  <si>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</si>
  <si>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</si>
  <si>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</si>
  <si>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</si>
  <si>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</si>
  <si>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</si>
  <si>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</si>
  <si>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</si>
  <si>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</si>
  <si>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</si>
  <si>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</si>
  <si>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</si>
  <si>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</si>
  <si>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</si>
  <si>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</si>
  <si>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</si>
  <si>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</si>
  <si>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</si>
  <si>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</si>
  <si>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</si>
  <si>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</si>
  <si>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</si>
  <si>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</si>
  <si>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</si>
  <si>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</si>
  <si>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</si>
  <si>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</si>
  <si>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</si>
  <si>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</si>
  <si>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</si>
  <si>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</si>
  <si>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</si>
  <si>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</si>
  <si>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</si>
  <si>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</si>
  <si>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</si>
  <si>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</si>
  <si>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</si>
  <si>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</si>
  <si>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</si>
  <si>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</si>
  <si>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</si>
  <si>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</si>
  <si>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</si>
  <si>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</si>
  <si>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</si>
  <si>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</si>
  <si>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</si>
  <si>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</si>
  <si>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</si>
  <si>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</si>
  <si>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</si>
  <si>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</si>
  <si>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</si>
  <si>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</si>
  <si>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</si>
  <si>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</si>
  <si>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</si>
  <si>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</si>
  <si>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</si>
  <si>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</si>
  <si>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</si>
  <si>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</si>
  <si>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</si>
  <si>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</si>
  <si>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</si>
  <si>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</si>
  <si>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</si>
  <si>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</si>
  <si>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</si>
  <si>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</si>
  <si>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</si>
  <si>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</si>
  <si>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</si>
  <si>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</si>
  <si>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</si>
  <si>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</si>
  <si>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</si>
  <si>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</si>
  <si>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</si>
  <si>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</si>
  <si>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</si>
  <si>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</si>
  <si>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</si>
  <si>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</si>
  <si>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</si>
  <si>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</si>
  <si>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</si>
  <si>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</si>
  <si>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</si>
  <si>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</si>
  <si>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</si>
  <si>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</si>
  <si>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</si>
  <si>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</si>
  <si>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</si>
  <si>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</si>
  <si>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</si>
  <si>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</si>
  <si>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</si>
  <si>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</si>
  <si>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</si>
  <si>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</si>
  <si>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</si>
  <si>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</si>
  <si>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</si>
  <si>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</si>
  <si>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</si>
  <si>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</si>
  <si>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</si>
  <si>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</si>
  <si>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</si>
  <si>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</si>
  <si>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</si>
  <si>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</si>
  <si>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</si>
  <si>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</si>
  <si>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</si>
  <si>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</si>
  <si>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</si>
  <si>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</si>
  <si>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</si>
  <si>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</si>
  <si>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</si>
  <si>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</si>
  <si>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</si>
  <si>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</si>
  <si>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</si>
  <si>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</si>
  <si>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</si>
  <si>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</si>
  <si>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</si>
  <si>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</si>
  <si>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</si>
  <si>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</si>
  <si>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</si>
  <si>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</si>
  <si>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</si>
  <si>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</si>
  <si>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</si>
  <si>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</si>
  <si>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</si>
  <si>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</si>
  <si>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</si>
  <si>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</si>
  <si>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</si>
  <si>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</si>
  <si>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</si>
  <si>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</si>
  <si>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</si>
  <si>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</si>
  <si>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</si>
  <si>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</si>
  <si>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</si>
  <si>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</si>
  <si>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</si>
  <si>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</si>
  <si>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</si>
  <si>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</si>
  <si>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</si>
  <si>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</si>
  <si>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</si>
  <si>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</si>
  <si>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</si>
  <si>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</si>
  <si>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</si>
  <si>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</si>
  <si>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</si>
  <si>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</si>
  <si>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</si>
  <si>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</si>
  <si>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</si>
  <si>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</si>
  <si>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</si>
  <si>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</si>
  <si>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</si>
  <si>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</si>
  <si>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</si>
  <si>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</si>
  <si>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</si>
  <si>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</si>
  <si>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</si>
  <si>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</si>
  <si>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</si>
  <si>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</si>
  <si>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</si>
  <si>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</si>
  <si>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</si>
  <si>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</si>
  <si>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</si>
  <si>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</si>
  <si>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</si>
  <si>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</si>
  <si>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</si>
  <si>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</si>
  <si>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</si>
  <si>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</si>
  <si>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</si>
  <si>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</si>
  <si>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</si>
  <si>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</si>
  <si>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</si>
  <si>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</si>
  <si>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</si>
  <si>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</si>
  <si>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</si>
  <si>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</si>
  <si>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</si>
  <si>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</si>
  <si>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</si>
  <si>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</si>
  <si>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</si>
  <si>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</si>
  <si>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</si>
  <si>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</si>
  <si>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</si>
  <si>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</si>
  <si>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</si>
  <si>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</si>
  <si>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</si>
  <si>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</si>
  <si>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</si>
  <si>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</si>
  <si>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</si>
  <si>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</si>
  <si>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</si>
  <si>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</si>
  <si>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</si>
  <si>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</si>
  <si>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</si>
  <si>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</si>
  <si>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</si>
  <si>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</si>
  <si>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</si>
  <si>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</si>
  <si>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</si>
  <si>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</si>
  <si>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</si>
  <si>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</si>
  <si>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</si>
  <si>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</si>
  <si>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</si>
  <si>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</si>
  <si>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</si>
  <si>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</si>
  <si>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</si>
  <si>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</si>
  <si>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</si>
  <si>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</si>
  <si>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</si>
  <si>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</si>
  <si>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</si>
  <si>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</si>
  <si>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</si>
  <si>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</si>
  <si>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</si>
  <si>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</si>
  <si>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</si>
  <si>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</si>
  <si>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</si>
  <si>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</si>
  <si>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</si>
  <si>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</si>
  <si>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</si>
  <si>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</si>
  <si>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</si>
  <si>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</si>
  <si>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</si>
  <si>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</si>
  <si>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</si>
  <si>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</si>
  <si>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</si>
  <si>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</si>
  <si>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</si>
  <si>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</si>
  <si>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</si>
  <si>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</si>
  <si>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</si>
  <si>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</si>
  <si>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</si>
  <si>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</si>
  <si>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</si>
  <si>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</si>
  <si>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</si>
  <si>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</si>
  <si>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</si>
  <si>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</si>
  <si>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</si>
  <si>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</si>
  <si>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</si>
  <si>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</si>
  <si>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</si>
  <si>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</si>
  <si>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</si>
  <si>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</si>
  <si>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</si>
  <si>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</si>
  <si>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</si>
  <si>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</si>
  <si>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</si>
  <si>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</si>
  <si>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</si>
  <si>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</si>
  <si>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</si>
  <si>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</si>
  <si>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</si>
  <si>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</si>
  <si>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</si>
  <si>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</si>
  <si>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</si>
  <si>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</si>
  <si>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</si>
  <si>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</si>
  <si>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</si>
  <si>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</si>
  <si>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</si>
  <si>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</si>
  <si>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</si>
  <si>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</si>
  <si>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</si>
  <si>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</si>
  <si>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</si>
  <si>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</si>
  <si>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</si>
  <si>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</si>
  <si>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</si>
  <si>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</si>
  <si>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</si>
  <si>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</si>
  <si>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</si>
  <si>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</si>
  <si>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</si>
  <si>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</si>
  <si>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</si>
  <si>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</si>
  <si>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</si>
  <si>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</si>
  <si>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</si>
  <si>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</si>
  <si>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</si>
  <si>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</si>
  <si>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</si>
  <si>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</si>
  <si>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</si>
  <si>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</si>
  <si>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</si>
  <si>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</si>
  <si>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</si>
  <si>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</si>
  <si>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</si>
  <si>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</si>
  <si>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</si>
  <si>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</si>
  <si>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</si>
  <si>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</si>
  <si>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</si>
  <si>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</si>
  <si>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</si>
  <si>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</si>
  <si>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</si>
  <si>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</si>
  <si>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</si>
  <si>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</si>
  <si>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</si>
  <si>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</si>
  <si>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</si>
  <si>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</si>
  <si>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</si>
  <si>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</si>
  <si>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</si>
  <si>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</si>
  <si>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</si>
  <si>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</si>
  <si>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</si>
  <si>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</si>
  <si>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</si>
  <si>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</si>
  <si>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</si>
  <si>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</si>
  <si>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</si>
  <si>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</si>
  <si>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</si>
  <si>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</si>
  <si>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</si>
  <si>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</si>
  <si>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</si>
  <si>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</si>
  <si>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</si>
  <si>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</si>
  <si>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</si>
  <si>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</si>
  <si>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</si>
  <si>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</si>
  <si>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</si>
  <si>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</si>
  <si>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</si>
  <si>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</si>
  <si>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</si>
  <si>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</si>
  <si>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</si>
  <si>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</si>
  <si>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</si>
  <si>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</si>
  <si>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</si>
  <si>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</si>
  <si>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</si>
  <si>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</si>
  <si>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</si>
  <si>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</si>
  <si>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</si>
  <si>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</si>
  <si>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</si>
  <si>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</si>
  <si>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</si>
  <si>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</si>
  <si>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</si>
  <si>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</si>
  <si>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</si>
  <si>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</si>
  <si>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</si>
  <si>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</si>
  <si>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</si>
  <si>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</si>
  <si>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</si>
  <si>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</si>
  <si>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</si>
  <si>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</si>
  <si>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</si>
  <si>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</si>
  <si>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</si>
  <si>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</si>
  <si>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</si>
  <si>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</si>
  <si>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</si>
  <si>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</si>
  <si>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</si>
  <si>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</si>
  <si>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</si>
  <si>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</si>
  <si>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</si>
  <si>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</si>
  <si>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</si>
  <si>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</si>
  <si>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</si>
  <si>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</si>
  <si>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</si>
  <si>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</si>
  <si>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</si>
  <si>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</si>
  <si>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</si>
  <si>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</si>
  <si>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</si>
  <si>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</si>
  <si>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</si>
  <si>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</si>
  <si>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</si>
  <si>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</si>
  <si>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</si>
  <si>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</si>
  <si>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</si>
  <si>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</si>
  <si>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</si>
  <si>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</si>
  <si>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</si>
  <si>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</si>
  <si>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</si>
  <si>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</si>
  <si>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</si>
  <si>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</si>
  <si>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</si>
  <si>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</si>
  <si>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</si>
  <si>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</si>
  <si>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</si>
  <si>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</si>
  <si>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</si>
  <si>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</si>
  <si>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</si>
  <si>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</si>
  <si>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</si>
  <si>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</si>
  <si>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</si>
  <si>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</si>
  <si>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</si>
  <si>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</si>
  <si>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</si>
  <si>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</si>
  <si>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</si>
  <si>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</si>
  <si>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</si>
  <si>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</si>
  <si>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</si>
  <si>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</si>
  <si>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</si>
  <si>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</si>
  <si>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</si>
  <si>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</si>
  <si>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</si>
  <si>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</si>
  <si>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</si>
  <si>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</si>
  <si>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</si>
  <si>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</si>
  <si>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</si>
  <si>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</si>
  <si>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</si>
  <si>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</si>
  <si>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</si>
  <si>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</si>
  <si>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</si>
  <si>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</si>
  <si>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</si>
  <si>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</si>
  <si>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</si>
  <si>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</si>
  <si>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</si>
  <si>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</si>
  <si>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</si>
  <si>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</si>
  <si>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</si>
  <si>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</si>
  <si>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</si>
  <si>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</si>
  <si>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</si>
  <si>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</si>
  <si>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</si>
  <si>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</si>
  <si>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</si>
  <si>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</si>
  <si>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</si>
  <si>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</si>
  <si>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</si>
  <si>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</si>
  <si>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</si>
  <si>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</si>
  <si>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</si>
  <si>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</si>
  <si>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</si>
  <si>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</si>
  <si>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</si>
  <si>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</si>
  <si>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</si>
  <si>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</si>
  <si>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</si>
  <si>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</si>
  <si>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</si>
  <si>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</si>
  <si>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</si>
  <si>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</si>
  <si>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</si>
  <si>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</si>
  <si>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</si>
  <si>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</si>
  <si>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</si>
  <si>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</si>
  <si>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</si>
  <si>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</si>
  <si>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</si>
  <si>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</si>
  <si>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</si>
  <si>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</si>
  <si>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</si>
  <si>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</si>
  <si>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</si>
  <si>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</si>
  <si>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</si>
  <si>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</si>
  <si>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</si>
  <si>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</si>
  <si>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</si>
  <si>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</si>
  <si>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</si>
  <si>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</si>
  <si>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</si>
  <si>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</si>
  <si>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</si>
  <si>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</si>
  <si>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</si>
  <si>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</si>
  <si>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</si>
  <si>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</si>
  <si>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</si>
  <si>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</si>
  <si>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</si>
  <si>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</si>
  <si>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</si>
  <si>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</si>
  <si>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</si>
  <si>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</si>
  <si>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</si>
  <si>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</si>
  <si>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</si>
  <si>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</si>
  <si>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</si>
  <si>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</si>
  <si>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</si>
  <si>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</si>
  <si>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</si>
  <si>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</si>
  <si>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</si>
  <si>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</si>
  <si>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</si>
  <si>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</si>
  <si>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</si>
  <si>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</si>
  <si>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</si>
  <si>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</si>
  <si>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</si>
  <si>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</si>
  <si>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</si>
  <si>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</si>
  <si>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</si>
  <si>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</si>
  <si>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</si>
  <si>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</si>
  <si>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</si>
  <si>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</si>
  <si>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</si>
  <si>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</si>
  <si>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</si>
  <si>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</si>
  <si>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</si>
  <si>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</si>
  <si>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</si>
  <si>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</si>
  <si>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</si>
  <si>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</si>
  <si>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</si>
  <si>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</si>
  <si>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</si>
  <si>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</si>
  <si>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</si>
  <si>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</si>
  <si>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</si>
  <si>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</si>
  <si>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</si>
  <si>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</si>
  <si>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</si>
  <si>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</si>
  <si>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</si>
  <si>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</si>
  <si>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</si>
  <si>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</si>
  <si>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</si>
  <si>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</si>
  <si>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</si>
  <si>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</si>
  <si>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</si>
  <si>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</si>
  <si>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</si>
  <si>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</si>
  <si>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</si>
  <si>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</si>
  <si>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</si>
  <si>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</si>
  <si>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</si>
  <si>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</si>
  <si>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</si>
  <si>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</si>
  <si>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</si>
  <si>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</si>
  <si>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</si>
  <si>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</si>
  <si>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</si>
  <si>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</si>
  <si>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</si>
  <si>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</si>
  <si>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</si>
  <si>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</si>
  <si>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</si>
  <si>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</si>
  <si>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</si>
  <si>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</si>
  <si>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</si>
  <si>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</si>
  <si>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</si>
  <si>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</si>
  <si>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</si>
  <si>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</si>
  <si>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</si>
  <si>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</si>
  <si>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</si>
  <si>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</si>
  <si>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</si>
  <si>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</si>
  <si>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</si>
  <si>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</si>
  <si>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</si>
  <si>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</si>
  <si>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</si>
  <si>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</si>
  <si>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</si>
  <si>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</si>
  <si>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</si>
  <si>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</si>
  <si>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</si>
  <si>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</si>
  <si>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</si>
  <si>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</si>
  <si>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</si>
  <si>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</si>
  <si>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</si>
  <si>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</si>
  <si>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</si>
  <si>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</si>
  <si>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</si>
  <si>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</si>
  <si>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</si>
  <si>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</si>
  <si>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</si>
  <si>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</si>
  <si>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</si>
  <si>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</si>
  <si>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</si>
  <si>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</si>
  <si>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</si>
  <si>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</si>
  <si>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</si>
  <si>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</si>
  <si>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</si>
  <si>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</si>
  <si>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</si>
  <si>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</si>
  <si>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</si>
  <si>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</si>
  <si>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</si>
  <si>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</si>
  <si>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</si>
  <si>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</si>
  <si>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</si>
  <si>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</si>
  <si>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</si>
  <si>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</si>
  <si>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</si>
  <si>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</si>
  <si>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</si>
  <si>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</si>
  <si>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</si>
  <si>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</si>
  <si>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</si>
  <si>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</si>
  <si>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</si>
  <si>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</si>
  <si>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</si>
  <si>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</si>
  <si>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</si>
  <si>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</si>
  <si>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</si>
  <si>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</si>
  <si>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</si>
  <si>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</si>
  <si>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</si>
  <si>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</si>
  <si>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</si>
  <si>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</si>
  <si>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</si>
  <si>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</si>
  <si>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</si>
  <si>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</si>
  <si>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</si>
  <si>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</si>
  <si>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</si>
  <si>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</si>
  <si>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</si>
  <si>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</si>
  <si>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</si>
  <si>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</si>
  <si>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</si>
  <si>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</si>
  <si>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</si>
  <si>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</si>
  <si>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</si>
  <si>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</si>
  <si>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</si>
  <si>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</si>
  <si>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</si>
  <si>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</si>
  <si>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</si>
  <si>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</si>
  <si>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</si>
  <si>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</si>
  <si>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</si>
  <si>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</si>
  <si>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</si>
  <si>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</si>
  <si>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</si>
  <si>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</si>
  <si>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</si>
  <si>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</si>
  <si>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</si>
  <si>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</si>
  <si>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</si>
  <si>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</si>
  <si>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</si>
  <si>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</si>
  <si>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</si>
  <si>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</si>
  <si>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</si>
  <si>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</si>
  <si>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</si>
  <si>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</si>
  <si>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</si>
  <si>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</si>
  <si>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</si>
  <si>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</si>
  <si>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</si>
  <si>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</si>
  <si>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</si>
  <si>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</si>
  <si>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</si>
  <si>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</si>
  <si>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</si>
  <si>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</si>
  <si>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</si>
  <si>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</si>
  <si>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</si>
  <si>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</si>
  <si>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</si>
  <si>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</si>
  <si>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</si>
  <si>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</si>
  <si>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</si>
  <si>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</si>
  <si>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</si>
  <si>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</si>
  <si>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</si>
  <si>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</si>
  <si>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</si>
  <si>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</si>
  <si>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</si>
  <si>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</si>
  <si>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</si>
  <si>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</si>
  <si>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</si>
  <si>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</si>
  <si>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</si>
  <si>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</si>
  <si>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</si>
  <si>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</si>
  <si>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</si>
  <si>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</si>
  <si>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</si>
  <si>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</si>
  <si>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</si>
  <si>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</si>
  <si>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</si>
  <si>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</si>
  <si>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</si>
  <si>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</si>
  <si>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</si>
  <si>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</si>
  <si>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</si>
  <si>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</si>
  <si>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</si>
  <si>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</si>
  <si>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</si>
  <si>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</si>
  <si>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</si>
  <si>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</si>
  <si>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</si>
  <si>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</si>
  <si>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</si>
  <si>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</si>
  <si>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</si>
  <si>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</si>
  <si>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</si>
  <si>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</si>
  <si>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</si>
  <si>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</si>
  <si>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</si>
  <si>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</si>
  <si>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</si>
  <si>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</si>
  <si>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</si>
  <si>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</si>
  <si>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</si>
  <si>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</si>
  <si>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</si>
  <si>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</si>
  <si>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</si>
  <si>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</si>
  <si>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</si>
  <si>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</si>
  <si>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</si>
  <si>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</si>
  <si>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</si>
  <si>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</si>
  <si>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</si>
  <si>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</si>
  <si>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</si>
  <si>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</si>
  <si>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</si>
  <si>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</si>
  <si>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</si>
  <si>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</si>
  <si>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</si>
  <si>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</si>
  <si>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</si>
  <si>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</si>
  <si>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</si>
  <si>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</si>
  <si>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</si>
  <si>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</si>
  <si>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</si>
  <si>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</si>
  <si>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</si>
  <si>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</si>
  <si>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</si>
  <si>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</si>
  <si>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</si>
  <si>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</si>
  <si>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</si>
  <si>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</si>
  <si>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</si>
  <si>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</si>
  <si>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</si>
  <si>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</si>
  <si>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</si>
  <si>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</si>
  <si>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</si>
  <si>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</si>
  <si>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</si>
  <si>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</si>
  <si>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</si>
  <si>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</si>
  <si>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</si>
  <si>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</si>
  <si>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</si>
  <si>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</si>
  <si>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</si>
  <si>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</si>
  <si>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</si>
  <si>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</si>
  <si>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</si>
  <si>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</si>
  <si>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</si>
  <si>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</si>
  <si>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</si>
  <si>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</si>
  <si>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</si>
  <si>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</si>
  <si>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</si>
  <si>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</si>
  <si>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</si>
  <si>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</si>
  <si>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</si>
  <si>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</si>
  <si>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</si>
  <si>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</si>
  <si>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</si>
  <si>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</si>
  <si>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</si>
  <si>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</si>
  <si>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</si>
  <si>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</si>
  <si>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</si>
  <si>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</si>
  <si>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</si>
  <si>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</si>
  <si>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</si>
  <si>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</si>
  <si>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</si>
  <si>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</si>
  <si>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</si>
  <si>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</si>
  <si>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</si>
  <si>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</si>
  <si>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</si>
  <si>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</si>
  <si>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</si>
  <si>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</si>
  <si>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</si>
  <si>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</si>
  <si>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</si>
  <si>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</si>
  <si>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</si>
  <si>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</si>
  <si>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</si>
  <si>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</si>
  <si>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</si>
  <si>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</si>
  <si>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</si>
  <si>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</si>
  <si>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</si>
  <si>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</si>
  <si>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</si>
  <si>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</si>
  <si>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</si>
  <si>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</si>
  <si>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</si>
  <si>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</si>
  <si>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</si>
  <si>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</si>
  <si>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</si>
  <si>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</si>
  <si>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</si>
  <si>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</si>
  <si>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</si>
  <si>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</si>
  <si>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</si>
  <si>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</si>
  <si>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</si>
  <si>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</si>
  <si>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</si>
  <si>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</si>
  <si>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</si>
  <si>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</si>
  <si>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</si>
  <si>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</si>
  <si>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</si>
  <si>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</si>
  <si>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</si>
  <si>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</si>
  <si>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</si>
  <si>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</si>
  <si>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</si>
  <si>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</si>
  <si>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</si>
  <si>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</si>
  <si>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</si>
  <si>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</si>
  <si>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</si>
  <si>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</si>
  <si>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</si>
  <si>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</si>
  <si>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</si>
  <si>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</si>
  <si>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</si>
  <si>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</si>
  <si>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</si>
  <si>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</si>
  <si>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</si>
  <si>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</si>
  <si>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</si>
  <si>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Jornal SMMMLV - SMDLV 2020</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</si>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</sst>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0.00_-;\-&quot;$&quot;* #,##0.00_-;_-&quot;$&quot;* &quot;-&quot;??_-;_-@_-"/>
    <numFmt numFmtId="166" formatCode="_(&quot;$&quot;\ * #,##0.00_);_(&quot;$&quot;\ * \(#,##0.00\);_(&quot;$&quot;\ * &quot;-&quot;??_);_(@_)"/>
    <numFmt numFmtId="167" formatCode="_(* #,##0.00_);_(* \(#,##0.00\);_(* &quot;-&quot;??_);_(@_)"/>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0_-;\-&quot;$&quot;* #,##0_-;_-&quot;$&quot;* &quot;-&quot;??_-;_-@_-"/>
    <numFmt numFmtId="179"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7"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6"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7" fontId="1" fillId="0" borderId="0" applyFont="0" applyFill="0" applyBorder="0" applyAlignment="0" applyProtection="0"/>
    <xf numFmtId="9"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0" fontId="43" fillId="0" borderId="0"/>
    <xf numFmtId="166" fontId="8" fillId="0" borderId="0" applyFont="0" applyFill="0" applyBorder="0" applyAlignment="0" applyProtection="0"/>
    <xf numFmtId="167" fontId="8" fillId="0" borderId="0" applyFont="0" applyFill="0" applyBorder="0" applyAlignment="0" applyProtection="0"/>
    <xf numFmtId="9" fontId="8" fillId="0" borderId="0" applyFont="0" applyFill="0" applyBorder="0" applyAlignment="0" applyProtection="0"/>
  </cellStyleXfs>
  <cellXfs count="101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7" fontId="8" fillId="7" borderId="29" xfId="4" applyFont="1" applyFill="1" applyBorder="1"/>
    <xf numFmtId="167"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7"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7"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8" fontId="8" fillId="7" borderId="16" xfId="0" applyNumberFormat="1" applyFont="1" applyFill="1" applyBorder="1" applyAlignment="1">
      <alignment horizontal="right"/>
    </xf>
    <xf numFmtId="168"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8" fontId="8" fillId="7" borderId="20" xfId="0" applyNumberFormat="1" applyFont="1" applyFill="1" applyBorder="1" applyAlignment="1">
      <alignment horizontal="right"/>
    </xf>
    <xf numFmtId="168"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8"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8" fontId="8" fillId="7" borderId="49" xfId="0" applyNumberFormat="1" applyFont="1" applyFill="1" applyBorder="1" applyAlignment="1">
      <alignment horizontal="right"/>
    </xf>
    <xf numFmtId="168"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8"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6"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6" fontId="8" fillId="7" borderId="29" xfId="0" applyNumberFormat="1" applyFont="1" applyFill="1" applyBorder="1"/>
    <xf numFmtId="168" fontId="8" fillId="7" borderId="15" xfId="0" applyNumberFormat="1" applyFont="1" applyFill="1" applyBorder="1"/>
    <xf numFmtId="166" fontId="8" fillId="7" borderId="47" xfId="0" applyNumberFormat="1" applyFont="1" applyFill="1" applyBorder="1" applyAlignment="1">
      <alignment horizontal="center"/>
    </xf>
    <xf numFmtId="166"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8" fontId="8" fillId="7" borderId="13" xfId="0" applyNumberFormat="1" applyFont="1" applyFill="1" applyBorder="1" applyAlignment="1">
      <alignment horizontal="right"/>
    </xf>
    <xf numFmtId="168" fontId="8" fillId="7" borderId="14" xfId="0" applyNumberFormat="1" applyFont="1" applyFill="1" applyBorder="1" applyAlignment="1">
      <alignment horizontal="right"/>
    </xf>
    <xf numFmtId="0" fontId="14" fillId="7" borderId="33" xfId="0" applyFont="1" applyFill="1" applyBorder="1" applyAlignment="1">
      <alignment horizontal="center"/>
    </xf>
    <xf numFmtId="166" fontId="8" fillId="7" borderId="47" xfId="9" applyFont="1" applyFill="1" applyBorder="1" applyAlignment="1">
      <alignment horizontal="right"/>
    </xf>
    <xf numFmtId="0" fontId="8" fillId="7" borderId="0" xfId="0" applyFont="1" applyFill="1" applyBorder="1" applyAlignment="1">
      <alignment horizontal="center"/>
    </xf>
    <xf numFmtId="168" fontId="8" fillId="7" borderId="24" xfId="0" applyNumberFormat="1" applyFont="1" applyFill="1" applyBorder="1" applyAlignment="1">
      <alignment horizontal="right"/>
    </xf>
    <xf numFmtId="166" fontId="8" fillId="7" borderId="14" xfId="9" applyFont="1" applyFill="1" applyBorder="1" applyAlignment="1">
      <alignment horizontal="right"/>
    </xf>
    <xf numFmtId="170" fontId="8" fillId="7" borderId="98" xfId="0" applyNumberFormat="1" applyFont="1" applyFill="1" applyBorder="1" applyAlignment="1">
      <alignment horizontal="right"/>
    </xf>
    <xf numFmtId="167" fontId="8" fillId="0" borderId="47" xfId="4" applyFont="1" applyFill="1" applyBorder="1" applyAlignment="1" applyProtection="1">
      <alignment horizontal="right" vertical="top" wrapText="1"/>
    </xf>
    <xf numFmtId="167"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7"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7"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6" fontId="8" fillId="7" borderId="50" xfId="9" applyFont="1" applyFill="1" applyBorder="1" applyAlignment="1">
      <alignment horizontal="right"/>
    </xf>
    <xf numFmtId="170" fontId="8" fillId="7" borderId="105" xfId="0" applyNumberFormat="1" applyFont="1" applyFill="1" applyBorder="1" applyAlignment="1">
      <alignment horizontal="right"/>
    </xf>
    <xf numFmtId="166"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6"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6"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7" fontId="11" fillId="18" borderId="33" xfId="21" applyFont="1" applyFill="1" applyBorder="1"/>
    <xf numFmtId="9" fontId="11" fillId="18" borderId="47" xfId="22" applyFont="1" applyFill="1" applyBorder="1"/>
    <xf numFmtId="9" fontId="11" fillId="18" borderId="15" xfId="22" applyNumberFormat="1" applyFont="1" applyFill="1" applyBorder="1"/>
    <xf numFmtId="167"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7"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 fontId="0" fillId="0" borderId="0" xfId="0" applyNumberFormat="1" applyFill="1" applyProtection="1"/>
    <xf numFmtId="0" fontId="0" fillId="29" borderId="0" xfId="0" applyFill="1" applyProtection="1"/>
    <xf numFmtId="178" fontId="5" fillId="0" borderId="4" xfId="9" applyNumberFormat="1" applyFont="1" applyFill="1" applyBorder="1" applyProtection="1">
      <protection locked="0"/>
    </xf>
    <xf numFmtId="165" fontId="5" fillId="0" borderId="4" xfId="9" applyNumberFormat="1" applyFont="1" applyFill="1" applyBorder="1" applyProtection="1">
      <protection locked="0"/>
    </xf>
    <xf numFmtId="164" fontId="3" fillId="16" borderId="63" xfId="11" applyFont="1" applyFill="1" applyBorder="1"/>
    <xf numFmtId="164" fontId="0" fillId="0" borderId="0" xfId="11" applyFont="1" applyFill="1" applyProtection="1"/>
    <xf numFmtId="164" fontId="3" fillId="5" borderId="4" xfId="11" applyFont="1" applyFill="1" applyBorder="1" applyProtection="1"/>
    <xf numFmtId="0" fontId="8" fillId="7" borderId="49" xfId="0" applyFont="1" applyFill="1" applyBorder="1" applyAlignment="1">
      <alignment horizontal="center"/>
    </xf>
    <xf numFmtId="0" fontId="8" fillId="7" borderId="51" xfId="0" applyFont="1" applyFill="1" applyBorder="1" applyAlignment="1">
      <alignment horizontal="center"/>
    </xf>
    <xf numFmtId="0" fontId="8" fillId="7" borderId="41" xfId="0" applyFont="1" applyFill="1" applyBorder="1" applyAlignment="1"/>
    <xf numFmtId="0" fontId="8" fillId="7" borderId="21" xfId="0" applyFont="1" applyFill="1" applyBorder="1" applyAlignment="1"/>
    <xf numFmtId="2" fontId="8" fillId="7" borderId="26" xfId="0" applyNumberFormat="1" applyFont="1" applyFill="1" applyBorder="1" applyAlignment="1">
      <alignment horizontal="right"/>
    </xf>
    <xf numFmtId="179" fontId="0" fillId="0" borderId="0" xfId="0" applyNumberFormat="1" applyFill="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9"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6" fontId="5" fillId="26" borderId="3" xfId="9" applyFont="1" applyFill="1" applyBorder="1" applyProtection="1">
      <protection locked="0"/>
    </xf>
    <xf numFmtId="0" fontId="5" fillId="26" borderId="3" xfId="2" applyFont="1" applyFill="1" applyBorder="1" applyAlignment="1" applyProtection="1">
      <alignment horizontal="left" vertical="center"/>
    </xf>
    <xf numFmtId="166"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7" fontId="11" fillId="18" borderId="49" xfId="21" applyFont="1" applyFill="1" applyBorder="1" applyAlignment="1">
      <alignment horizontal="center"/>
    </xf>
    <xf numFmtId="167" fontId="11" fillId="18" borderId="47" xfId="21" applyFont="1" applyFill="1" applyBorder="1" applyAlignment="1">
      <alignment horizontal="center"/>
    </xf>
    <xf numFmtId="167" fontId="11" fillId="18" borderId="51" xfId="21" applyFont="1" applyFill="1" applyBorder="1" applyAlignment="1">
      <alignment horizontal="center"/>
    </xf>
    <xf numFmtId="167"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8" fontId="8" fillId="7" borderId="49" xfId="0" applyNumberFormat="1" applyFont="1" applyFill="1" applyBorder="1" applyAlignment="1">
      <alignment horizontal="right"/>
    </xf>
    <xf numFmtId="168"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7" fontId="8" fillId="7" borderId="49" xfId="4" applyFont="1" applyFill="1" applyBorder="1" applyAlignment="1">
      <alignment horizontal="right"/>
    </xf>
    <xf numFmtId="167" fontId="8" fillId="7" borderId="47" xfId="4" applyFont="1" applyFill="1" applyBorder="1" applyAlignment="1">
      <alignment horizontal="right"/>
    </xf>
    <xf numFmtId="167" fontId="8" fillId="7" borderId="51" xfId="4" applyFont="1" applyFill="1" applyBorder="1" applyAlignment="1">
      <alignment horizontal="right"/>
    </xf>
    <xf numFmtId="167"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ANTIOQUIA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158750</xdr:colOff>
      <xdr:row>0</xdr:row>
      <xdr:rowOff>206375</xdr:rowOff>
    </xdr:from>
    <xdr:to>
      <xdr:col>3</xdr:col>
      <xdr:colOff>2005998</xdr:colOff>
      <xdr:row>0</xdr:row>
      <xdr:rowOff>1047696</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763125" y="206375"/>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4454769</xdr:colOff>
      <xdr:row>0</xdr:row>
      <xdr:rowOff>99321</xdr:rowOff>
    </xdr:from>
    <xdr:to>
      <xdr:col>3</xdr:col>
      <xdr:colOff>1136536</xdr:colOff>
      <xdr:row>0</xdr:row>
      <xdr:rowOff>940642</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841186" y="99321"/>
          <a:ext cx="1846433"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718777</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122115</xdr:rowOff>
    </xdr:from>
    <xdr:to>
      <xdr:col>9</xdr:col>
      <xdr:colOff>914162</xdr:colOff>
      <xdr:row>4</xdr:row>
      <xdr:rowOff>85793</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7107116" y="317500"/>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2" Type="http://schemas.openxmlformats.org/officeDocument/2006/relationships/drawing" Target="../drawings/drawing187.xml"/><Relationship Id="rId1" Type="http://schemas.openxmlformats.org/officeDocument/2006/relationships/printerSettings" Target="../printerSettings/printerSettings185.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C58" sqref="C58"/>
    </sheetView>
  </sheetViews>
  <sheetFormatPr baseColWidth="10" defaultRowHeight="15"/>
  <cols>
    <col min="3" max="3" width="11.85546875" customWidth="1"/>
    <col min="8" max="8" width="83" customWidth="1"/>
    <col min="26" max="26" width="11.42578125" customWidth="1"/>
    <col min="27" max="27" width="9.2851562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75"/>
      <c r="B32" s="675"/>
      <c r="C32" s="675"/>
      <c r="D32" s="675"/>
      <c r="E32" s="675"/>
      <c r="F32" s="675"/>
      <c r="G32" s="675"/>
      <c r="H32" s="675"/>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75"/>
      <c r="B33" s="675"/>
      <c r="C33" s="675"/>
      <c r="D33" s="675"/>
      <c r="E33" s="675"/>
      <c r="F33" s="675"/>
      <c r="G33" s="675"/>
      <c r="H33" s="675"/>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75"/>
      <c r="B34" s="675"/>
      <c r="C34" s="675"/>
      <c r="D34" s="675"/>
      <c r="E34" s="675"/>
      <c r="F34" s="675"/>
      <c r="G34" s="675"/>
      <c r="H34" s="675"/>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75"/>
      <c r="B35" s="675"/>
      <c r="C35" s="675"/>
      <c r="D35" s="675"/>
      <c r="E35" s="675"/>
      <c r="F35" s="675"/>
      <c r="G35" s="675"/>
      <c r="H35" s="675"/>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75"/>
      <c r="B36" s="675"/>
      <c r="C36" s="675"/>
      <c r="D36" s="675"/>
      <c r="E36" s="675"/>
      <c r="F36" s="675"/>
      <c r="G36" s="675"/>
      <c r="H36" s="675"/>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75"/>
      <c r="B37" s="675"/>
      <c r="C37" s="675"/>
      <c r="D37" s="675"/>
      <c r="E37" s="675"/>
      <c r="F37" s="675"/>
      <c r="G37" s="675"/>
      <c r="H37" s="675"/>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75"/>
      <c r="B38" s="675"/>
      <c r="C38" s="675"/>
      <c r="D38" s="675"/>
      <c r="E38" s="675"/>
      <c r="F38" s="675"/>
      <c r="G38" s="675"/>
      <c r="H38" s="675"/>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M2" sqref="M2"/>
    </sheetView>
  </sheetViews>
  <sheetFormatPr baseColWidth="10" defaultRowHeight="15"/>
  <cols>
    <col min="13" max="13" width="11.285156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4"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13.7109375" style="110" customWidth="1"/>
    <col min="3" max="3" width="15.42578125" style="141" customWidth="1"/>
    <col min="4" max="4" width="33.7109375" style="181" customWidth="1"/>
    <col min="5" max="5" width="30" style="201" customWidth="1"/>
    <col min="6" max="7" width="11.42578125" customWidth="1"/>
    <col min="8" max="8" width="1.28515625" customWidth="1"/>
    <col min="10" max="10" width="34.42578125" customWidth="1"/>
  </cols>
  <sheetData>
    <row r="1" spans="1:10" ht="96" customHeight="1" thickTop="1" thickBot="1">
      <c r="A1" s="676" t="s">
        <v>1849</v>
      </c>
      <c r="B1" s="677"/>
      <c r="C1" s="677"/>
      <c r="D1" s="678"/>
    </row>
    <row r="2" spans="1:10" ht="56.25" customHeight="1" thickTop="1" thickBot="1">
      <c r="A2" s="189" t="s">
        <v>943</v>
      </c>
      <c r="B2" s="190" t="s">
        <v>1437</v>
      </c>
      <c r="C2" s="190" t="s">
        <v>982</v>
      </c>
      <c r="D2" s="218" t="s">
        <v>1847</v>
      </c>
    </row>
    <row r="3" spans="1:10" ht="54" thickTop="1" thickBot="1">
      <c r="A3" s="128" t="s">
        <v>983</v>
      </c>
      <c r="B3" s="129" t="s">
        <v>1220</v>
      </c>
      <c r="C3" s="130" t="str">
        <f>'200.1'!L31</f>
        <v>Ha</v>
      </c>
      <c r="D3" s="177">
        <f>VLOOKUP('200.1'!A88,'200.1'!A36:N107,14,FALSE)</f>
        <v>3634910.7415261422</v>
      </c>
      <c r="G3" t="s">
        <v>980</v>
      </c>
      <c r="J3" s="1"/>
    </row>
    <row r="4" spans="1:10" ht="54" thickTop="1" thickBot="1">
      <c r="A4" s="131" t="s">
        <v>985</v>
      </c>
      <c r="B4" s="132" t="s">
        <v>1169</v>
      </c>
      <c r="C4" s="130" t="s">
        <v>984</v>
      </c>
      <c r="D4" s="177">
        <f>VLOOKUP('200.2'!A88,'200.2'!A37:N108,14,FALSE)</f>
        <v>228708.27895772649</v>
      </c>
      <c r="J4" s="1"/>
    </row>
    <row r="5" spans="1:10" ht="54" thickTop="1" thickBot="1">
      <c r="A5" s="131" t="s">
        <v>986</v>
      </c>
      <c r="B5" s="132" t="s">
        <v>1170</v>
      </c>
      <c r="C5" s="133" t="s">
        <v>987</v>
      </c>
      <c r="D5" s="177">
        <f>VLOOKUP('201.1'!A88,'201.1'!A38:N109,14,FALSE)</f>
        <v>174897.96537264582</v>
      </c>
    </row>
    <row r="6" spans="1:10" ht="54" thickTop="1" thickBot="1">
      <c r="A6" s="131" t="s">
        <v>988</v>
      </c>
      <c r="B6" s="132" t="s">
        <v>1171</v>
      </c>
      <c r="C6" s="133" t="s">
        <v>987</v>
      </c>
      <c r="D6" s="177">
        <f>VLOOKUP('201.2'!A88,'201.2'!A39:N110,14,FALSE)</f>
        <v>197238.03825021695</v>
      </c>
    </row>
    <row r="7" spans="1:10" ht="70.5" customHeight="1" thickTop="1" thickBot="1">
      <c r="A7" s="131" t="s">
        <v>989</v>
      </c>
      <c r="B7" s="132" t="s">
        <v>1172</v>
      </c>
      <c r="C7" s="133" t="s">
        <v>987</v>
      </c>
      <c r="D7" s="177">
        <f>VLOOKUP('201.3'!A88,'201.3'!A40:N111,14,FALSE)</f>
        <v>43352.279139008526</v>
      </c>
    </row>
    <row r="8" spans="1:10" ht="54" thickTop="1" thickBot="1">
      <c r="A8" s="131" t="s">
        <v>990</v>
      </c>
      <c r="B8" s="132" t="s">
        <v>1173</v>
      </c>
      <c r="C8" s="133" t="s">
        <v>987</v>
      </c>
      <c r="D8" s="178">
        <f>VLOOKUP('201.4'!A88,'201.4'!A41:N112,14,FALSE)</f>
        <v>72341.058821518323</v>
      </c>
    </row>
    <row r="9" spans="1:10" ht="54" thickTop="1" thickBot="1">
      <c r="A9" s="131" t="s">
        <v>991</v>
      </c>
      <c r="B9" s="132" t="s">
        <v>1170</v>
      </c>
      <c r="C9" s="133" t="s">
        <v>1845</v>
      </c>
      <c r="D9" s="178">
        <f>VLOOKUP('201.5'!A88,'201.5'!A42:N113,14,FALSE)</f>
        <v>174897.96537264582</v>
      </c>
    </row>
    <row r="10" spans="1:10" ht="54" thickTop="1" thickBot="1">
      <c r="A10" s="131" t="s">
        <v>992</v>
      </c>
      <c r="B10" s="132" t="s">
        <v>1171</v>
      </c>
      <c r="C10" s="133" t="s">
        <v>1845</v>
      </c>
      <c r="D10" s="178">
        <f>VLOOKUP('201.6'!A88,'201.6'!A43:N114,14,FALSE)</f>
        <v>197238.03825021695</v>
      </c>
    </row>
    <row r="11" spans="1:10" ht="54" thickTop="1" thickBot="1">
      <c r="A11" s="131" t="s">
        <v>993</v>
      </c>
      <c r="B11" s="132" t="s">
        <v>1171</v>
      </c>
      <c r="C11" s="133" t="s">
        <v>387</v>
      </c>
      <c r="D11" s="178">
        <f>VLOOKUP('201.7'!A88,'201.7'!A44:N115,14,FALSE)</f>
        <v>194357.52652150847</v>
      </c>
    </row>
    <row r="12" spans="1:10" ht="54" thickTop="1" thickBot="1">
      <c r="A12" s="131" t="s">
        <v>994</v>
      </c>
      <c r="B12" s="132" t="s">
        <v>1174</v>
      </c>
      <c r="C12" s="133" t="s">
        <v>233</v>
      </c>
      <c r="D12" s="178">
        <f>VLOOKUP('201.8'!A88,'201.8'!A45:N116,14,FALSE)</f>
        <v>18226.857849843025</v>
      </c>
    </row>
    <row r="13" spans="1:10" ht="54" thickTop="1" thickBot="1">
      <c r="A13" s="131" t="s">
        <v>995</v>
      </c>
      <c r="B13" s="132" t="s">
        <v>1175</v>
      </c>
      <c r="C13" s="133" t="s">
        <v>233</v>
      </c>
      <c r="D13" s="178">
        <f>VLOOKUP('201.9'!A88,'201.9'!A46:N117,14,FALSE)</f>
        <v>17854.961724914974</v>
      </c>
    </row>
    <row r="14" spans="1:10" ht="54" thickTop="1" thickBot="1">
      <c r="A14" s="131" t="s">
        <v>996</v>
      </c>
      <c r="B14" s="132" t="s">
        <v>1176</v>
      </c>
      <c r="C14" s="133" t="s">
        <v>144</v>
      </c>
      <c r="D14" s="178">
        <f>VLOOKUP('201.10'!A88,'201.10'!A47:N118,14,FALSE)</f>
        <v>7995.3487009194923</v>
      </c>
    </row>
    <row r="15" spans="1:10" ht="54" thickTop="1" thickBot="1">
      <c r="A15" s="131" t="s">
        <v>997</v>
      </c>
      <c r="B15" s="132" t="s">
        <v>1177</v>
      </c>
      <c r="C15" s="133" t="s">
        <v>998</v>
      </c>
      <c r="D15" s="178">
        <f>VLOOKUP('201.11'!A88,'201.11'!A48:N119,14,FALSE)</f>
        <v>1569.918851007189</v>
      </c>
    </row>
    <row r="16" spans="1:10" ht="54" thickTop="1" thickBot="1">
      <c r="A16" s="131" t="s">
        <v>999</v>
      </c>
      <c r="B16" s="132" t="s">
        <v>1178</v>
      </c>
      <c r="C16" s="133" t="s">
        <v>1845</v>
      </c>
      <c r="D16" s="178">
        <f>VLOOKUP('201.12'!A88,'201.12'!A49:N120,14,FALSE)</f>
        <v>128748.08175669755</v>
      </c>
    </row>
    <row r="17" spans="1:4" ht="64.5" thickTop="1" thickBot="1">
      <c r="A17" s="134" t="s">
        <v>1000</v>
      </c>
      <c r="B17" s="135" t="s">
        <v>1179</v>
      </c>
      <c r="C17" s="133" t="s">
        <v>1845</v>
      </c>
      <c r="D17" s="178">
        <f>VLOOKUP('201.13'!A88,'201.13'!A50:N121,14,FALSE)</f>
        <v>121029.99432547746</v>
      </c>
    </row>
    <row r="18" spans="1:4" ht="54" thickTop="1" thickBot="1">
      <c r="A18" s="131" t="s">
        <v>1001</v>
      </c>
      <c r="B18" s="132" t="s">
        <v>1180</v>
      </c>
      <c r="C18" s="133" t="s">
        <v>144</v>
      </c>
      <c r="D18" s="178">
        <f>VLOOKUP('201.14'!A88,'201.14'!A51:N122,14,FALSE)</f>
        <v>38242.253148160569</v>
      </c>
    </row>
    <row r="19" spans="1:4" ht="54" thickTop="1" thickBot="1">
      <c r="A19" s="131" t="s">
        <v>1002</v>
      </c>
      <c r="B19" s="132" t="s">
        <v>1181</v>
      </c>
      <c r="C19" s="133" t="s">
        <v>144</v>
      </c>
      <c r="D19" s="178">
        <f>VLOOKUP('201.15'!A88,'201.15'!A52:N123,14,FALSE)</f>
        <v>47161.673098366547</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105558.88640078688</v>
      </c>
    </row>
    <row r="22" spans="1:4" ht="54" thickTop="1" thickBot="1">
      <c r="A22" s="131" t="s">
        <v>1005</v>
      </c>
      <c r="B22" s="132" t="s">
        <v>1184</v>
      </c>
      <c r="C22" s="133" t="s">
        <v>1845</v>
      </c>
      <c r="D22" s="178">
        <f>VLOOKUP('201.18'!A88,'201.18'!A55:N126,14,FALSE)</f>
        <v>105558.88640078688</v>
      </c>
    </row>
    <row r="23" spans="1:4" ht="54" thickTop="1" thickBot="1">
      <c r="A23" s="131" t="s">
        <v>1006</v>
      </c>
      <c r="B23" s="132" t="s">
        <v>1185</v>
      </c>
      <c r="C23" s="133" t="s">
        <v>144</v>
      </c>
      <c r="D23" s="178">
        <f>VLOOKUP('201.19'!A88,'201.19'!A56:N127,14,FALSE)</f>
        <v>6713.7057663790374</v>
      </c>
    </row>
    <row r="24" spans="1:4" ht="54" thickTop="1" thickBot="1">
      <c r="A24" s="131" t="s">
        <v>1007</v>
      </c>
      <c r="B24" s="132" t="s">
        <v>1186</v>
      </c>
      <c r="C24" s="133" t="s">
        <v>144</v>
      </c>
      <c r="D24" s="178">
        <f>VLOOKUP('201.20'!A88,'201.20'!A57:N128,14,FALSE)</f>
        <v>866.24033373183045</v>
      </c>
    </row>
    <row r="25" spans="1:4" ht="54" thickTop="1" thickBot="1">
      <c r="A25" s="131" t="s">
        <v>1008</v>
      </c>
      <c r="B25" s="132" t="s">
        <v>1187</v>
      </c>
      <c r="C25" s="133" t="s">
        <v>144</v>
      </c>
      <c r="D25" s="178">
        <f>VLOOKUP('201.21'!A88,'201.21'!A58:N129,14,FALSE)</f>
        <v>8116.3214794238047</v>
      </c>
    </row>
    <row r="26" spans="1:4" ht="54" thickTop="1" thickBot="1">
      <c r="A26" s="131" t="s">
        <v>1425</v>
      </c>
      <c r="B26" s="132" t="s">
        <v>1413</v>
      </c>
      <c r="C26" s="133" t="s">
        <v>1845</v>
      </c>
      <c r="D26" s="178">
        <f>VLOOKUP('203.1'!A88,'203.1'!A59:N130,14,FALSE)</f>
        <v>943187.75517157</v>
      </c>
    </row>
    <row r="27" spans="1:4" ht="54" thickTop="1" thickBot="1">
      <c r="A27" s="131" t="s">
        <v>1426</v>
      </c>
      <c r="B27" s="132" t="s">
        <v>1417</v>
      </c>
      <c r="C27" s="133" t="s">
        <v>1845</v>
      </c>
      <c r="D27" s="178">
        <f>VLOOKUP('203.2'!A88,'203.2'!A60:N131,14,FALSE)</f>
        <v>1129939.2180850762</v>
      </c>
    </row>
    <row r="28" spans="1:4" ht="54" thickTop="1" thickBot="1">
      <c r="A28" s="131" t="s">
        <v>1427</v>
      </c>
      <c r="B28" s="132" t="s">
        <v>1418</v>
      </c>
      <c r="C28" s="133" t="s">
        <v>1845</v>
      </c>
      <c r="D28" s="178">
        <f>VLOOKUP('203.3'!A88,'203.3'!A61:N132,14,FALSE)</f>
        <v>1263333.1201661523</v>
      </c>
    </row>
    <row r="29" spans="1:4" ht="54" thickTop="1" thickBot="1">
      <c r="A29" s="131" t="s">
        <v>1428</v>
      </c>
      <c r="B29" s="132" t="s">
        <v>1419</v>
      </c>
      <c r="C29" s="133" t="s">
        <v>1845</v>
      </c>
      <c r="D29" s="178">
        <f>VLOOKUP('203.4'!A88,'203.4'!A62:N133,14,FALSE)</f>
        <v>554571.55266104487</v>
      </c>
    </row>
    <row r="30" spans="1:4" ht="54" thickTop="1" thickBot="1">
      <c r="A30" s="131" t="s">
        <v>1429</v>
      </c>
      <c r="B30" s="132" t="s">
        <v>1420</v>
      </c>
      <c r="C30" s="133" t="s">
        <v>1845</v>
      </c>
      <c r="D30" s="178">
        <f>VLOOKUP('203.5'!A88,'203.5'!A63:N134,14,FALSE)</f>
        <v>641741.56321509543</v>
      </c>
    </row>
    <row r="31" spans="1:4" ht="54" thickTop="1" thickBot="1">
      <c r="A31" s="131" t="s">
        <v>1430</v>
      </c>
      <c r="B31" s="132" t="s">
        <v>1421</v>
      </c>
      <c r="C31" s="133" t="s">
        <v>1845</v>
      </c>
      <c r="D31" s="178">
        <f>VLOOKUP('203.6'!A88,'203.6'!A64:N135,14,FALSE)</f>
        <v>697213.38811312767</v>
      </c>
    </row>
    <row r="32" spans="1:4" ht="54" thickTop="1" thickBot="1">
      <c r="A32" s="131" t="s">
        <v>1431</v>
      </c>
      <c r="B32" s="132" t="s">
        <v>1422</v>
      </c>
      <c r="C32" s="133" t="s">
        <v>1845</v>
      </c>
      <c r="D32" s="178">
        <f>VLOOKUP('203.7'!A88,'203.7'!A65:N136,14,FALSE)</f>
        <v>227469.7393385194</v>
      </c>
    </row>
    <row r="33" spans="1:4" ht="54" thickTop="1" thickBot="1">
      <c r="A33" s="131" t="s">
        <v>1432</v>
      </c>
      <c r="B33" s="132" t="s">
        <v>1871</v>
      </c>
      <c r="C33" s="133" t="s">
        <v>1845</v>
      </c>
      <c r="D33" s="178">
        <f>VLOOKUP('203.8'!A88,'203.8'!A66:N137,14,FALSE)</f>
        <v>368841.15985184308</v>
      </c>
    </row>
    <row r="34" spans="1:4" ht="54" thickTop="1" thickBot="1">
      <c r="A34" s="131" t="s">
        <v>1433</v>
      </c>
      <c r="B34" s="132" t="s">
        <v>1424</v>
      </c>
      <c r="C34" s="133" t="s">
        <v>1845</v>
      </c>
      <c r="D34" s="178">
        <f>VLOOKUP('203.9'!A88,'203.9'!A67:N138,14,FALSE)</f>
        <v>391327.13788618322</v>
      </c>
    </row>
    <row r="35" spans="1:4" ht="54" thickTop="1" thickBot="1">
      <c r="A35" s="131" t="s">
        <v>1434</v>
      </c>
      <c r="B35" s="132" t="s">
        <v>1414</v>
      </c>
      <c r="C35" s="133" t="s">
        <v>1845</v>
      </c>
      <c r="D35" s="178">
        <f>VLOOKUP('203.10'!A88,'203.10'!A68:N139,14,FALSE)</f>
        <v>178490.17683807487</v>
      </c>
    </row>
    <row r="36" spans="1:4" ht="54" thickTop="1" thickBot="1">
      <c r="A36" s="131" t="s">
        <v>1435</v>
      </c>
      <c r="B36" s="132" t="s">
        <v>1415</v>
      </c>
      <c r="C36" s="133" t="s">
        <v>1845</v>
      </c>
      <c r="D36" s="178">
        <f>VLOOKUP('203.11'!A88,'203.11'!A69:N140,14,FALSE)</f>
        <v>276853.06789317902</v>
      </c>
    </row>
    <row r="37" spans="1:4" ht="54" thickTop="1" thickBot="1">
      <c r="A37" s="131" t="s">
        <v>1436</v>
      </c>
      <c r="B37" s="215" t="s">
        <v>1416</v>
      </c>
      <c r="C37" s="133" t="s">
        <v>1845</v>
      </c>
      <c r="D37" s="178">
        <f>VLOOKUP('203.12'!A88,'203.12'!A70:N141,14,FALSE)</f>
        <v>288534.09544348554</v>
      </c>
    </row>
    <row r="38" spans="1:4" ht="54" thickTop="1" thickBot="1">
      <c r="A38" s="131" t="s">
        <v>1009</v>
      </c>
      <c r="B38" s="132" t="s">
        <v>1188</v>
      </c>
      <c r="C38" s="133" t="s">
        <v>387</v>
      </c>
      <c r="D38" s="178">
        <f>VLOOKUP('210.1.1'!A88,'210.1.1'!A71:N142,14,FALSE)</f>
        <v>14773.180334272407</v>
      </c>
    </row>
    <row r="39" spans="1:4" ht="54" thickTop="1" thickBot="1">
      <c r="A39" s="131" t="s">
        <v>1010</v>
      </c>
      <c r="B39" s="132" t="s">
        <v>1189</v>
      </c>
      <c r="C39" s="133" t="s">
        <v>387</v>
      </c>
      <c r="D39" s="178">
        <f>VLOOKUP('210.1.2'!A88,'210.1.2'!A72:N143,14,FALSE)</f>
        <v>4562.9010038464821</v>
      </c>
    </row>
    <row r="40" spans="1:4" ht="54" thickTop="1" thickBot="1">
      <c r="A40" s="131" t="s">
        <v>1011</v>
      </c>
      <c r="B40" s="132" t="s">
        <v>1190</v>
      </c>
      <c r="C40" s="133" t="s">
        <v>387</v>
      </c>
      <c r="D40" s="178">
        <f>VLOOKUP('210.2.1'!A90,'210.2.1'!A73:N144,14,FALSE)</f>
        <v>32733.344610176595</v>
      </c>
    </row>
    <row r="41" spans="1:4" ht="54" thickTop="1" thickBot="1">
      <c r="A41" s="131" t="s">
        <v>1012</v>
      </c>
      <c r="B41" s="132" t="s">
        <v>1191</v>
      </c>
      <c r="C41" s="133" t="s">
        <v>387</v>
      </c>
      <c r="D41" s="178">
        <f>VLOOKUP('210.2.2'!A88,'210.2.2'!A74:N145,14,FALSE)</f>
        <v>14773.180334272407</v>
      </c>
    </row>
    <row r="42" spans="1:4" ht="54" thickTop="1" thickBot="1">
      <c r="A42" s="131" t="s">
        <v>1013</v>
      </c>
      <c r="B42" s="132" t="s">
        <v>1192</v>
      </c>
      <c r="C42" s="133" t="s">
        <v>387</v>
      </c>
      <c r="D42" s="178">
        <f>VLOOKUP('210.2.3'!A91,'210.2.3'!A91:N146,14,FALSE)</f>
        <v>22523.065279750666</v>
      </c>
    </row>
    <row r="43" spans="1:4" ht="54" thickTop="1" thickBot="1">
      <c r="A43" s="131" t="s">
        <v>1014</v>
      </c>
      <c r="B43" s="132" t="s">
        <v>1193</v>
      </c>
      <c r="C43" s="133" t="s">
        <v>387</v>
      </c>
      <c r="D43" s="178">
        <f>VLOOKUP('210.2.4'!A88,'210.2.4'!A88:N147,14,FALSE)</f>
        <v>4562.9010038464821</v>
      </c>
    </row>
    <row r="44" spans="1:4" ht="54" thickTop="1" thickBot="1">
      <c r="A44" s="131" t="s">
        <v>1015</v>
      </c>
      <c r="B44" s="132" t="s">
        <v>1194</v>
      </c>
      <c r="C44" s="133" t="s">
        <v>387</v>
      </c>
      <c r="D44" s="178">
        <f>VLOOKUP('211.1'!A88,'211.1'!A88:N148,14,FALSE)</f>
        <v>12772.467903559764</v>
      </c>
    </row>
    <row r="45" spans="1:4" ht="54" thickTop="1" thickBot="1">
      <c r="A45" s="131" t="s">
        <v>1016</v>
      </c>
      <c r="B45" s="132" t="s">
        <v>1195</v>
      </c>
      <c r="C45" s="133" t="s">
        <v>387</v>
      </c>
      <c r="D45" s="178">
        <f>VLOOKUP('220.1'!A88,'220.1'!A88:N149,14,FALSE)</f>
        <v>16985.067286614954</v>
      </c>
    </row>
    <row r="46" spans="1:4" ht="54" thickTop="1" thickBot="1">
      <c r="A46" s="131" t="s">
        <v>1017</v>
      </c>
      <c r="B46" s="132" t="s">
        <v>1196</v>
      </c>
      <c r="C46" s="133" t="s">
        <v>387</v>
      </c>
      <c r="D46" s="178">
        <f>VLOOKUP('221.1'!A88,'221.1'!A88:N150,14,FALSE)</f>
        <v>11876.320084902476</v>
      </c>
    </row>
    <row r="47" spans="1:4" ht="54" thickTop="1" thickBot="1">
      <c r="A47" s="131" t="s">
        <v>1018</v>
      </c>
      <c r="B47" s="132" t="s">
        <v>1197</v>
      </c>
      <c r="C47" s="133" t="s">
        <v>387</v>
      </c>
      <c r="D47" s="178">
        <f>VLOOKUP('221.2'!A88,'221.2'!A88:N151,14,FALSE)</f>
        <v>7665.6793835792078</v>
      </c>
    </row>
    <row r="48" spans="1:4" ht="54" thickTop="1" thickBot="1">
      <c r="A48" s="131" t="s">
        <v>1441</v>
      </c>
      <c r="B48" s="132" t="s">
        <v>1438</v>
      </c>
      <c r="C48" s="133" t="s">
        <v>233</v>
      </c>
      <c r="D48" s="178">
        <f>VLOOKUP('223.1'!A88,'223.1'!A88:N152,14,FALSE)</f>
        <v>10965.876276398738</v>
      </c>
    </row>
    <row r="49" spans="1:4" ht="54" thickTop="1" thickBot="1">
      <c r="A49" s="131" t="s">
        <v>1442</v>
      </c>
      <c r="B49" s="132" t="s">
        <v>1439</v>
      </c>
      <c r="C49" s="133" t="s">
        <v>233</v>
      </c>
      <c r="D49" s="178">
        <f>VLOOKUP('223.2'!A88,'223.2'!A88:N153,14,FALSE)</f>
        <v>18985.78229263466</v>
      </c>
    </row>
    <row r="50" spans="1:4" ht="54" thickTop="1" thickBot="1">
      <c r="A50" s="131" t="s">
        <v>1443</v>
      </c>
      <c r="B50" s="132" t="s">
        <v>1440</v>
      </c>
      <c r="C50" s="133" t="s">
        <v>387</v>
      </c>
      <c r="D50" s="178">
        <f>VLOOKUP('223.3.1'!A88,'223.3.1'!A88:N154,14,FALSE)</f>
        <v>55150</v>
      </c>
    </row>
    <row r="51" spans="1:4" ht="54" thickTop="1" thickBot="1">
      <c r="A51" s="131" t="s">
        <v>1444</v>
      </c>
      <c r="B51" s="132" t="s">
        <v>1446</v>
      </c>
      <c r="C51" s="133" t="s">
        <v>387</v>
      </c>
      <c r="D51" s="178">
        <f>VLOOKUP('223.3.2'!A88,'223.3.2'!A88:N155,14,FALSE)</f>
        <v>93175.72287915909</v>
      </c>
    </row>
    <row r="52" spans="1:4" ht="54" thickTop="1" thickBot="1">
      <c r="A52" s="131" t="s">
        <v>1445</v>
      </c>
      <c r="B52" s="132" t="s">
        <v>1447</v>
      </c>
      <c r="C52" s="133" t="s">
        <v>387</v>
      </c>
      <c r="D52" s="178">
        <f>VLOOKUP('223.3.3'!A88,'223.3.3'!A88:N156,14,FALSE)</f>
        <v>128779.77841628496</v>
      </c>
    </row>
    <row r="53" spans="1:4" ht="54" thickTop="1" thickBot="1">
      <c r="A53" s="137" t="s">
        <v>1019</v>
      </c>
      <c r="B53" s="138" t="s">
        <v>1956</v>
      </c>
      <c r="C53" s="133" t="s">
        <v>233</v>
      </c>
      <c r="D53" s="178">
        <f>VLOOKUP('230.1'!A88,'230.1'!A88:N157,14,FALSE)</f>
        <v>3592.5052349729053</v>
      </c>
    </row>
    <row r="54" spans="1:4" ht="54" thickTop="1" thickBot="1">
      <c r="A54" s="137" t="s">
        <v>1020</v>
      </c>
      <c r="B54" s="138" t="s">
        <v>1198</v>
      </c>
      <c r="C54" s="133" t="s">
        <v>233</v>
      </c>
      <c r="D54" s="178">
        <f>VLOOKUP('231.1'!A88,'231.1'!A88:N159,14,FALSE)</f>
        <v>11847.722599297776</v>
      </c>
    </row>
    <row r="55" spans="1:4" ht="54" thickTop="1" thickBot="1">
      <c r="A55" s="137" t="s">
        <v>1021</v>
      </c>
      <c r="B55" s="138" t="s">
        <v>1448</v>
      </c>
      <c r="C55" s="133" t="s">
        <v>233</v>
      </c>
      <c r="D55" s="178">
        <f>VLOOKUP('232.1'!A88,'232.1'!A88:N160,14,FALSE)</f>
        <v>10089.146063420472</v>
      </c>
    </row>
    <row r="56" spans="1:4" ht="54" thickTop="1" thickBot="1">
      <c r="A56" s="137" t="s">
        <v>1449</v>
      </c>
      <c r="B56" s="138" t="s">
        <v>1872</v>
      </c>
      <c r="C56" s="133" t="s">
        <v>233</v>
      </c>
      <c r="D56" s="178">
        <f>VLOOKUP('233.1'!A88,'233.1'!A88:N161,14,FALSE)</f>
        <v>16050.137551036983</v>
      </c>
    </row>
    <row r="57" spans="1:4" ht="54" thickTop="1" thickBot="1">
      <c r="A57" s="137" t="s">
        <v>1451</v>
      </c>
      <c r="B57" s="138" t="s">
        <v>1452</v>
      </c>
      <c r="C57" s="133" t="s">
        <v>233</v>
      </c>
      <c r="D57" s="178">
        <f>VLOOKUP('233.10'!A88,'233.10'!A88:N162,14,FALSE)</f>
        <v>31308.352353367667</v>
      </c>
    </row>
    <row r="58" spans="1:4" ht="54" thickTop="1" thickBot="1">
      <c r="A58" s="137" t="s">
        <v>1022</v>
      </c>
      <c r="B58" s="138" t="s">
        <v>1453</v>
      </c>
      <c r="C58" s="133" t="s">
        <v>233</v>
      </c>
      <c r="D58" s="178">
        <f>VLOOKUP('234.1'!A88,'234.1'!A88:N163,14,FALSE)</f>
        <v>1245.0444332054383</v>
      </c>
    </row>
    <row r="59" spans="1:4" ht="54" thickTop="1" thickBot="1">
      <c r="A59" s="137" t="s">
        <v>1456</v>
      </c>
      <c r="B59" s="138" t="s">
        <v>1457</v>
      </c>
      <c r="C59" s="133" t="s">
        <v>387</v>
      </c>
      <c r="D59" s="178">
        <f>VLOOKUP('235.1'!A88,'235.1'!A88:N164,14,FALSE)</f>
        <v>66008.96229523285</v>
      </c>
    </row>
    <row r="60" spans="1:4" ht="54" thickTop="1" thickBot="1">
      <c r="A60" s="139" t="s">
        <v>1458</v>
      </c>
      <c r="B60" s="138" t="s">
        <v>1459</v>
      </c>
      <c r="C60" s="133" t="s">
        <v>387</v>
      </c>
      <c r="D60" s="178">
        <f>VLOOKUP('235.10'!A88,'235.10'!A88:N165,14,FALSE)</f>
        <v>18285.016813409336</v>
      </c>
    </row>
    <row r="61" spans="1:4" ht="54" thickTop="1" thickBot="1">
      <c r="A61" s="139" t="s">
        <v>1460</v>
      </c>
      <c r="B61" s="138" t="s">
        <v>1461</v>
      </c>
      <c r="C61" s="133" t="s">
        <v>377</v>
      </c>
      <c r="D61" s="178">
        <f>VLOOKUP('235.11'!A88,'235.11'!A88:N166,14,FALSE)</f>
        <v>596.54931852279401</v>
      </c>
    </row>
    <row r="62" spans="1:4" ht="54" thickTop="1" thickBot="1">
      <c r="A62" s="139" t="s">
        <v>1462</v>
      </c>
      <c r="B62" s="138" t="s">
        <v>1873</v>
      </c>
      <c r="C62" s="133" t="s">
        <v>387</v>
      </c>
      <c r="D62" s="178">
        <f>VLOOKUP('236.1'!A88,'236.1'!A88:N167,14,FALSE)</f>
        <v>118300.31729212274</v>
      </c>
    </row>
    <row r="63" spans="1:4" ht="54" thickTop="1" thickBot="1">
      <c r="A63" s="139" t="s">
        <v>1465</v>
      </c>
      <c r="B63" s="138" t="s">
        <v>1874</v>
      </c>
      <c r="C63" s="133" t="s">
        <v>387</v>
      </c>
      <c r="D63" s="178">
        <f>VLOOKUP('236.10'!A87,'236.10'!A87:N168,14,FALSE)</f>
        <v>18285.016813409336</v>
      </c>
    </row>
    <row r="64" spans="1:4" ht="54" thickTop="1" thickBot="1">
      <c r="A64" s="139" t="s">
        <v>1466</v>
      </c>
      <c r="B64" s="140" t="s">
        <v>1467</v>
      </c>
      <c r="C64" s="174" t="s">
        <v>377</v>
      </c>
      <c r="D64" s="178">
        <f>VLOOKUP('236.11'!A88,'236.11'!A88:N169,14,FALSE)</f>
        <v>1250.1912559839172</v>
      </c>
    </row>
    <row r="65" spans="1:4" ht="54" thickTop="1" thickBot="1">
      <c r="A65" s="137" t="s">
        <v>1023</v>
      </c>
      <c r="B65" s="138" t="s">
        <v>1199</v>
      </c>
      <c r="C65" s="133" t="s">
        <v>233</v>
      </c>
      <c r="D65" s="178">
        <f>VLOOKUP('310.1'!A87,'310.1'!A87:N170,14,FALSE)</f>
        <v>1174.7916359461553</v>
      </c>
    </row>
    <row r="66" spans="1:4" ht="54" thickTop="1" thickBot="1">
      <c r="A66" s="137" t="s">
        <v>1024</v>
      </c>
      <c r="B66" s="138" t="s">
        <v>1200</v>
      </c>
      <c r="C66" s="133" t="s">
        <v>387</v>
      </c>
      <c r="D66" s="178">
        <f>VLOOKUP('311.1'!A87,'311.1'!A87:N171,14,FALSE)</f>
        <v>51535.585959200282</v>
      </c>
    </row>
    <row r="67" spans="1:4" ht="54" thickTop="1" thickBot="1">
      <c r="A67" s="137" t="s">
        <v>1025</v>
      </c>
      <c r="B67" s="138" t="s">
        <v>1201</v>
      </c>
      <c r="C67" s="133" t="s">
        <v>998</v>
      </c>
      <c r="D67" s="178">
        <f>VLOOKUP('312.1'!A88,'312.1'!A88:N172,14,FALSE)</f>
        <v>6367.6673896174998</v>
      </c>
    </row>
    <row r="68" spans="1:4" ht="54" thickTop="1" thickBot="1">
      <c r="A68" s="137" t="s">
        <v>1026</v>
      </c>
      <c r="B68" s="138" t="s">
        <v>1202</v>
      </c>
      <c r="C68" s="133" t="s">
        <v>998</v>
      </c>
      <c r="D68" s="178">
        <f>VLOOKUP('312.2'!A88,'312.2'!A88:N173,14,FALSE)</f>
        <v>5557.0654807730734</v>
      </c>
    </row>
    <row r="69" spans="1:4" ht="54" thickTop="1" thickBot="1">
      <c r="A69" s="137" t="s">
        <v>1027</v>
      </c>
      <c r="B69" s="138" t="s">
        <v>1203</v>
      </c>
      <c r="C69" s="133" t="s">
        <v>1464</v>
      </c>
      <c r="D69" s="178">
        <f>VLOOKUP('312.3'!A87,'312.3'!A87:N174,14,FALSE)</f>
        <v>2071.0826909099169</v>
      </c>
    </row>
    <row r="70" spans="1:4" ht="54" thickTop="1" thickBot="1">
      <c r="A70" s="137" t="s">
        <v>1028</v>
      </c>
      <c r="B70" s="138" t="s">
        <v>1204</v>
      </c>
      <c r="C70" s="133" t="s">
        <v>387</v>
      </c>
      <c r="D70" s="179">
        <f>VLOOKUP('312.4'!A88,'312.4'!A88:N175,14,FALSE)</f>
        <v>51527.823939291986</v>
      </c>
    </row>
    <row r="71" spans="1:4" ht="54" thickTop="1" thickBot="1">
      <c r="A71" s="137" t="s">
        <v>1029</v>
      </c>
      <c r="B71" s="138" t="s">
        <v>1469</v>
      </c>
      <c r="C71" s="133" t="s">
        <v>387</v>
      </c>
      <c r="D71" s="179">
        <f>VLOOKUP('320.1'!A88,'320.1'!A88:N176,14,FALSE)</f>
        <v>93209.842710071767</v>
      </c>
    </row>
    <row r="72" spans="1:4" ht="54" thickTop="1" thickBot="1">
      <c r="A72" s="137" t="s">
        <v>1030</v>
      </c>
      <c r="B72" s="138" t="s">
        <v>1470</v>
      </c>
      <c r="C72" s="133" t="s">
        <v>387</v>
      </c>
      <c r="D72" s="179">
        <f>VLOOKUP('320.2'!A88,'320.2'!A88:N177,14,FALSE)</f>
        <v>89463.63871156142</v>
      </c>
    </row>
    <row r="73" spans="1:4" ht="54" thickTop="1" thickBot="1">
      <c r="A73" s="137" t="s">
        <v>1473</v>
      </c>
      <c r="B73" s="138" t="s">
        <v>1474</v>
      </c>
      <c r="C73" s="133" t="s">
        <v>387</v>
      </c>
      <c r="D73" s="179">
        <f>VLOOKUP('320.3'!A88,'320.3'!A88:N178,14,FALSE)</f>
        <v>91591.388544581889</v>
      </c>
    </row>
    <row r="74" spans="1:4" ht="54" thickTop="1" thickBot="1">
      <c r="A74" s="137" t="s">
        <v>1475</v>
      </c>
      <c r="B74" s="138" t="s">
        <v>1476</v>
      </c>
      <c r="C74" s="133" t="s">
        <v>387</v>
      </c>
      <c r="D74" s="179">
        <f>VLOOKUP('320.4'!A88,'320.4'!A88:N179,14,FALSE)</f>
        <v>105937.57105603912</v>
      </c>
    </row>
    <row r="75" spans="1:4" ht="54" thickTop="1" thickBot="1">
      <c r="A75" s="137" t="s">
        <v>1477</v>
      </c>
      <c r="B75" s="138" t="s">
        <v>1478</v>
      </c>
      <c r="C75" s="133" t="s">
        <v>387</v>
      </c>
      <c r="D75" s="179">
        <f>VLOOKUP('320.5'!A88,'320.5'!A88:N180,14,FALSE)</f>
        <v>102191.36705752875</v>
      </c>
    </row>
    <row r="76" spans="1:4" ht="54" thickTop="1" thickBot="1">
      <c r="A76" s="137" t="s">
        <v>1479</v>
      </c>
      <c r="B76" s="138" t="s">
        <v>1480</v>
      </c>
      <c r="C76" s="133" t="s">
        <v>387</v>
      </c>
      <c r="D76" s="179">
        <f>VLOOKUP('320.6'!A88,'320.6'!A88:N181,14,FALSE)</f>
        <v>104319.11689054922</v>
      </c>
    </row>
    <row r="77" spans="1:4" ht="54" thickTop="1" thickBot="1">
      <c r="A77" s="137" t="s">
        <v>1031</v>
      </c>
      <c r="B77" s="138" t="s">
        <v>1481</v>
      </c>
      <c r="C77" s="133" t="s">
        <v>387</v>
      </c>
      <c r="D77" s="179">
        <f>VLOOKUP('330.1'!A88,'330.1'!A88:N182,14,FALSE)</f>
        <v>121799.82273551813</v>
      </c>
    </row>
    <row r="78" spans="1:4" ht="54" thickTop="1" thickBot="1">
      <c r="A78" s="139" t="s">
        <v>1032</v>
      </c>
      <c r="B78" s="138" t="s">
        <v>1482</v>
      </c>
      <c r="C78" s="133" t="s">
        <v>387</v>
      </c>
      <c r="D78" s="179">
        <f>VLOOKUP('330.2'!A88,'330.1'!A88:N183,14,FALSE)</f>
        <v>121799.82273551813</v>
      </c>
    </row>
    <row r="79" spans="1:4" ht="54" thickTop="1" thickBot="1">
      <c r="A79" s="139" t="s">
        <v>1483</v>
      </c>
      <c r="B79" s="140" t="s">
        <v>1484</v>
      </c>
      <c r="C79" s="133" t="s">
        <v>387</v>
      </c>
      <c r="D79" s="179">
        <f>VLOOKUP('330.3'!A88,'330.3'!A88:N184,14,FALSE)</f>
        <v>129636.5350410184</v>
      </c>
    </row>
    <row r="80" spans="1:4" ht="54" thickTop="1" thickBot="1">
      <c r="A80" s="139" t="s">
        <v>1485</v>
      </c>
      <c r="B80" s="140" t="s">
        <v>1486</v>
      </c>
      <c r="C80" s="133" t="s">
        <v>387</v>
      </c>
      <c r="D80" s="179">
        <f>VLOOKUP('330.4'!A88,'330.4'!A88:N185,14,FALSE)</f>
        <v>134527.55108148546</v>
      </c>
    </row>
    <row r="81" spans="1:4" ht="54" thickTop="1" thickBot="1">
      <c r="A81" s="139" t="s">
        <v>1487</v>
      </c>
      <c r="B81" s="140" t="s">
        <v>1488</v>
      </c>
      <c r="C81" s="133" t="s">
        <v>387</v>
      </c>
      <c r="D81" s="179">
        <f>VLOOKUP('330.5'!A88,'330.5'!A88:N186,14,FALSE)</f>
        <v>134286.75624619966</v>
      </c>
    </row>
    <row r="82" spans="1:4" ht="54" thickTop="1" thickBot="1">
      <c r="A82" s="139" t="s">
        <v>1489</v>
      </c>
      <c r="B82" s="140" t="s">
        <v>1490</v>
      </c>
      <c r="C82" s="133" t="s">
        <v>387</v>
      </c>
      <c r="D82" s="179">
        <f>VLOOKUP('330.6'!A88,'330.6'!A88:N187,14,FALSE)</f>
        <v>142364.26338698575</v>
      </c>
    </row>
    <row r="83" spans="1:4" ht="54" thickTop="1" thickBot="1">
      <c r="A83" s="137" t="s">
        <v>1033</v>
      </c>
      <c r="B83" s="138" t="s">
        <v>1491</v>
      </c>
      <c r="C83" s="133" t="s">
        <v>387</v>
      </c>
      <c r="D83" s="179">
        <f>VLOOKUP('340.1'!A88,'340.1'!A88:N188,14,FALSE)</f>
        <v>121043.47327409415</v>
      </c>
    </row>
    <row r="84" spans="1:4" ht="54" thickTop="1" thickBot="1">
      <c r="A84" s="137" t="s">
        <v>1034</v>
      </c>
      <c r="B84" s="138" t="s">
        <v>1492</v>
      </c>
      <c r="C84" s="133" t="s">
        <v>387</v>
      </c>
      <c r="D84" s="179">
        <f>VLOOKUP('340.2'!A88,'340.2'!A88:N190,14,FALSE)</f>
        <v>128578.7735678444</v>
      </c>
    </row>
    <row r="85" spans="1:4" ht="54" thickTop="1" thickBot="1">
      <c r="A85" s="137" t="s">
        <v>1035</v>
      </c>
      <c r="B85" s="138" t="s">
        <v>1493</v>
      </c>
      <c r="C85" s="133" t="s">
        <v>387</v>
      </c>
      <c r="D85" s="179">
        <f>VLOOKUP('340.3'!A88,'340.3'!A88:N191,14,FALSE)</f>
        <v>128578.7735678444</v>
      </c>
    </row>
    <row r="86" spans="1:4" ht="54" thickTop="1" thickBot="1">
      <c r="A86" s="137" t="s">
        <v>1494</v>
      </c>
      <c r="B86" s="138" t="s">
        <v>2021</v>
      </c>
      <c r="C86" s="133" t="s">
        <v>387</v>
      </c>
      <c r="D86" s="179">
        <f>VLOOKUP('350.1'!A88,'350.1'!A88:N192,14,FALSE)</f>
        <v>171229.23426229443</v>
      </c>
    </row>
    <row r="87" spans="1:4" ht="54" thickTop="1" thickBot="1">
      <c r="A87" s="195" t="s">
        <v>1495</v>
      </c>
      <c r="B87" s="138" t="s">
        <v>2022</v>
      </c>
      <c r="C87" s="133" t="s">
        <v>387</v>
      </c>
      <c r="D87" s="179">
        <f>VLOOKUP('350.2'!A88,'350.2'!A88:N193,14,FALSE)</f>
        <v>170988.43942700868</v>
      </c>
    </row>
    <row r="88" spans="1:4" ht="54" thickTop="1" thickBot="1">
      <c r="A88" s="139" t="s">
        <v>1496</v>
      </c>
      <c r="B88" s="140" t="s">
        <v>1497</v>
      </c>
      <c r="C88" s="133" t="s">
        <v>387</v>
      </c>
      <c r="D88" s="179">
        <f>VLOOKUP('350.3'!A88,'350.3'!A88:N194,14,FALSE)</f>
        <v>171229.23426229443</v>
      </c>
    </row>
    <row r="89" spans="1:4" ht="54" thickTop="1" thickBot="1">
      <c r="A89" s="137" t="s">
        <v>1498</v>
      </c>
      <c r="B89" s="138" t="s">
        <v>1499</v>
      </c>
      <c r="C89" s="133" t="s">
        <v>387</v>
      </c>
      <c r="D89" s="179">
        <f>VLOOKUP('350.4'!A88,'350.4'!A88:N195,14,FALSE)</f>
        <v>170988.43942700868</v>
      </c>
    </row>
    <row r="90" spans="1:4" ht="54" thickTop="1" thickBot="1">
      <c r="A90" s="139" t="s">
        <v>1500</v>
      </c>
      <c r="B90" s="140" t="s">
        <v>1501</v>
      </c>
      <c r="C90" s="133" t="s">
        <v>387</v>
      </c>
      <c r="D90" s="179">
        <f>VLOOKUP('350.10'!A88,'350.10'!A88:N196,14,FALSE)</f>
        <v>117539.79559524299</v>
      </c>
    </row>
    <row r="91" spans="1:4" ht="54" thickTop="1" thickBot="1">
      <c r="A91" s="139" t="s">
        <v>1502</v>
      </c>
      <c r="B91" s="140" t="s">
        <v>1503</v>
      </c>
      <c r="C91" s="133" t="s">
        <v>387</v>
      </c>
      <c r="D91" s="179">
        <f>VLOOKUP('350.11'!A88,'350.11'!A88:N197,14,FALSE)</f>
        <v>117299.00075995717</v>
      </c>
    </row>
    <row r="92" spans="1:4" ht="54" thickTop="1" thickBot="1">
      <c r="A92" s="139" t="s">
        <v>1504</v>
      </c>
      <c r="B92" s="140" t="s">
        <v>1505</v>
      </c>
      <c r="C92" s="133" t="s">
        <v>387</v>
      </c>
      <c r="D92" s="179">
        <f>VLOOKUP('350.12'!A88,'350.12'!A88:N198,14,FALSE)</f>
        <v>117539.79559524299</v>
      </c>
    </row>
    <row r="93" spans="1:4" ht="54" thickTop="1" thickBot="1">
      <c r="A93" s="139" t="s">
        <v>1506</v>
      </c>
      <c r="B93" s="140" t="s">
        <v>1507</v>
      </c>
      <c r="C93" s="133" t="s">
        <v>387</v>
      </c>
      <c r="D93" s="179">
        <f>VLOOKUP('350.13'!A88,'350.13'!A88:N199,14,FALSE)</f>
        <v>117299.00075995717</v>
      </c>
    </row>
    <row r="94" spans="1:4" ht="54" thickTop="1" thickBot="1">
      <c r="A94" s="137" t="s">
        <v>1508</v>
      </c>
      <c r="B94" s="138" t="s">
        <v>1509</v>
      </c>
      <c r="C94" s="133" t="s">
        <v>998</v>
      </c>
      <c r="D94" s="179">
        <f>VLOOKUP('350.14'!A88,'350.14'!A88:N200,14,FALSE)</f>
        <v>596.54931852279401</v>
      </c>
    </row>
    <row r="95" spans="1:4" ht="54" thickTop="1" thickBot="1">
      <c r="A95" s="139" t="s">
        <v>1510</v>
      </c>
      <c r="B95" s="140" t="s">
        <v>1511</v>
      </c>
      <c r="C95" s="133" t="s">
        <v>387</v>
      </c>
      <c r="D95" s="179">
        <f>VLOOKUP('351.1'!A88,'351.1'!A88:N201,14,FALSE)</f>
        <v>170988.43942700868</v>
      </c>
    </row>
    <row r="96" spans="1:4" ht="54" thickTop="1" thickBot="1">
      <c r="A96" s="139" t="s">
        <v>1512</v>
      </c>
      <c r="B96" s="140" t="s">
        <v>1513</v>
      </c>
      <c r="C96" s="133" t="s">
        <v>387</v>
      </c>
      <c r="D96" s="179">
        <f>VLOOKUP('351.2'!A88,'351.2'!A88:N202,14,FALSE)</f>
        <v>170988.43942700868</v>
      </c>
    </row>
    <row r="97" spans="1:4" ht="54" thickTop="1" thickBot="1">
      <c r="A97" s="139" t="s">
        <v>1514</v>
      </c>
      <c r="B97" s="140" t="s">
        <v>1515</v>
      </c>
      <c r="C97" s="133" t="s">
        <v>387</v>
      </c>
      <c r="D97" s="179">
        <f>VLOOKUP('351.10'!A88,'351.10'!A88:N203,14,FALSE)</f>
        <v>117299.00075995717</v>
      </c>
    </row>
    <row r="98" spans="1:4" ht="54" thickTop="1" thickBot="1">
      <c r="A98" s="139" t="s">
        <v>1516</v>
      </c>
      <c r="B98" s="140" t="s">
        <v>1517</v>
      </c>
      <c r="C98" s="133" t="s">
        <v>387</v>
      </c>
      <c r="D98" s="179">
        <f>VLOOKUP('351.11'!A88,'351.11'!A88:N204,14,FALSE)</f>
        <v>117299.00075995717</v>
      </c>
    </row>
    <row r="99" spans="1:4" ht="54" thickTop="1" thickBot="1">
      <c r="A99" s="139" t="s">
        <v>1518</v>
      </c>
      <c r="B99" s="140" t="s">
        <v>1519</v>
      </c>
      <c r="C99" s="133" t="s">
        <v>998</v>
      </c>
      <c r="D99" s="179">
        <f>VLOOKUP('351.12'!A88,'351.12'!A88:N205,14,FALSE)</f>
        <v>596.54931852279401</v>
      </c>
    </row>
    <row r="100" spans="1:4" ht="54" thickTop="1" thickBot="1">
      <c r="A100" s="139" t="s">
        <v>1522</v>
      </c>
      <c r="B100" s="140" t="s">
        <v>1520</v>
      </c>
      <c r="C100" s="133" t="s">
        <v>998</v>
      </c>
      <c r="D100" s="179">
        <f>VLOOKUP('410.1'!A88,'410.1'!A88:N206,14,FALSE)</f>
        <v>2383.1017399429657</v>
      </c>
    </row>
    <row r="101" spans="1:4" ht="54" thickTop="1" thickBot="1">
      <c r="A101" s="139" t="s">
        <v>1523</v>
      </c>
      <c r="B101" s="140" t="s">
        <v>1521</v>
      </c>
      <c r="C101" s="133" t="s">
        <v>998</v>
      </c>
      <c r="D101" s="179">
        <f>VLOOKUP('410.2'!A88,'410.2'!A88:N207,14,FALSE)</f>
        <v>1968.6015498830113</v>
      </c>
    </row>
    <row r="102" spans="1:4" ht="54" thickTop="1" thickBot="1">
      <c r="A102" s="139" t="s">
        <v>1525</v>
      </c>
      <c r="B102" s="140" t="s">
        <v>1524</v>
      </c>
      <c r="C102" s="133" t="s">
        <v>377</v>
      </c>
      <c r="D102" s="179">
        <f>VLOOKUP('410.3'!A88,'410.3'!A88:N208,14,FALSE)</f>
        <v>1968.6015498830113</v>
      </c>
    </row>
    <row r="103" spans="1:4" ht="54" thickTop="1" thickBot="1">
      <c r="A103" s="139" t="s">
        <v>1527</v>
      </c>
      <c r="B103" s="140" t="s">
        <v>1526</v>
      </c>
      <c r="C103" s="133" t="s">
        <v>1464</v>
      </c>
      <c r="D103" s="179">
        <f>VLOOKUP('411.1'!A88,'411.1'!A88:N209,14,FALSE)</f>
        <v>2029.0495909850224</v>
      </c>
    </row>
    <row r="104" spans="1:4" ht="54" thickTop="1" thickBot="1">
      <c r="A104" s="137" t="s">
        <v>1036</v>
      </c>
      <c r="B104" s="138" t="s">
        <v>1958</v>
      </c>
      <c r="C104" s="133" t="s">
        <v>1464</v>
      </c>
      <c r="D104" s="179">
        <f>VLOOKUP('411.2'!A88,'411.2'!A88:N210,14,FALSE)</f>
        <v>2013.6733202841078</v>
      </c>
    </row>
    <row r="105" spans="1:4" ht="54" thickTop="1" thickBot="1">
      <c r="A105" s="137" t="s">
        <v>1037</v>
      </c>
      <c r="B105" s="138" t="s">
        <v>2054</v>
      </c>
      <c r="C105" s="133" t="s">
        <v>1464</v>
      </c>
      <c r="D105" s="179">
        <f>VLOOKUP('411.3'!A88,'411.3'!A88:N211,14,FALSE)</f>
        <v>2295.3659315062678</v>
      </c>
    </row>
    <row r="106" spans="1:4" ht="54" thickTop="1" thickBot="1">
      <c r="A106" s="137" t="s">
        <v>1528</v>
      </c>
      <c r="B106" s="138" t="s">
        <v>2055</v>
      </c>
      <c r="C106" s="133" t="s">
        <v>1464</v>
      </c>
      <c r="D106" s="179">
        <f>VLOOKUP('411.4'!A88,'411.4'!A88:N212,14,FALSE)</f>
        <v>2063.9001016978755</v>
      </c>
    </row>
    <row r="107" spans="1:4" ht="54" thickTop="1" thickBot="1">
      <c r="A107" s="137" t="s">
        <v>1535</v>
      </c>
      <c r="B107" s="191" t="s">
        <v>1606</v>
      </c>
      <c r="C107" s="133" t="s">
        <v>998</v>
      </c>
      <c r="D107" s="179">
        <f>VLOOKUP('413.1'!A88,'413.1'!A88:N213,14,FALSE)</f>
        <v>3151.9991743146934</v>
      </c>
    </row>
    <row r="108" spans="1:4" ht="54" thickTop="1" thickBot="1">
      <c r="A108" s="137" t="s">
        <v>1537</v>
      </c>
      <c r="B108" s="138" t="s">
        <v>1607</v>
      </c>
      <c r="C108" s="133" t="s">
        <v>998</v>
      </c>
      <c r="D108" s="179">
        <f>VLOOKUP('413.2'!A88,'413.2'!A88:N214,14,FALSE)</f>
        <v>3113.5502579677323</v>
      </c>
    </row>
    <row r="109" spans="1:4" ht="54" thickTop="1" thickBot="1">
      <c r="A109" s="137" t="s">
        <v>1539</v>
      </c>
      <c r="B109" s="138" t="s">
        <v>1608</v>
      </c>
      <c r="C109" s="133" t="s">
        <v>998</v>
      </c>
      <c r="D109" s="179">
        <f>VLOOKUP('413.3'!A88,'413.3'!A88:N215,14,FALSE)</f>
        <v>3128.929824506517</v>
      </c>
    </row>
    <row r="110" spans="1:4" ht="54" thickTop="1" thickBot="1">
      <c r="A110" s="137" t="s">
        <v>1038</v>
      </c>
      <c r="B110" s="138" t="s">
        <v>1205</v>
      </c>
      <c r="C110" s="133" t="s">
        <v>998</v>
      </c>
      <c r="D110" s="179">
        <f>VLOOKUP('414.1'!A88,'414.1'!A88:N216,14,FALSE)</f>
        <v>3086.9193266811444</v>
      </c>
    </row>
    <row r="111" spans="1:4" ht="54" thickTop="1" thickBot="1">
      <c r="A111" s="137" t="s">
        <v>1039</v>
      </c>
      <c r="B111" s="138" t="s">
        <v>1959</v>
      </c>
      <c r="C111" s="133" t="s">
        <v>998</v>
      </c>
      <c r="D111" s="179">
        <f>VLOOKUP('414.2'!A88,'414.2'!A88:N217,14,FALSE)</f>
        <v>3117.6784597587125</v>
      </c>
    </row>
    <row r="112" spans="1:4" ht="54" thickTop="1" thickBot="1">
      <c r="A112" s="137" t="s">
        <v>1040</v>
      </c>
      <c r="B112" s="138" t="s">
        <v>1960</v>
      </c>
      <c r="C112" s="133" t="s">
        <v>998</v>
      </c>
      <c r="D112" s="179">
        <f>VLOOKUP('414.3'!A88,'414.3'!A88:N218,14,FALSE)</f>
        <v>3117.6784597587125</v>
      </c>
    </row>
    <row r="113" spans="1:4" ht="54" thickTop="1" thickBot="1">
      <c r="A113" s="137" t="s">
        <v>1041</v>
      </c>
      <c r="B113" s="138" t="s">
        <v>1206</v>
      </c>
      <c r="C113" s="133" t="s">
        <v>998</v>
      </c>
      <c r="D113" s="179">
        <f>VLOOKUP('414.4'!A88,'414.4'!A88:N219,14,FALSE)</f>
        <v>3103.7765866598866</v>
      </c>
    </row>
    <row r="114" spans="1:4" ht="54" thickTop="1" thickBot="1">
      <c r="A114" s="137" t="s">
        <v>1042</v>
      </c>
      <c r="B114" s="138" t="s">
        <v>1207</v>
      </c>
      <c r="C114" s="133" t="s">
        <v>998</v>
      </c>
      <c r="D114" s="179">
        <f>VLOOKUP('414.5'!A88,'414.5'!A88:N220,14,FALSE)</f>
        <v>3245.7209977498119</v>
      </c>
    </row>
    <row r="115" spans="1:4" ht="54" thickTop="1" thickBot="1">
      <c r="A115" s="137" t="s">
        <v>1546</v>
      </c>
      <c r="B115" s="138" t="s">
        <v>2056</v>
      </c>
      <c r="C115" s="133" t="s">
        <v>998</v>
      </c>
      <c r="D115" s="179">
        <f>VLOOKUP('414.6'!A88,'414.6'!A88:N221,14,FALSE)</f>
        <v>3226.8131189701612</v>
      </c>
    </row>
    <row r="116" spans="1:4" ht="54" thickTop="1" thickBot="1">
      <c r="A116" s="137" t="s">
        <v>1043</v>
      </c>
      <c r="B116" s="138" t="s">
        <v>1961</v>
      </c>
      <c r="C116" s="133" t="s">
        <v>1464</v>
      </c>
      <c r="D116" s="179">
        <f>VLOOKUP('415.1'!A88,'415.1'!A88:N222,14,FALSE)</f>
        <v>2521.6388540272401</v>
      </c>
    </row>
    <row r="117" spans="1:4" ht="54" thickTop="1" thickBot="1">
      <c r="A117" s="137" t="s">
        <v>1044</v>
      </c>
      <c r="B117" s="138" t="s">
        <v>2058</v>
      </c>
      <c r="C117" s="133" t="s">
        <v>233</v>
      </c>
      <c r="D117" s="179">
        <f>VLOOKUP('420.1'!A87,'420.1'!A87:N223,14,FALSE)</f>
        <v>2662.7717426726317</v>
      </c>
    </row>
    <row r="118" spans="1:4" ht="54" thickTop="1" thickBot="1">
      <c r="A118" s="137" t="s">
        <v>1045</v>
      </c>
      <c r="B118" s="138" t="s">
        <v>2057</v>
      </c>
      <c r="C118" s="142" t="s">
        <v>233</v>
      </c>
      <c r="D118" s="179">
        <f>VLOOKUP('420.2 '!A88,'420.2 '!A59:N107,14,FALSE)</f>
        <v>2238.1943485967004</v>
      </c>
    </row>
    <row r="119" spans="1:4" ht="54" thickTop="1" thickBot="1">
      <c r="A119" s="137" t="s">
        <v>1551</v>
      </c>
      <c r="B119" s="138" t="s">
        <v>1552</v>
      </c>
      <c r="C119" s="133" t="s">
        <v>233</v>
      </c>
      <c r="D119" s="179">
        <f>VLOOKUP('420.3'!A88,'420.3'!A88:N225,14,FALSE)</f>
        <v>4673.6289793891219</v>
      </c>
    </row>
    <row r="120" spans="1:4" ht="54" thickTop="1" thickBot="1">
      <c r="A120" s="137" t="s">
        <v>1046</v>
      </c>
      <c r="B120" s="138" t="s">
        <v>1208</v>
      </c>
      <c r="C120" s="133" t="s">
        <v>233</v>
      </c>
      <c r="D120" s="179">
        <f>VLOOKUP('421.1'!A88,'421.1'!A88:N226,14,FALSE)</f>
        <v>1234.8311496792001</v>
      </c>
    </row>
    <row r="121" spans="1:4" ht="54" thickTop="1" thickBot="1">
      <c r="A121" s="137" t="s">
        <v>1047</v>
      </c>
      <c r="B121" s="138" t="s">
        <v>1209</v>
      </c>
      <c r="C121" s="133" t="s">
        <v>233</v>
      </c>
      <c r="D121" s="179">
        <f>VLOOKUP('421.2'!A88,'421.2'!A88:N227,14,FALSE)</f>
        <v>1427.3330514016748</v>
      </c>
    </row>
    <row r="122" spans="1:4" ht="54" thickTop="1" thickBot="1">
      <c r="A122" s="137" t="s">
        <v>1048</v>
      </c>
      <c r="B122" s="138" t="s">
        <v>1962</v>
      </c>
      <c r="C122" s="133" t="s">
        <v>233</v>
      </c>
      <c r="D122" s="179">
        <f>VLOOKUP('421.3'!A88,'421.3'!A88:N228,14,FALSE)</f>
        <v>1523.7176987487828</v>
      </c>
    </row>
    <row r="123" spans="1:4" ht="54" thickTop="1" thickBot="1">
      <c r="A123" s="137" t="s">
        <v>1049</v>
      </c>
      <c r="B123" s="138" t="s">
        <v>1963</v>
      </c>
      <c r="C123" s="133" t="s">
        <v>233</v>
      </c>
      <c r="D123" s="179">
        <f>VLOOKUP('421.4'!A88,'421.4'!A88:N229,14,FALSE)</f>
        <v>1561.5270984577203</v>
      </c>
    </row>
    <row r="124" spans="1:4" ht="54" thickTop="1" thickBot="1">
      <c r="A124" s="137" t="s">
        <v>1556</v>
      </c>
      <c r="B124" s="140" t="s">
        <v>1557</v>
      </c>
      <c r="C124" s="133" t="s">
        <v>233</v>
      </c>
      <c r="D124" s="179">
        <f>VLOOKUP('430.1.1'!A87,'430.1.1'!A87:N230,14,FALSE)</f>
        <v>6232.9592325889207</v>
      </c>
    </row>
    <row r="125" spans="1:4" ht="54" thickTop="1" thickBot="1">
      <c r="A125" s="137" t="s">
        <v>1558</v>
      </c>
      <c r="B125" s="138" t="s">
        <v>1559</v>
      </c>
      <c r="C125" s="133" t="s">
        <v>233</v>
      </c>
      <c r="D125" s="179">
        <f>VLOOKUP('430.1.2'!A88,'430.1.2'!A88:N231,14,FALSE)</f>
        <v>5201.811034443529</v>
      </c>
    </row>
    <row r="126" spans="1:4" ht="54" thickTop="1" thickBot="1">
      <c r="A126" s="137" t="s">
        <v>1560</v>
      </c>
      <c r="B126" s="138" t="s">
        <v>1609</v>
      </c>
      <c r="C126" s="133" t="s">
        <v>233</v>
      </c>
      <c r="D126" s="179">
        <f>VLOOKUP('430.2.1'!A88,'430.2.1'!A88:N232,14,FALSE)</f>
        <v>6232.9592325889207</v>
      </c>
    </row>
    <row r="127" spans="1:4" ht="54" thickTop="1" thickBot="1">
      <c r="A127" s="137" t="s">
        <v>1562</v>
      </c>
      <c r="B127" s="138" t="s">
        <v>1610</v>
      </c>
      <c r="C127" s="133" t="s">
        <v>233</v>
      </c>
      <c r="D127" s="179">
        <f>VLOOKUP('430.2.2'!A88,'430.2.2'!A88:N233,14,FALSE)</f>
        <v>5201.811034443529</v>
      </c>
    </row>
    <row r="128" spans="1:4" ht="54" thickTop="1" thickBot="1">
      <c r="A128" s="137" t="s">
        <v>1563</v>
      </c>
      <c r="B128" s="138" t="s">
        <v>1611</v>
      </c>
      <c r="C128" s="133" t="s">
        <v>233</v>
      </c>
      <c r="D128" s="179">
        <f>VLOOKUP('431.1.1'!A88,'431.1.1'!A88:N234,14,FALSE)</f>
        <v>12678.879957290073</v>
      </c>
    </row>
    <row r="129" spans="1:4" ht="54" thickTop="1" thickBot="1">
      <c r="A129" s="137" t="s">
        <v>1565</v>
      </c>
      <c r="B129" s="138" t="s">
        <v>1612</v>
      </c>
      <c r="C129" s="133" t="s">
        <v>233</v>
      </c>
      <c r="D129" s="179">
        <f>VLOOKUP('431.1.2'!A88,'431.1.2'!A88:N235,14,FALSE)</f>
        <v>10192.257579175697</v>
      </c>
    </row>
    <row r="130" spans="1:4" ht="54" thickTop="1" thickBot="1">
      <c r="A130" s="137" t="s">
        <v>1568</v>
      </c>
      <c r="B130" s="138" t="s">
        <v>1613</v>
      </c>
      <c r="C130" s="133" t="s">
        <v>233</v>
      </c>
      <c r="D130" s="179">
        <f>VLOOKUP('431.2.1'!A88,'431.2.1'!A88:N236,14,FALSE)</f>
        <v>13943.286089551477</v>
      </c>
    </row>
    <row r="131" spans="1:4" ht="54" thickTop="1" thickBot="1">
      <c r="A131" s="137" t="s">
        <v>1569</v>
      </c>
      <c r="B131" s="138" t="s">
        <v>1614</v>
      </c>
      <c r="C131" s="133" t="s">
        <v>233</v>
      </c>
      <c r="D131" s="179">
        <f>VLOOKUP('431.2.2'!A88,'431.2.2'!A88:N237,14,FALSE)</f>
        <v>11158.454717979223</v>
      </c>
    </row>
    <row r="132" spans="1:4" ht="54" thickTop="1" thickBot="1">
      <c r="A132" s="137" t="s">
        <v>1050</v>
      </c>
      <c r="B132" s="138" t="s">
        <v>1210</v>
      </c>
      <c r="C132" s="133" t="s">
        <v>233</v>
      </c>
      <c r="D132" s="179">
        <f>VLOOKUP('432.1'!A88,'432.1'!A88:N238,14,FALSE)</f>
        <v>4379.6001470029241</v>
      </c>
    </row>
    <row r="133" spans="1:4" ht="54" thickTop="1" thickBot="1">
      <c r="A133" s="137" t="s">
        <v>1051</v>
      </c>
      <c r="B133" s="138" t="s">
        <v>1964</v>
      </c>
      <c r="C133" s="133" t="s">
        <v>233</v>
      </c>
      <c r="D133" s="179">
        <f>VLOOKUP('432.2'!A88,'432.2'!A88:N239,14,FALSE)</f>
        <v>3844.8726422182726</v>
      </c>
    </row>
    <row r="134" spans="1:4" ht="54" thickTop="1" thickBot="1">
      <c r="A134" s="137" t="s">
        <v>1052</v>
      </c>
      <c r="B134" s="138" t="s">
        <v>1965</v>
      </c>
      <c r="C134" s="133" t="s">
        <v>233</v>
      </c>
      <c r="D134" s="179">
        <f>VLOOKUP('433.1'!A88,'433.1'!A88:N240,14,FALSE)</f>
        <v>4520.1119647269843</v>
      </c>
    </row>
    <row r="135" spans="1:4" ht="54" thickTop="1" thickBot="1">
      <c r="A135" s="137" t="s">
        <v>1053</v>
      </c>
      <c r="B135" s="138" t="s">
        <v>1966</v>
      </c>
      <c r="C135" s="133" t="s">
        <v>233</v>
      </c>
      <c r="D135" s="179">
        <f>VLOOKUP('433.2'!A88,'433.2'!A88:N241,14,FALSE)</f>
        <v>4200.1003625113763</v>
      </c>
    </row>
    <row r="136" spans="1:4" ht="54" thickTop="1" thickBot="1">
      <c r="A136" s="137" t="s">
        <v>1054</v>
      </c>
      <c r="B136" s="138" t="s">
        <v>1967</v>
      </c>
      <c r="C136" s="133" t="s">
        <v>233</v>
      </c>
      <c r="D136" s="179">
        <f>VLOOKUP('433.3'!A88,'433.3'!A88:N242,14,FALSE)</f>
        <v>4817.7224679444644</v>
      </c>
    </row>
    <row r="137" spans="1:4" ht="54" thickTop="1" thickBot="1">
      <c r="A137" s="137" t="s">
        <v>1055</v>
      </c>
      <c r="B137" s="138" t="s">
        <v>1211</v>
      </c>
      <c r="C137" s="133" t="s">
        <v>233</v>
      </c>
      <c r="D137" s="179">
        <f>VLOOKUP('433.4'!A88,'433.4'!A88:N243,14,FALSE)</f>
        <v>3156.6723054721929</v>
      </c>
    </row>
    <row r="138" spans="1:4" ht="54" thickTop="1" thickBot="1">
      <c r="A138" s="137" t="s">
        <v>1056</v>
      </c>
      <c r="B138" s="138" t="s">
        <v>1968</v>
      </c>
      <c r="C138" s="133" t="s">
        <v>233</v>
      </c>
      <c r="D138" s="179">
        <f>VLOOKUP('433.5'!A88,'433.5'!A88:N244,14,FALSE)</f>
        <v>4858.6307408217572</v>
      </c>
    </row>
    <row r="139" spans="1:4" ht="54" thickTop="1" thickBot="1">
      <c r="A139" s="137" t="s">
        <v>1057</v>
      </c>
      <c r="B139" s="138" t="s">
        <v>1969</v>
      </c>
      <c r="C139" s="133" t="s">
        <v>233</v>
      </c>
      <c r="D139" s="179">
        <f>VLOOKUP('433.6'!A88,'433.6'!A88:N245,14,FALSE)</f>
        <v>4526.6407819135648</v>
      </c>
    </row>
    <row r="140" spans="1:4" ht="54" thickTop="1" thickBot="1">
      <c r="A140" s="137" t="s">
        <v>1058</v>
      </c>
      <c r="B140" s="138" t="s">
        <v>1970</v>
      </c>
      <c r="C140" s="133" t="s">
        <v>233</v>
      </c>
      <c r="D140" s="179">
        <f>VLOOKUP('433.7'!A88,'433.7'!A88:N246,14,FALSE)</f>
        <v>5213.5290369168151</v>
      </c>
    </row>
    <row r="141" spans="1:4" ht="54" thickTop="1" thickBot="1">
      <c r="A141" s="137" t="s">
        <v>1059</v>
      </c>
      <c r="B141" s="138" t="s">
        <v>1212</v>
      </c>
      <c r="C141" s="133" t="s">
        <v>233</v>
      </c>
      <c r="D141" s="179">
        <f>VLOOKUP('433.8'!A88,'433.8'!A88:N247,14,FALSE)</f>
        <v>3404.0514110799113</v>
      </c>
    </row>
    <row r="142" spans="1:4" ht="54" thickTop="1" thickBot="1">
      <c r="A142" s="137" t="s">
        <v>1060</v>
      </c>
      <c r="B142" s="138" t="s">
        <v>1971</v>
      </c>
      <c r="C142" s="133" t="s">
        <v>387</v>
      </c>
      <c r="D142" s="179">
        <f>VLOOKUP('440.1'!A89,'440.1'!A89:N248,14,FALSE)</f>
        <v>220959.016333098</v>
      </c>
    </row>
    <row r="143" spans="1:4" ht="54" thickTop="1" thickBot="1">
      <c r="A143" s="137" t="s">
        <v>1061</v>
      </c>
      <c r="B143" s="138" t="s">
        <v>1972</v>
      </c>
      <c r="C143" s="133" t="s">
        <v>387</v>
      </c>
      <c r="D143" s="179">
        <f>VLOOKUP('440.2'!A93,'440.2'!A93:N250,14,FALSE)</f>
        <v>220959.016333098</v>
      </c>
    </row>
    <row r="144" spans="1:4" ht="54" thickTop="1" thickBot="1">
      <c r="A144" s="137" t="s">
        <v>1062</v>
      </c>
      <c r="B144" s="138" t="s">
        <v>1973</v>
      </c>
      <c r="C144" s="133" t="s">
        <v>387</v>
      </c>
      <c r="D144" s="179">
        <f>VLOOKUP('440.3'!A93,'440.3'!A93:N252,14,FALSE)</f>
        <v>220959.016333098</v>
      </c>
    </row>
    <row r="145" spans="1:4" ht="54" thickTop="1" thickBot="1">
      <c r="A145" s="137" t="s">
        <v>1063</v>
      </c>
      <c r="B145" s="138" t="s">
        <v>1213</v>
      </c>
      <c r="C145" s="133" t="s">
        <v>387</v>
      </c>
      <c r="D145" s="179">
        <f>VLOOKUP('440.4'!A93,'440.4'!A93:N254,14,FALSE)</f>
        <v>242018.1079112654</v>
      </c>
    </row>
    <row r="146" spans="1:4" ht="54" thickTop="1" thickBot="1">
      <c r="A146" s="137" t="s">
        <v>1064</v>
      </c>
      <c r="B146" s="138" t="s">
        <v>1974</v>
      </c>
      <c r="C146" s="133" t="s">
        <v>387</v>
      </c>
      <c r="D146" s="179">
        <f>VLOOKUP('441.1'!A93,'441.1'!A93:N256,14,FALSE)</f>
        <v>220959.016333098</v>
      </c>
    </row>
    <row r="147" spans="1:4" ht="54" thickTop="1" thickBot="1">
      <c r="A147" s="137" t="s">
        <v>1065</v>
      </c>
      <c r="B147" s="138" t="s">
        <v>1975</v>
      </c>
      <c r="C147" s="133" t="s">
        <v>387</v>
      </c>
      <c r="D147" s="179">
        <f>VLOOKUP('441.2'!A92,'441.2'!A92:N258,14,FALSE)</f>
        <v>220959.016333098</v>
      </c>
    </row>
    <row r="148" spans="1:4" ht="54" thickTop="1" thickBot="1">
      <c r="A148" s="137" t="s">
        <v>1066</v>
      </c>
      <c r="B148" s="138" t="s">
        <v>1976</v>
      </c>
      <c r="C148" s="133" t="s">
        <v>387</v>
      </c>
      <c r="D148" s="179">
        <f>VLOOKUP('441.3'!A93,'441.3'!A93:N260,14,FALSE)</f>
        <v>220959.016333098</v>
      </c>
    </row>
    <row r="149" spans="1:4" ht="54" thickTop="1" thickBot="1">
      <c r="A149" s="137" t="s">
        <v>1067</v>
      </c>
      <c r="B149" s="138" t="s">
        <v>1977</v>
      </c>
      <c r="C149" s="133" t="s">
        <v>387</v>
      </c>
      <c r="D149" s="179">
        <f>VLOOKUP('441.4'!A92,'441.4'!A92:N262,14,FALSE)</f>
        <v>242018.1079112654</v>
      </c>
    </row>
    <row r="150" spans="1:4" ht="54" thickTop="1" thickBot="1">
      <c r="A150" s="137" t="s">
        <v>1068</v>
      </c>
      <c r="B150" s="138" t="s">
        <v>1957</v>
      </c>
      <c r="C150" s="133" t="s">
        <v>387</v>
      </c>
      <c r="D150" s="179">
        <f>VLOOKUP('450.1'!A95,'450.1'!A95:N264,14,FALSE)</f>
        <v>256987.54238230205</v>
      </c>
    </row>
    <row r="151" spans="1:4" ht="54" thickTop="1" thickBot="1">
      <c r="A151" s="137" t="s">
        <v>1069</v>
      </c>
      <c r="B151" s="138" t="s">
        <v>1978</v>
      </c>
      <c r="C151" s="133" t="s">
        <v>387</v>
      </c>
      <c r="D151" s="179">
        <f>VLOOKUP('450.2'!A93,'450.2'!A93:N266,14,FALSE)</f>
        <v>256987.54238230205</v>
      </c>
    </row>
    <row r="152" spans="1:4" ht="54" thickTop="1" thickBot="1">
      <c r="A152" s="137" t="s">
        <v>1070</v>
      </c>
      <c r="B152" s="138" t="s">
        <v>1979</v>
      </c>
      <c r="C152" s="133" t="s">
        <v>387</v>
      </c>
      <c r="D152" s="179">
        <f>VLOOKUP('450.3'!A93,'450.3'!A93:N268,14,FALSE)</f>
        <v>256987.54238230205</v>
      </c>
    </row>
    <row r="153" spans="1:4" ht="54" thickTop="1" thickBot="1">
      <c r="A153" s="137" t="s">
        <v>1071</v>
      </c>
      <c r="B153" s="138" t="s">
        <v>1980</v>
      </c>
      <c r="C153" s="133" t="s">
        <v>387</v>
      </c>
      <c r="D153" s="179">
        <f>VLOOKUP('450.4'!A92,'450.4'!A92:N270,14,FALSE)</f>
        <v>256987.54238230205</v>
      </c>
    </row>
    <row r="154" spans="1:4" ht="63.75" customHeight="1" thickTop="1" thickBot="1">
      <c r="A154" s="137" t="s">
        <v>1072</v>
      </c>
      <c r="B154" s="138" t="s">
        <v>1981</v>
      </c>
      <c r="C154" s="133" t="s">
        <v>387</v>
      </c>
      <c r="D154" s="179">
        <f>VLOOKUP('450.5'!A92,'450.5'!A92:N272,14,FALSE)</f>
        <v>256987.54238230205</v>
      </c>
    </row>
    <row r="155" spans="1:4" ht="54" thickTop="1" thickBot="1">
      <c r="A155" s="137" t="s">
        <v>1073</v>
      </c>
      <c r="B155" s="138" t="s">
        <v>1982</v>
      </c>
      <c r="C155" s="133" t="s">
        <v>387</v>
      </c>
      <c r="D155" s="179">
        <f>VLOOKUP('450.6'!A93,'450.6'!A93:N274,14,FALSE)</f>
        <v>256987.54238230205</v>
      </c>
    </row>
    <row r="156" spans="1:4" ht="54" thickTop="1" thickBot="1">
      <c r="A156" s="137" t="s">
        <v>1074</v>
      </c>
      <c r="B156" s="138" t="s">
        <v>1983</v>
      </c>
      <c r="C156" s="133" t="s">
        <v>387</v>
      </c>
      <c r="D156" s="179">
        <f>VLOOKUP('450.7'!A93,'450.7'!A93:N275,14,FALSE)</f>
        <v>256987.54238230205</v>
      </c>
    </row>
    <row r="157" spans="1:4" ht="54" thickTop="1" thickBot="1">
      <c r="A157" s="137" t="s">
        <v>1075</v>
      </c>
      <c r="B157" s="138" t="s">
        <v>1984</v>
      </c>
      <c r="C157" s="133" t="s">
        <v>387</v>
      </c>
      <c r="D157" s="179">
        <f>VLOOKUP('450.8'!A93,'450.8'!A93:N276,14,FALSE)</f>
        <v>256987.54238230205</v>
      </c>
    </row>
    <row r="158" spans="1:4" ht="54" thickTop="1" thickBot="1">
      <c r="A158" s="137" t="s">
        <v>1584</v>
      </c>
      <c r="B158" s="138" t="s">
        <v>1615</v>
      </c>
      <c r="C158" s="133" t="s">
        <v>387</v>
      </c>
      <c r="D158" s="179">
        <f>VLOOKUP('450.10'!A92,'450.10'!A92:N277,14,FALSE)</f>
        <v>296586.51987247542</v>
      </c>
    </row>
    <row r="159" spans="1:4" ht="54" thickTop="1" thickBot="1">
      <c r="A159" s="137" t="s">
        <v>1586</v>
      </c>
      <c r="B159" s="138" t="s">
        <v>1616</v>
      </c>
      <c r="C159" s="133" t="s">
        <v>387</v>
      </c>
      <c r="D159" s="179">
        <f>VLOOKUP('450.11'!A92,'450.11'!A92:N278,14,FALSE)</f>
        <v>296586.51987247542</v>
      </c>
    </row>
    <row r="160" spans="1:4" ht="54" thickTop="1" thickBot="1">
      <c r="A160" s="137" t="s">
        <v>1588</v>
      </c>
      <c r="B160" s="138" t="s">
        <v>1617</v>
      </c>
      <c r="C160" s="133" t="s">
        <v>387</v>
      </c>
      <c r="D160" s="179">
        <f>VLOOKUP('450.12'!A92,'450.11'!A92:N279,14,FALSE)</f>
        <v>296586.51987247542</v>
      </c>
    </row>
    <row r="161" spans="1:4" ht="54" thickTop="1" thickBot="1">
      <c r="A161" s="137" t="s">
        <v>1076</v>
      </c>
      <c r="B161" s="138" t="s">
        <v>1985</v>
      </c>
      <c r="C161" s="133" t="s">
        <v>387</v>
      </c>
      <c r="D161" s="179">
        <f>VLOOKUP('451.1'!A92,'451.1'!A92:N280,14,FALSE)</f>
        <v>256987.54238230205</v>
      </c>
    </row>
    <row r="162" spans="1:4" ht="54" thickTop="1" thickBot="1">
      <c r="A162" s="137" t="s">
        <v>1077</v>
      </c>
      <c r="B162" s="138" t="s">
        <v>1986</v>
      </c>
      <c r="C162" s="133" t="s">
        <v>387</v>
      </c>
      <c r="D162" s="179">
        <f>VLOOKUP('451.2'!A93,'451.2'!A93:N281,14,FALSE)</f>
        <v>256987.54238230205</v>
      </c>
    </row>
    <row r="163" spans="1:4" ht="54" thickTop="1" thickBot="1">
      <c r="A163" s="137" t="s">
        <v>1078</v>
      </c>
      <c r="B163" s="138" t="s">
        <v>1987</v>
      </c>
      <c r="C163" s="133" t="s">
        <v>387</v>
      </c>
      <c r="D163" s="179">
        <f>VLOOKUP('451.3'!A92,'451.3'!A92:N282,14,FALSE)</f>
        <v>256987.54238230205</v>
      </c>
    </row>
    <row r="164" spans="1:4" ht="54" thickTop="1" thickBot="1">
      <c r="A164" s="137" t="s">
        <v>1079</v>
      </c>
      <c r="B164" s="138" t="s">
        <v>1988</v>
      </c>
      <c r="C164" s="133" t="s">
        <v>387</v>
      </c>
      <c r="D164" s="179">
        <f>VLOOKUP('451.4'!A92,'451.4'!A92:N283,14,FALSE)</f>
        <v>296586.51987247542</v>
      </c>
    </row>
    <row r="165" spans="1:4" ht="54" thickTop="1" thickBot="1">
      <c r="A165" s="137" t="s">
        <v>1080</v>
      </c>
      <c r="B165" s="138" t="s">
        <v>1989</v>
      </c>
      <c r="C165" s="133" t="s">
        <v>387</v>
      </c>
      <c r="D165" s="179">
        <f>VLOOKUP('452.1'!A93,'452.1'!A93:N284,14,FALSE)</f>
        <v>256987.54238230205</v>
      </c>
    </row>
    <row r="166" spans="1:4" ht="54" thickTop="1" thickBot="1">
      <c r="A166" s="137" t="s">
        <v>1081</v>
      </c>
      <c r="B166" s="138" t="s">
        <v>1990</v>
      </c>
      <c r="C166" s="133" t="s">
        <v>387</v>
      </c>
      <c r="D166" s="179">
        <f>VLOOKUP('452.2'!A93,'452.2'!A93:N285,14,FALSE)</f>
        <v>256987.54238230205</v>
      </c>
    </row>
    <row r="167" spans="1:4" ht="54" thickTop="1" thickBot="1">
      <c r="A167" s="137" t="s">
        <v>1082</v>
      </c>
      <c r="B167" s="138" t="s">
        <v>1991</v>
      </c>
      <c r="C167" s="133" t="s">
        <v>387</v>
      </c>
      <c r="D167" s="179">
        <f>VLOOKUP('452.3'!A92,'452.3'!A92:N286,14,FALSE)</f>
        <v>256987.54238230205</v>
      </c>
    </row>
    <row r="168" spans="1:4" ht="54" thickTop="1" thickBot="1">
      <c r="A168" s="137" t="s">
        <v>1083</v>
      </c>
      <c r="B168" s="138" t="s">
        <v>1992</v>
      </c>
      <c r="C168" s="133" t="s">
        <v>387</v>
      </c>
      <c r="D168" s="179">
        <f>VLOOKUP('452.4'!A93,'452.4'!A93:N287,14,FALSE)</f>
        <v>256987.54238230205</v>
      </c>
    </row>
    <row r="169" spans="1:4" ht="54" thickTop="1" thickBot="1">
      <c r="A169" s="137" t="s">
        <v>1084</v>
      </c>
      <c r="B169" s="138" t="s">
        <v>1214</v>
      </c>
      <c r="C169" s="133" t="s">
        <v>387</v>
      </c>
      <c r="D169" s="179">
        <f>VLOOKUP('453.1'!A92,'453.1'!A92:N288,14,FALSE)</f>
        <v>259580.10462982688</v>
      </c>
    </row>
    <row r="170" spans="1:4" ht="54" thickTop="1" thickBot="1">
      <c r="A170" s="137" t="s">
        <v>1085</v>
      </c>
      <c r="B170" s="138" t="s">
        <v>1993</v>
      </c>
      <c r="C170" s="133" t="s">
        <v>233</v>
      </c>
      <c r="D170" s="179">
        <f>VLOOKUP('460.1'!A87,'460.1'!A87:N289,14,FALSE)</f>
        <v>7416.2941545591784</v>
      </c>
    </row>
    <row r="171" spans="1:4" ht="54" thickTop="1" thickBot="1">
      <c r="A171" s="196" t="s">
        <v>2017</v>
      </c>
      <c r="B171" s="138" t="s">
        <v>2073</v>
      </c>
      <c r="C171" s="133" t="s">
        <v>233</v>
      </c>
      <c r="D171" s="179">
        <f>VLOOKUP('460.2'!A87,'460.2'!A87:N290,14,FALSE)</f>
        <v>3708.1470772795892</v>
      </c>
    </row>
    <row r="172" spans="1:4" ht="51.75" customHeight="1" thickTop="1" thickBot="1">
      <c r="A172" s="137" t="s">
        <v>1086</v>
      </c>
      <c r="B172" s="138" t="s">
        <v>1215</v>
      </c>
      <c r="C172" s="133" t="s">
        <v>387</v>
      </c>
      <c r="D172" s="179">
        <f>VLOOKUP('461.1'!A87,'461.1'!A87:N291,14,FALSE)</f>
        <v>105682.50783238615</v>
      </c>
    </row>
    <row r="173" spans="1:4" ht="54" thickTop="1" thickBot="1">
      <c r="A173" s="137" t="s">
        <v>1087</v>
      </c>
      <c r="B173" s="138" t="s">
        <v>1216</v>
      </c>
      <c r="C173" s="133" t="s">
        <v>387</v>
      </c>
      <c r="D173" s="179">
        <f>VLOOKUP('461.2'!A89,'461.2'!A89:N294,14,FALSE)</f>
        <v>133946.44489885037</v>
      </c>
    </row>
    <row r="174" spans="1:4" ht="54" thickTop="1" thickBot="1">
      <c r="A174" s="137" t="s">
        <v>1598</v>
      </c>
      <c r="B174" s="138" t="s">
        <v>2078</v>
      </c>
      <c r="C174" s="133" t="s">
        <v>387</v>
      </c>
      <c r="D174" s="179">
        <f>VLOOKUP('462.1.1'!A88,'462.1.1'!A88:N293,14,FALSE)</f>
        <v>177381.32449136215</v>
      </c>
    </row>
    <row r="175" spans="1:4" ht="54" thickTop="1" thickBot="1">
      <c r="A175" s="137" t="s">
        <v>1599</v>
      </c>
      <c r="B175" s="138" t="s">
        <v>2079</v>
      </c>
      <c r="C175" s="133" t="s">
        <v>387</v>
      </c>
      <c r="D175" s="179">
        <f>VLOOKUP('462.1.2'!A88,'462.1.2'!A88:N294,14,FALSE)</f>
        <v>185840.59885737573</v>
      </c>
    </row>
    <row r="176" spans="1:4" ht="54" thickTop="1" thickBot="1">
      <c r="A176" s="137" t="s">
        <v>1600</v>
      </c>
      <c r="B176" s="138" t="s">
        <v>2082</v>
      </c>
      <c r="C176" s="133" t="s">
        <v>387</v>
      </c>
      <c r="D176" s="179">
        <f>VLOOKUP('462.2.1'!A88,'462.2.1'!A88:N295,14,FALSE)</f>
        <v>194064.02504160197</v>
      </c>
    </row>
    <row r="177" spans="1:4" ht="54" thickTop="1" thickBot="1">
      <c r="A177" s="137" t="s">
        <v>1601</v>
      </c>
      <c r="B177" s="138" t="s">
        <v>2083</v>
      </c>
      <c r="C177" s="133" t="s">
        <v>387</v>
      </c>
      <c r="D177" s="179">
        <f>VLOOKUP('462.2.2'!A88,'462.2.2'!A88:N296,14,FALSE)</f>
        <v>202523.29940761562</v>
      </c>
    </row>
    <row r="178" spans="1:4" ht="54" thickTop="1" thickBot="1">
      <c r="A178" s="137" t="s">
        <v>1088</v>
      </c>
      <c r="B178" s="138" t="s">
        <v>1618</v>
      </c>
      <c r="C178" s="133" t="s">
        <v>233</v>
      </c>
      <c r="D178" s="179">
        <f>VLOOKUP('464.1'!A88,'464.1'!A88:N297,14,FALSE)</f>
        <v>8930.2098371677639</v>
      </c>
    </row>
    <row r="179" spans="1:4" ht="54" thickTop="1" thickBot="1">
      <c r="A179" s="137" t="s">
        <v>1089</v>
      </c>
      <c r="B179" s="138" t="s">
        <v>1619</v>
      </c>
      <c r="C179" s="133" t="s">
        <v>387</v>
      </c>
      <c r="D179" s="179">
        <f>VLOOKUP('465.1'!A92,'465.1'!A92:N298,14,FALSE)</f>
        <v>98340.847257401008</v>
      </c>
    </row>
    <row r="180" spans="1:4" ht="54" thickTop="1" thickBot="1">
      <c r="A180" s="137" t="s">
        <v>1602</v>
      </c>
      <c r="B180" s="138" t="s">
        <v>1620</v>
      </c>
      <c r="C180" s="133" t="s">
        <v>387</v>
      </c>
      <c r="D180" s="179">
        <f>VLOOKUP('465.2'!A92,'465.2'!A92:N299,14,FALSE)</f>
        <v>27435.242058865082</v>
      </c>
    </row>
    <row r="181" spans="1:4" ht="54" thickTop="1" thickBot="1">
      <c r="A181" s="137" t="s">
        <v>1090</v>
      </c>
      <c r="B181" s="138" t="s">
        <v>1621</v>
      </c>
      <c r="C181" s="133" t="s">
        <v>144</v>
      </c>
      <c r="D181" s="179">
        <f>VLOOKUP('466.1'!A92,'466.1'!A92:N300,14,FALSE)</f>
        <v>3450.4423975586465</v>
      </c>
    </row>
    <row r="182" spans="1:4" ht="54" thickTop="1" thickBot="1">
      <c r="A182" s="137" t="s">
        <v>1091</v>
      </c>
      <c r="B182" s="138" t="s">
        <v>1622</v>
      </c>
      <c r="C182" s="133" t="s">
        <v>144</v>
      </c>
      <c r="D182" s="179">
        <f>VLOOKUP('466.2'!A96,'466.2'!A96:N301,14,FALSE)</f>
        <v>4080.518394935064</v>
      </c>
    </row>
    <row r="183" spans="1:4" ht="54" thickTop="1" thickBot="1">
      <c r="A183" s="139" t="s">
        <v>1092</v>
      </c>
      <c r="B183" s="140" t="s">
        <v>1735</v>
      </c>
      <c r="C183" s="133" t="s">
        <v>387</v>
      </c>
      <c r="D183" s="179">
        <f>VLOOKUP('500.1'!A95,'500.1'!A95:N302,14,FALSE)</f>
        <v>797192.75289356173</v>
      </c>
    </row>
    <row r="184" spans="1:4" ht="54" thickTop="1" thickBot="1">
      <c r="A184" s="137" t="s">
        <v>1624</v>
      </c>
      <c r="B184" s="138" t="s">
        <v>1736</v>
      </c>
      <c r="C184" s="133" t="s">
        <v>387</v>
      </c>
      <c r="D184" s="179">
        <f>VLOOKUP('500.2'!A95,'500.2'!A95:N303,14,FALSE)</f>
        <v>820874.70159611129</v>
      </c>
    </row>
    <row r="185" spans="1:4" ht="57.75" thickTop="1" thickBot="1">
      <c r="A185" s="137" t="s">
        <v>1093</v>
      </c>
      <c r="B185" s="138" t="s">
        <v>1875</v>
      </c>
      <c r="C185" s="133" t="s">
        <v>377</v>
      </c>
      <c r="D185" s="179">
        <f>VLOOKUP('501.1'!A88,'501.1'!A88:N304,14,FALSE)</f>
        <v>846.31735699804437</v>
      </c>
    </row>
    <row r="186" spans="1:4" ht="57.75" thickTop="1" thickBot="1">
      <c r="A186" s="137" t="s">
        <v>1626</v>
      </c>
      <c r="B186" s="138" t="s">
        <v>1876</v>
      </c>
      <c r="C186" s="133" t="s">
        <v>377</v>
      </c>
      <c r="D186" s="179">
        <f>VLOOKUP('501.10'!A88,'501.10'!A88:N305,14,FALSE)</f>
        <v>895.99043170208427</v>
      </c>
    </row>
    <row r="187" spans="1:4" ht="57.75" thickTop="1" thickBot="1">
      <c r="A187" s="137" t="s">
        <v>1627</v>
      </c>
      <c r="B187" s="138" t="s">
        <v>1877</v>
      </c>
      <c r="C187" s="133" t="s">
        <v>377</v>
      </c>
      <c r="D187" s="179">
        <f>VLOOKUP('501.20'!A88,'501.20'!A88:N306,14,FALSE)</f>
        <v>596.54931852279401</v>
      </c>
    </row>
    <row r="188" spans="1:4" ht="54" thickTop="1" thickBot="1">
      <c r="A188" s="137" t="s">
        <v>1628</v>
      </c>
      <c r="B188" s="138" t="s">
        <v>1737</v>
      </c>
      <c r="C188" s="133" t="s">
        <v>387</v>
      </c>
      <c r="D188" s="179">
        <f>VLOOKUP('505.1'!A84,'505.1'!A84:N307,14,FALSE)</f>
        <v>733148.54767191736</v>
      </c>
    </row>
    <row r="189" spans="1:4" ht="54" thickTop="1" thickBot="1">
      <c r="A189" s="137" t="s">
        <v>1094</v>
      </c>
      <c r="B189" s="138" t="s">
        <v>1738</v>
      </c>
      <c r="C189" s="133" t="s">
        <v>233</v>
      </c>
      <c r="D189" s="179">
        <f>VLOOKUP('510.1'!A84,'510.1'!A84:N308,14,FALSE)</f>
        <v>108178.54225336119</v>
      </c>
    </row>
    <row r="190" spans="1:4" ht="54" thickTop="1" thickBot="1">
      <c r="A190" s="137" t="s">
        <v>1632</v>
      </c>
      <c r="B190" s="138" t="s">
        <v>1217</v>
      </c>
      <c r="C190" s="133" t="s">
        <v>387</v>
      </c>
      <c r="D190" s="179">
        <f>VLOOKUP('600.1.1'!A85,'600.1.1'!A85:N311,14,FALSE)</f>
        <v>25203.01234177177</v>
      </c>
    </row>
    <row r="191" spans="1:4" ht="54" thickTop="1" thickBot="1">
      <c r="A191" s="137" t="s">
        <v>1633</v>
      </c>
      <c r="B191" s="138" t="s">
        <v>1739</v>
      </c>
      <c r="C191" s="133" t="s">
        <v>387</v>
      </c>
      <c r="D191" s="179">
        <f>VLOOKUP('600.2.1'!A88,'600.2.1'!A88:N310,14,FALSE)</f>
        <v>112737.5766206002</v>
      </c>
    </row>
    <row r="192" spans="1:4" ht="54" thickTop="1" thickBot="1">
      <c r="A192" s="137" t="s">
        <v>1634</v>
      </c>
      <c r="B192" s="138" t="s">
        <v>1740</v>
      </c>
      <c r="C192" s="133" t="s">
        <v>387</v>
      </c>
      <c r="D192" s="179">
        <f>VLOOKUP('600.2.2'!A90,'600.2.2'!A90:N312,14,FALSE)</f>
        <v>157694.51105047215</v>
      </c>
    </row>
    <row r="193" spans="1:4" ht="54" thickTop="1" thickBot="1">
      <c r="A193" s="137" t="s">
        <v>1635</v>
      </c>
      <c r="B193" s="138" t="s">
        <v>1741</v>
      </c>
      <c r="C193" s="133" t="s">
        <v>387</v>
      </c>
      <c r="D193" s="179">
        <f>VLOOKUP('600.2.3'!A89,'600.2.3'!A89:N312,14,FALSE)</f>
        <v>24073.051867666501</v>
      </c>
    </row>
    <row r="194" spans="1:4" ht="54" thickTop="1" thickBot="1">
      <c r="A194" s="137" t="s">
        <v>1636</v>
      </c>
      <c r="B194" s="138" t="s">
        <v>1742</v>
      </c>
      <c r="C194" s="133" t="s">
        <v>387</v>
      </c>
      <c r="D194" s="179">
        <f>VLOOKUP('600.2.4'!A88,'600.2.4'!A88:N312,14,FALSE)</f>
        <v>30780.475829420673</v>
      </c>
    </row>
    <row r="195" spans="1:4" ht="54" thickTop="1" thickBot="1">
      <c r="A195" s="137" t="s">
        <v>1095</v>
      </c>
      <c r="B195" s="138" t="s">
        <v>2094</v>
      </c>
      <c r="C195" s="133" t="s">
        <v>387</v>
      </c>
      <c r="D195" s="179">
        <f>VLOOKUP('610.1'!A89,'610.1'!A89:N314,14,FALSE)</f>
        <v>54219.585325275671</v>
      </c>
    </row>
    <row r="196" spans="1:4" ht="54" thickTop="1" thickBot="1">
      <c r="A196" s="137" t="s">
        <v>1096</v>
      </c>
      <c r="B196" s="138" t="s">
        <v>1743</v>
      </c>
      <c r="C196" s="133" t="s">
        <v>387</v>
      </c>
      <c r="D196" s="179">
        <f>VLOOKUP('610.2'!A89,'610.2'!A89:N315,14,FALSE)</f>
        <v>48727.525827256002</v>
      </c>
    </row>
    <row r="197" spans="1:4" ht="54" thickTop="1" thickBot="1">
      <c r="A197" s="137" t="s">
        <v>1638</v>
      </c>
      <c r="B197" s="138" t="s">
        <v>1744</v>
      </c>
      <c r="C197" s="133" t="s">
        <v>387</v>
      </c>
      <c r="D197" s="179">
        <f>VLOOKUP('610.3'!A89,'610.3'!A89:N316,14,FALSE)</f>
        <v>90929.29638914892</v>
      </c>
    </row>
    <row r="198" spans="1:4" ht="54" thickTop="1" thickBot="1">
      <c r="A198" s="137" t="s">
        <v>1640</v>
      </c>
      <c r="B198" s="138" t="s">
        <v>1745</v>
      </c>
      <c r="C198" s="133" t="s">
        <v>387</v>
      </c>
      <c r="D198" s="179">
        <f>VLOOKUP('610.4'!A89,'610.4'!A89:N317,14,FALSE)</f>
        <v>113770.46487292172</v>
      </c>
    </row>
    <row r="199" spans="1:4" ht="54" thickTop="1" thickBot="1">
      <c r="A199" s="137" t="s">
        <v>1642</v>
      </c>
      <c r="B199" s="138" t="s">
        <v>1218</v>
      </c>
      <c r="C199" s="133" t="s">
        <v>387</v>
      </c>
      <c r="D199" s="179">
        <f>VLOOKUP('610.5'!A89,'610.5'!A89:N318,14,FALSE)</f>
        <v>102973.95929531279</v>
      </c>
    </row>
    <row r="200" spans="1:4" ht="54" thickTop="1" thickBot="1">
      <c r="A200" s="137" t="s">
        <v>1644</v>
      </c>
      <c r="B200" s="138" t="s">
        <v>1746</v>
      </c>
      <c r="C200" s="133" t="s">
        <v>387</v>
      </c>
      <c r="D200" s="179">
        <f>VLOOKUP('610.6'!A89,'610.6'!A89:N319,14,FALSE)</f>
        <v>94379.237309593984</v>
      </c>
    </row>
    <row r="201" spans="1:4" ht="54" thickTop="1" thickBot="1">
      <c r="A201" s="137" t="s">
        <v>1646</v>
      </c>
      <c r="B201" s="138" t="s">
        <v>1747</v>
      </c>
      <c r="C201" s="133" t="s">
        <v>387</v>
      </c>
      <c r="D201" s="179">
        <f>VLOOKUP('610.7'!A89,'610.7'!A89:N320,14,FALSE)</f>
        <v>124952.30208841921</v>
      </c>
    </row>
    <row r="202" spans="1:4" ht="54" thickTop="1" thickBot="1">
      <c r="A202" s="137" t="s">
        <v>1097</v>
      </c>
      <c r="B202" s="138" t="s">
        <v>1748</v>
      </c>
      <c r="C202" s="133" t="s">
        <v>144</v>
      </c>
      <c r="D202" s="179">
        <f>VLOOKUP('620.1'!A88,'620.1'!A88:N321,14,FALSE)</f>
        <v>358909.29354163568</v>
      </c>
    </row>
    <row r="203" spans="1:4" ht="54" thickTop="1" thickBot="1">
      <c r="A203" s="137" t="s">
        <v>1098</v>
      </c>
      <c r="B203" s="138" t="s">
        <v>1878</v>
      </c>
      <c r="C203" s="133" t="s">
        <v>144</v>
      </c>
      <c r="D203" s="179">
        <f>VLOOKUP('620.2'!A88,'620.2'!A88:N322,14,FALSE)</f>
        <v>358909.29354163568</v>
      </c>
    </row>
    <row r="204" spans="1:4" ht="54" thickTop="1" thickBot="1">
      <c r="A204" s="137" t="s">
        <v>1099</v>
      </c>
      <c r="B204" s="138" t="s">
        <v>1749</v>
      </c>
      <c r="C204" s="133" t="s">
        <v>1845</v>
      </c>
      <c r="D204" s="179">
        <f>VLOOKUP('620.3'!A93,'620.3'!A93:N323,14,FALSE)</f>
        <v>85105567.736088336</v>
      </c>
    </row>
    <row r="205" spans="1:4" ht="54" thickTop="1" thickBot="1">
      <c r="A205" s="137" t="s">
        <v>1650</v>
      </c>
      <c r="B205" s="138" t="s">
        <v>1750</v>
      </c>
      <c r="C205" s="133" t="s">
        <v>144</v>
      </c>
      <c r="D205" s="179">
        <f>VLOOKUP('621.1.1'!A95,'621.1.1'!A95:N325,14,FALSE)</f>
        <v>2517722.7040146072</v>
      </c>
    </row>
    <row r="206" spans="1:4" ht="54" thickTop="1" thickBot="1">
      <c r="A206" s="137" t="s">
        <v>1652</v>
      </c>
      <c r="B206" s="138" t="s">
        <v>1751</v>
      </c>
      <c r="C206" s="133" t="s">
        <v>144</v>
      </c>
      <c r="D206" s="179">
        <f>VLOOKUP('621.1.2'!A99,'621.1.2'!A99:N326,14,FALSE)</f>
        <v>3978103.7166881645</v>
      </c>
    </row>
    <row r="207" spans="1:4" ht="54" thickTop="1" thickBot="1">
      <c r="A207" s="137" t="s">
        <v>1100</v>
      </c>
      <c r="B207" s="138" t="s">
        <v>1752</v>
      </c>
      <c r="C207" s="133" t="s">
        <v>387</v>
      </c>
      <c r="D207" s="179">
        <f>VLOOKUP('621.2'!A89,'621.2'!A89:N326,14,FALSE)</f>
        <v>2709757.9212586582</v>
      </c>
    </row>
    <row r="208" spans="1:4" ht="54" thickTop="1" thickBot="1">
      <c r="A208" s="137" t="s">
        <v>1101</v>
      </c>
      <c r="B208" s="138" t="s">
        <v>1753</v>
      </c>
      <c r="C208" s="133" t="s">
        <v>144</v>
      </c>
      <c r="D208" s="179">
        <f>VLOOKUP('621.3'!A93,'621.3'!A93:N327,14,FALSE)</f>
        <v>78589479.468599409</v>
      </c>
    </row>
    <row r="209" spans="1:4" ht="54" thickTop="1" thickBot="1">
      <c r="A209" s="137" t="s">
        <v>1102</v>
      </c>
      <c r="B209" s="138" t="s">
        <v>1754</v>
      </c>
      <c r="C209" s="133" t="s">
        <v>387</v>
      </c>
      <c r="D209" s="179">
        <f>VLOOKUP('621.4'!A93,'621.4'!A93:N328,14,FALSE)</f>
        <v>70537722.366377279</v>
      </c>
    </row>
    <row r="210" spans="1:4" ht="54" thickTop="1" thickBot="1">
      <c r="A210" s="137" t="s">
        <v>1103</v>
      </c>
      <c r="B210" s="138" t="s">
        <v>1755</v>
      </c>
      <c r="C210" s="133" t="s">
        <v>144</v>
      </c>
      <c r="D210" s="179">
        <f>VLOOKUP('621.5'!A89,'621.5'!A89:N329,14,FALSE)</f>
        <v>4428525.1367873894</v>
      </c>
    </row>
    <row r="211" spans="1:4" ht="54" thickTop="1" thickBot="1">
      <c r="A211" s="137" t="s">
        <v>1656</v>
      </c>
      <c r="B211" s="138" t="s">
        <v>1756</v>
      </c>
      <c r="C211" s="133" t="s">
        <v>144</v>
      </c>
      <c r="D211" s="179">
        <f>VLOOKUP('621.5.1'!A89,'621.5.1'!A89:N330,14,FALSE)</f>
        <v>669074.47599976917</v>
      </c>
    </row>
    <row r="212" spans="1:4" ht="54" thickTop="1" thickBot="1">
      <c r="A212" s="137" t="s">
        <v>1104</v>
      </c>
      <c r="B212" s="138" t="s">
        <v>1757</v>
      </c>
      <c r="C212" s="133" t="s">
        <v>1845</v>
      </c>
      <c r="D212" s="179">
        <f>VLOOKUP('621.6'!A98,'621.6'!A98:N331,14,FALSE)</f>
        <v>79618471.723759741</v>
      </c>
    </row>
    <row r="213" spans="1:4" ht="54" thickTop="1" thickBot="1">
      <c r="A213" s="137" t="s">
        <v>1731</v>
      </c>
      <c r="B213" s="138" t="s">
        <v>1758</v>
      </c>
      <c r="C213" s="133" t="s">
        <v>1845</v>
      </c>
      <c r="D213" s="179">
        <f>VLOOKUP('621.7'!A89,'621.7'!A89:N332,14,FALSE)</f>
        <v>659569.05522779538</v>
      </c>
    </row>
    <row r="214" spans="1:4" ht="54" thickTop="1" thickBot="1">
      <c r="A214" s="137" t="s">
        <v>1105</v>
      </c>
      <c r="B214" s="138" t="s">
        <v>1994</v>
      </c>
      <c r="C214" s="133" t="s">
        <v>233</v>
      </c>
      <c r="D214" s="179">
        <f>VLOOKUP('622.1'!A89,'622.1'!A89:N333,14,FALSE)</f>
        <v>101127.01035247068</v>
      </c>
    </row>
    <row r="215" spans="1:4" ht="54" thickTop="1" thickBot="1">
      <c r="A215" s="137" t="s">
        <v>1106</v>
      </c>
      <c r="B215" s="138" t="s">
        <v>1759</v>
      </c>
      <c r="C215" s="133" t="s">
        <v>233</v>
      </c>
      <c r="D215" s="179">
        <f>VLOOKUP('622.2'!A89,'622.2'!A89:N335,14,FALSE)</f>
        <v>390425.48166014231</v>
      </c>
    </row>
    <row r="216" spans="1:4" ht="54" thickTop="1" thickBot="1">
      <c r="A216" s="137" t="s">
        <v>1107</v>
      </c>
      <c r="B216" s="138" t="s">
        <v>1760</v>
      </c>
      <c r="C216" s="133" t="s">
        <v>233</v>
      </c>
      <c r="D216" s="179">
        <f>VLOOKUP('622.3'!A89,'622.3'!A89:N336,14,FALSE)</f>
        <v>874374.39745168167</v>
      </c>
    </row>
    <row r="217" spans="1:4" ht="54" thickTop="1" thickBot="1">
      <c r="A217" s="137" t="s">
        <v>1108</v>
      </c>
      <c r="B217" s="138" t="s">
        <v>1761</v>
      </c>
      <c r="C217" s="133" t="s">
        <v>233</v>
      </c>
      <c r="D217" s="179">
        <f>VLOOKUP('622.4'!A89,'622.4'!A89:N337,14,FALSE)</f>
        <v>873191.13613576372</v>
      </c>
    </row>
    <row r="218" spans="1:4" ht="54" thickTop="1" thickBot="1">
      <c r="A218" s="137" t="s">
        <v>1109</v>
      </c>
      <c r="B218" s="138" t="s">
        <v>1762</v>
      </c>
      <c r="C218" s="133" t="s">
        <v>144</v>
      </c>
      <c r="D218" s="179">
        <f>VLOOKUP('622.5'!A89,'622.5'!A89:N338,14,FALSE)</f>
        <v>72403.700470384952</v>
      </c>
    </row>
    <row r="219" spans="1:4" ht="54" thickTop="1" thickBot="1">
      <c r="A219" s="137" t="s">
        <v>1110</v>
      </c>
      <c r="B219" s="138" t="s">
        <v>1763</v>
      </c>
      <c r="C219" s="133" t="s">
        <v>144</v>
      </c>
      <c r="D219" s="179">
        <f>VLOOKUP('623.1'!A103,'623.1'!A103:N339,14,FALSE)</f>
        <v>496970.11273952835</v>
      </c>
    </row>
    <row r="220" spans="1:4" ht="54" thickTop="1" thickBot="1">
      <c r="A220" s="137" t="s">
        <v>1111</v>
      </c>
      <c r="B220" s="138" t="s">
        <v>1219</v>
      </c>
      <c r="C220" s="133" t="s">
        <v>1995</v>
      </c>
      <c r="D220" s="179">
        <f>VLOOKUP('623.2'!A89,'623.2'!A89:N340,14,FALSE)</f>
        <v>2613717.318043808</v>
      </c>
    </row>
    <row r="221" spans="1:4" ht="54" thickTop="1" thickBot="1">
      <c r="A221" s="137" t="s">
        <v>1112</v>
      </c>
      <c r="B221" s="138" t="s">
        <v>2114</v>
      </c>
      <c r="C221" s="133" t="s">
        <v>387</v>
      </c>
      <c r="D221" s="179">
        <f>VLOOKUP('630.1'!A89,'630.1'!A89:N341,14,FALSE)</f>
        <v>1277550.2932374766</v>
      </c>
    </row>
    <row r="222" spans="1:4" ht="54" thickTop="1" thickBot="1">
      <c r="A222" s="137" t="s">
        <v>1113</v>
      </c>
      <c r="B222" s="138" t="s">
        <v>2115</v>
      </c>
      <c r="C222" s="133" t="s">
        <v>387</v>
      </c>
      <c r="D222" s="179">
        <f>VLOOKUP('630.2'!A89,'630.2'!A89:N342,14,FALSE)</f>
        <v>1238047.0005229246</v>
      </c>
    </row>
    <row r="223" spans="1:4" ht="54" thickTop="1" thickBot="1">
      <c r="A223" s="137" t="s">
        <v>1114</v>
      </c>
      <c r="B223" s="138" t="s">
        <v>2116</v>
      </c>
      <c r="C223" s="133" t="s">
        <v>387</v>
      </c>
      <c r="D223" s="179">
        <f>VLOOKUP('630.3'!A89,'630.3'!A89:N343,14,FALSE)</f>
        <v>839467.17211546912</v>
      </c>
    </row>
    <row r="224" spans="1:4" ht="54" thickTop="1" thickBot="1">
      <c r="A224" s="137" t="s">
        <v>1115</v>
      </c>
      <c r="B224" s="138" t="s">
        <v>2117</v>
      </c>
      <c r="C224" s="133" t="s">
        <v>387</v>
      </c>
      <c r="D224" s="179">
        <f>VLOOKUP('630.4'!A89,'630.4'!A89:N344,14,FALSE)</f>
        <v>689202.26252686139</v>
      </c>
    </row>
    <row r="225" spans="1:4" ht="54" thickTop="1" thickBot="1">
      <c r="A225" s="137" t="s">
        <v>1116</v>
      </c>
      <c r="B225" s="138" t="s">
        <v>2118</v>
      </c>
      <c r="C225" s="133" t="s">
        <v>387</v>
      </c>
      <c r="D225" s="179">
        <f>VLOOKUP('630.5'!A93,'630.5'!A93:N345,14,FALSE)</f>
        <v>447187.31796442741</v>
      </c>
    </row>
    <row r="226" spans="1:4" ht="54" thickTop="1" thickBot="1">
      <c r="A226" s="137" t="s">
        <v>1117</v>
      </c>
      <c r="B226" s="138" t="s">
        <v>2119</v>
      </c>
      <c r="C226" s="133" t="s">
        <v>387</v>
      </c>
      <c r="D226" s="179">
        <f>VLOOKUP('630.6'!A93,'630.6'!A89:N346,14,FALSE)</f>
        <v>391366.96676574158</v>
      </c>
    </row>
    <row r="227" spans="1:4" ht="54" thickTop="1" thickBot="1">
      <c r="A227" s="137" t="s">
        <v>1118</v>
      </c>
      <c r="B227" s="138" t="s">
        <v>2120</v>
      </c>
      <c r="C227" s="133" t="s">
        <v>387</v>
      </c>
      <c r="D227" s="179">
        <f>VLOOKUP('630.7'!A93,'630.7'!A90:N347,14,FALSE)</f>
        <v>282140.65149900073</v>
      </c>
    </row>
    <row r="228" spans="1:4" ht="54" thickTop="1" thickBot="1">
      <c r="A228" s="137" t="s">
        <v>1119</v>
      </c>
      <c r="B228" s="138" t="s">
        <v>1764</v>
      </c>
      <c r="C228" s="133" t="s">
        <v>144</v>
      </c>
      <c r="D228" s="179">
        <f>VLOOKUP('632.1'!A90,'632.1'!A90:N349,14,FALSE)</f>
        <v>391419.31836298562</v>
      </c>
    </row>
    <row r="229" spans="1:4" ht="54" thickTop="1" thickBot="1">
      <c r="A229" s="137" t="s">
        <v>1659</v>
      </c>
      <c r="B229" s="138" t="s">
        <v>1765</v>
      </c>
      <c r="C229" s="133" t="s">
        <v>144</v>
      </c>
      <c r="D229" s="179">
        <f>VLOOKUP('632.2'!A90,'632.2'!A90:N350,14,FALSE)</f>
        <v>398910.35868570581</v>
      </c>
    </row>
    <row r="230" spans="1:4" ht="54" thickTop="1" thickBot="1">
      <c r="A230" s="137" t="s">
        <v>1662</v>
      </c>
      <c r="B230" s="138" t="s">
        <v>1766</v>
      </c>
      <c r="C230" s="133" t="s">
        <v>377</v>
      </c>
      <c r="D230" s="179">
        <f>VLOOKUP('640.1'!A90,'640.1'!A90:N351,14,FALSE)</f>
        <v>6198.1017135041402</v>
      </c>
    </row>
    <row r="231" spans="1:4" ht="54" thickTop="1" thickBot="1">
      <c r="A231" s="137" t="s">
        <v>1663</v>
      </c>
      <c r="B231" s="138" t="s">
        <v>1767</v>
      </c>
      <c r="C231" s="133" t="s">
        <v>377</v>
      </c>
      <c r="D231" s="179">
        <f>VLOOKUP('640.2'!A90,'640.2'!A90:N352,14,FALSE)</f>
        <v>6427.4437023753544</v>
      </c>
    </row>
    <row r="232" spans="1:4" ht="54" thickTop="1" thickBot="1">
      <c r="A232" s="137" t="s">
        <v>1120</v>
      </c>
      <c r="B232" s="138" t="s">
        <v>1768</v>
      </c>
      <c r="C232" s="133" t="s">
        <v>1664</v>
      </c>
      <c r="D232" s="179">
        <f>VLOOKUP('641.1'!A90,'641.1'!A90:N353,14,FALSE)</f>
        <v>1969.2027474726031</v>
      </c>
    </row>
    <row r="233" spans="1:4" ht="54" thickTop="1" thickBot="1">
      <c r="A233" s="137" t="s">
        <v>1121</v>
      </c>
      <c r="B233" s="138" t="s">
        <v>1768</v>
      </c>
      <c r="C233" s="133" t="s">
        <v>377</v>
      </c>
      <c r="D233" s="179">
        <f>VLOOKUP('641.2'!A90,'641.2'!A90:N354,14,FALSE)</f>
        <v>47993.071492347182</v>
      </c>
    </row>
    <row r="234" spans="1:4" ht="54" thickTop="1" thickBot="1">
      <c r="A234" s="137" t="s">
        <v>1122</v>
      </c>
      <c r="B234" s="138" t="s">
        <v>1769</v>
      </c>
      <c r="C234" s="133" t="s">
        <v>1845</v>
      </c>
      <c r="D234" s="179">
        <f>VLOOKUP('642.1'!A90,'642.1'!A90:N355,14,FALSE)</f>
        <v>693229.91347674408</v>
      </c>
    </row>
    <row r="235" spans="1:4" ht="54" thickTop="1" thickBot="1">
      <c r="A235" s="137" t="s">
        <v>1123</v>
      </c>
      <c r="B235" s="138" t="s">
        <v>1770</v>
      </c>
      <c r="C235" s="133" t="s">
        <v>144</v>
      </c>
      <c r="D235" s="179">
        <f>VLOOKUP('642.2'!A90,'642.2'!A90:N356,14,FALSE)</f>
        <v>51598.304686714844</v>
      </c>
    </row>
    <row r="236" spans="1:4" ht="54" thickTop="1" thickBot="1">
      <c r="A236" s="137" t="s">
        <v>1124</v>
      </c>
      <c r="B236" s="138" t="s">
        <v>1771</v>
      </c>
      <c r="C236" s="133" t="s">
        <v>377</v>
      </c>
      <c r="D236" s="179">
        <f>VLOOKUP('650.1'!A95,'650.1'!A95:N358,14,FALSE)</f>
        <v>10691.718031536009</v>
      </c>
    </row>
    <row r="237" spans="1:4" ht="54" thickTop="1" thickBot="1">
      <c r="A237" s="137" t="s">
        <v>1125</v>
      </c>
      <c r="B237" s="138" t="s">
        <v>2127</v>
      </c>
      <c r="C237" s="133" t="s">
        <v>377</v>
      </c>
      <c r="D237" s="179">
        <f>VLOOKUP('650.2'!A93,'650.2'!A93:N359,14,FALSE)</f>
        <v>10505.640501224028</v>
      </c>
    </row>
    <row r="238" spans="1:4" ht="54" thickTop="1" thickBot="1">
      <c r="A238" s="137" t="s">
        <v>1126</v>
      </c>
      <c r="B238" s="138" t="s">
        <v>1772</v>
      </c>
      <c r="C238" s="133" t="s">
        <v>377</v>
      </c>
      <c r="D238" s="179">
        <f>VLOOKUP('650.3'!A90,'650.3'!A90:N360,14,FALSE)</f>
        <v>0.60086724754986021</v>
      </c>
    </row>
    <row r="239" spans="1:4" ht="54" thickTop="1" thickBot="1">
      <c r="A239" s="137" t="s">
        <v>1127</v>
      </c>
      <c r="B239" s="138" t="s">
        <v>2131</v>
      </c>
      <c r="C239" s="133" t="s">
        <v>377</v>
      </c>
      <c r="D239" s="179">
        <f>VLOOKUP('650.4'!A93,'650.4'!A93:N361,14,FALSE)</f>
        <v>4388.670769485374</v>
      </c>
    </row>
    <row r="240" spans="1:4" ht="57.75" thickTop="1" thickBot="1">
      <c r="A240" s="137" t="s">
        <v>1128</v>
      </c>
      <c r="B240" s="138" t="s">
        <v>1773</v>
      </c>
      <c r="C240" s="133" t="s">
        <v>233</v>
      </c>
      <c r="D240" s="179">
        <f>VLOOKUP('660.1'!A87,'660.1'!A87:N362,14,FALSE)</f>
        <v>374865.45309341012</v>
      </c>
    </row>
    <row r="241" spans="1:4" ht="76.5" thickTop="1" thickBot="1">
      <c r="A241" s="137" t="s">
        <v>1129</v>
      </c>
      <c r="B241" s="138" t="s">
        <v>1880</v>
      </c>
      <c r="C241" s="133" t="s">
        <v>144</v>
      </c>
      <c r="D241" s="179">
        <f>VLOOKUP('660.2'!A87,'660.2'!A87:N363,14,FALSE)</f>
        <v>430555.55739758676</v>
      </c>
    </row>
    <row r="242" spans="1:4" ht="54" thickTop="1" thickBot="1">
      <c r="A242" s="137" t="s">
        <v>1677</v>
      </c>
      <c r="B242" s="138" t="s">
        <v>1774</v>
      </c>
      <c r="C242" s="133" t="s">
        <v>144</v>
      </c>
      <c r="D242" s="179">
        <f>VLOOKUP('661.1'!A87,'661.1'!A87:N364,14,FALSE)</f>
        <v>703410.37269113562</v>
      </c>
    </row>
    <row r="243" spans="1:4" ht="54" thickTop="1" thickBot="1">
      <c r="A243" s="137" t="s">
        <v>1130</v>
      </c>
      <c r="B243" s="138" t="s">
        <v>1775</v>
      </c>
      <c r="C243" s="133" t="s">
        <v>144</v>
      </c>
      <c r="D243" s="179">
        <f>VLOOKUP('662.1'!A87,'662.1'!A87:N365,14,FALSE)</f>
        <v>462535.03727092536</v>
      </c>
    </row>
    <row r="244" spans="1:4" ht="54" thickTop="1" thickBot="1">
      <c r="A244" s="137" t="s">
        <v>1131</v>
      </c>
      <c r="B244" s="138" t="s">
        <v>1776</v>
      </c>
      <c r="C244" s="133" t="s">
        <v>144</v>
      </c>
      <c r="D244" s="179">
        <f>VLOOKUP('662.2'!A87,'662.2'!A87:N366,14,FALSE)</f>
        <v>441124.22154307715</v>
      </c>
    </row>
    <row r="245" spans="1:4" ht="54" thickTop="1" thickBot="1">
      <c r="A245" s="137" t="s">
        <v>1678</v>
      </c>
      <c r="B245" s="138" t="s">
        <v>1777</v>
      </c>
      <c r="C245" s="133" t="s">
        <v>144</v>
      </c>
      <c r="D245" s="179">
        <f>VLOOKUP('663.1'!A87,'663.1'!A87:N367,14,FALSE)</f>
        <v>19444.812959109055</v>
      </c>
    </row>
    <row r="246" spans="1:4" ht="54" thickTop="1" thickBot="1">
      <c r="A246" s="137" t="s">
        <v>1132</v>
      </c>
      <c r="B246" s="138" t="s">
        <v>1778</v>
      </c>
      <c r="C246" s="133" t="s">
        <v>387</v>
      </c>
      <c r="D246" s="179">
        <f>VLOOKUP('670.1'!A87,'670.1'!A87:N368,14,FALSE)</f>
        <v>285734.48055935057</v>
      </c>
    </row>
    <row r="247" spans="1:4" ht="54" thickTop="1" thickBot="1">
      <c r="A247" s="137" t="s">
        <v>1133</v>
      </c>
      <c r="B247" s="138" t="s">
        <v>1779</v>
      </c>
      <c r="C247" s="133" t="s">
        <v>387</v>
      </c>
      <c r="D247" s="179">
        <f>VLOOKUP('670.2'!A87,'670.2'!A87:N369,14,FALSE)</f>
        <v>308849.44785924815</v>
      </c>
    </row>
    <row r="248" spans="1:4" ht="54" thickTop="1" thickBot="1">
      <c r="A248" s="137" t="s">
        <v>1680</v>
      </c>
      <c r="B248" s="138" t="s">
        <v>1780</v>
      </c>
      <c r="C248" s="133" t="s">
        <v>387</v>
      </c>
      <c r="D248" s="179">
        <f>VLOOKUP('670.3'!A87,'670.3'!A87:N370,14,FALSE)</f>
        <v>316148.8251465339</v>
      </c>
    </row>
    <row r="249" spans="1:4" ht="54" thickTop="1" thickBot="1">
      <c r="A249" s="137" t="s">
        <v>1681</v>
      </c>
      <c r="B249" s="138" t="s">
        <v>1781</v>
      </c>
      <c r="C249" s="133" t="s">
        <v>387</v>
      </c>
      <c r="D249" s="179">
        <f>VLOOKUP('670.4'!A87,'670.4'!A87:N371,14,FALSE)</f>
        <v>315033.80657247198</v>
      </c>
    </row>
    <row r="250" spans="1:4" ht="54" thickTop="1" thickBot="1">
      <c r="A250" s="137" t="s">
        <v>1682</v>
      </c>
      <c r="B250" s="138" t="s">
        <v>1782</v>
      </c>
      <c r="C250" s="133" t="s">
        <v>387</v>
      </c>
      <c r="D250" s="179">
        <f>VLOOKUP('670.5'!A89,'670.5'!A89:N372,14,FALSE)</f>
        <v>315364.70933370868</v>
      </c>
    </row>
    <row r="251" spans="1:4" ht="54" thickTop="1" thickBot="1">
      <c r="A251" s="137" t="s">
        <v>1134</v>
      </c>
      <c r="B251" s="138" t="s">
        <v>1783</v>
      </c>
      <c r="C251" s="133" t="s">
        <v>387</v>
      </c>
      <c r="D251" s="179">
        <f>VLOOKUP('671.1'!A89,'671.1'!A89:N373,14,FALSE)</f>
        <v>576336.07063253352</v>
      </c>
    </row>
    <row r="252" spans="1:4" ht="54" thickTop="1" thickBot="1">
      <c r="A252" s="137" t="s">
        <v>1135</v>
      </c>
      <c r="B252" s="138" t="s">
        <v>1784</v>
      </c>
      <c r="C252" s="133" t="s">
        <v>144</v>
      </c>
      <c r="D252" s="179">
        <f>VLOOKUP('671.2'!A89,'671.2'!A89:N374,14,FALSE)</f>
        <v>69564.587203094357</v>
      </c>
    </row>
    <row r="253" spans="1:4" ht="54" thickTop="1" thickBot="1">
      <c r="A253" s="137" t="s">
        <v>1683</v>
      </c>
      <c r="B253" s="138" t="s">
        <v>1785</v>
      </c>
      <c r="C253" s="133" t="s">
        <v>387</v>
      </c>
      <c r="D253" s="179">
        <f>VLOOKUP('671.3'!A87,'671.3'!A87:N375,14,FALSE)</f>
        <v>612424.99166329857</v>
      </c>
    </row>
    <row r="254" spans="1:4" ht="54" thickTop="1" thickBot="1">
      <c r="A254" s="137" t="s">
        <v>1684</v>
      </c>
      <c r="B254" s="138" t="s">
        <v>1786</v>
      </c>
      <c r="C254" s="133" t="s">
        <v>144</v>
      </c>
      <c r="D254" s="179">
        <f>VLOOKUP('671.4'!A87,'671.4'!A87:N376,14,FALSE)</f>
        <v>72451.401637902105</v>
      </c>
    </row>
    <row r="255" spans="1:4" ht="54" thickTop="1" thickBot="1">
      <c r="A255" s="137" t="s">
        <v>1136</v>
      </c>
      <c r="B255" s="138" t="s">
        <v>1787</v>
      </c>
      <c r="C255" s="133" t="s">
        <v>144</v>
      </c>
      <c r="D255" s="179">
        <f>VLOOKUP('672.1'!A87,'672.1'!A87:N377,14,FALSE)</f>
        <v>43070.12483579055</v>
      </c>
    </row>
    <row r="256" spans="1:4" ht="54" thickTop="1" thickBot="1">
      <c r="A256" s="137" t="s">
        <v>1685</v>
      </c>
      <c r="B256" s="138" t="s">
        <v>1788</v>
      </c>
      <c r="C256" s="133" t="s">
        <v>144</v>
      </c>
      <c r="D256" s="179">
        <f>VLOOKUP('672.2'!A87,'672.2'!A87:N378,14,FALSE)</f>
        <v>55853.993709871676</v>
      </c>
    </row>
    <row r="257" spans="1:4" ht="54" thickTop="1" thickBot="1">
      <c r="A257" s="137" t="s">
        <v>1686</v>
      </c>
      <c r="B257" s="138" t="s">
        <v>1789</v>
      </c>
      <c r="C257" s="133" t="s">
        <v>144</v>
      </c>
      <c r="D257" s="179">
        <f>VLOOKUP('672.3'!A87,'672.3'!A87:N379,14,FALSE)</f>
        <v>44893.185315950912</v>
      </c>
    </row>
    <row r="258" spans="1:4" ht="54" thickTop="1" thickBot="1">
      <c r="A258" s="137" t="s">
        <v>1687</v>
      </c>
      <c r="B258" s="138" t="s">
        <v>1790</v>
      </c>
      <c r="C258" s="133" t="s">
        <v>144</v>
      </c>
      <c r="D258" s="179">
        <f>VLOOKUP('672.4'!A87,'672.3'!A87:N380,14,FALSE)</f>
        <v>44893.185315950912</v>
      </c>
    </row>
    <row r="259" spans="1:4" ht="54" thickTop="1" thickBot="1">
      <c r="A259" s="137" t="s">
        <v>1732</v>
      </c>
      <c r="B259" s="138" t="s">
        <v>1791</v>
      </c>
      <c r="C259" s="133" t="s">
        <v>233</v>
      </c>
      <c r="D259" s="179">
        <f>VLOOKUP('673.1.1'!A87,'673.1.1'!A87:N381,14,FALSE)</f>
        <v>9655.7510140664017</v>
      </c>
    </row>
    <row r="260" spans="1:4" ht="54" thickTop="1" thickBot="1">
      <c r="A260" s="137" t="s">
        <v>1733</v>
      </c>
      <c r="B260" s="138" t="s">
        <v>2046</v>
      </c>
      <c r="C260" s="133" t="s">
        <v>233</v>
      </c>
      <c r="D260" s="179">
        <f>VLOOKUP('673.1.2'!A87,'673.1.2'!A87:N382,14,FALSE)</f>
        <v>11217.444384146056</v>
      </c>
    </row>
    <row r="261" spans="1:4" ht="54" thickTop="1" thickBot="1">
      <c r="A261" s="137" t="s">
        <v>1137</v>
      </c>
      <c r="B261" s="138" t="s">
        <v>1792</v>
      </c>
      <c r="C261" s="133" t="s">
        <v>387</v>
      </c>
      <c r="D261" s="179">
        <f>VLOOKUP('673.2'!A87,'673.2'!A87:N383,14,FALSE)</f>
        <v>86037.034600881219</v>
      </c>
    </row>
    <row r="262" spans="1:4" ht="54" thickTop="1" thickBot="1">
      <c r="A262" s="137" t="s">
        <v>1138</v>
      </c>
      <c r="B262" s="138" t="s">
        <v>1793</v>
      </c>
      <c r="C262" s="133" t="s">
        <v>387</v>
      </c>
      <c r="D262" s="179">
        <f>VLOOKUP('673.3'!A89,'673.3'!A89:N384,14,FALSE)</f>
        <v>84967.81516370771</v>
      </c>
    </row>
    <row r="263" spans="1:4" ht="54" thickTop="1" thickBot="1">
      <c r="A263" s="137" t="s">
        <v>1139</v>
      </c>
      <c r="B263" s="138" t="s">
        <v>1996</v>
      </c>
      <c r="C263" s="133" t="s">
        <v>144</v>
      </c>
      <c r="D263" s="179">
        <f>VLOOKUP('674.1'!A89,'674.1'!A89:N385,14,FALSE)</f>
        <v>123414.60323630909</v>
      </c>
    </row>
    <row r="264" spans="1:4" ht="54" thickTop="1" thickBot="1">
      <c r="A264" s="137" t="s">
        <v>1140</v>
      </c>
      <c r="B264" s="138" t="s">
        <v>1794</v>
      </c>
      <c r="C264" s="133" t="s">
        <v>144</v>
      </c>
      <c r="D264" s="179">
        <f>VLOOKUP('674.2'!A89,'674.2'!A89:N386,14,FALSE)</f>
        <v>228599.06902289888</v>
      </c>
    </row>
    <row r="265" spans="1:4" ht="54" thickTop="1" thickBot="1">
      <c r="A265" s="137" t="s">
        <v>1141</v>
      </c>
      <c r="B265" s="138" t="s">
        <v>1795</v>
      </c>
      <c r="C265" s="133" t="s">
        <v>233</v>
      </c>
      <c r="D265" s="179">
        <f>VLOOKUP('680.1'!A87,'680.1'!A87:N387,14,FALSE)</f>
        <v>191649.49882885773</v>
      </c>
    </row>
    <row r="266" spans="1:4" ht="54" thickTop="1" thickBot="1">
      <c r="A266" s="137" t="s">
        <v>1142</v>
      </c>
      <c r="B266" s="138" t="s">
        <v>1796</v>
      </c>
      <c r="C266" s="133" t="s">
        <v>144</v>
      </c>
      <c r="D266" s="179">
        <f>VLOOKUP('680.2'!A87,'680.2'!A87:N388,14,FALSE)</f>
        <v>12543.605187086829</v>
      </c>
    </row>
    <row r="267" spans="1:4" ht="54" thickTop="1" thickBot="1">
      <c r="A267" s="137" t="s">
        <v>1143</v>
      </c>
      <c r="B267" s="138" t="s">
        <v>1797</v>
      </c>
      <c r="C267" s="133" t="s">
        <v>387</v>
      </c>
      <c r="D267" s="179">
        <f>VLOOKUP('680.3'!A89,'680.3'!A89:N389,14,FALSE)</f>
        <v>65668.525637673083</v>
      </c>
    </row>
    <row r="268" spans="1:4" ht="54" thickTop="1" thickBot="1">
      <c r="A268" s="137" t="s">
        <v>1144</v>
      </c>
      <c r="B268" s="138" t="s">
        <v>1798</v>
      </c>
      <c r="C268" s="133" t="s">
        <v>387</v>
      </c>
      <c r="D268" s="179">
        <f>VLOOKUP('681.1'!A89,'681.1'!A89:N390,14,FALSE)</f>
        <v>188015.7564816261</v>
      </c>
    </row>
    <row r="269" spans="1:4" ht="54" thickTop="1" thickBot="1">
      <c r="A269" s="137" t="s">
        <v>1692</v>
      </c>
      <c r="B269" s="138" t="s">
        <v>1799</v>
      </c>
      <c r="C269" s="133" t="s">
        <v>387</v>
      </c>
      <c r="D269" s="179">
        <f>VLOOKUP('681.2'!A89,'681.2'!A89:N391,14,FALSE)</f>
        <v>211130.72378152376</v>
      </c>
    </row>
    <row r="270" spans="1:4" ht="54" thickTop="1" thickBot="1">
      <c r="A270" s="137" t="s">
        <v>1693</v>
      </c>
      <c r="B270" s="138" t="s">
        <v>1800</v>
      </c>
      <c r="C270" s="133" t="s">
        <v>387</v>
      </c>
      <c r="D270" s="179">
        <f>VLOOKUP('681.3'!A89,'681.3'!A89:N392,14,FALSE)</f>
        <v>218430.10106880948</v>
      </c>
    </row>
    <row r="271" spans="1:4" ht="54" thickTop="1" thickBot="1">
      <c r="A271" s="137" t="s">
        <v>1694</v>
      </c>
      <c r="B271" s="138" t="s">
        <v>1801</v>
      </c>
      <c r="C271" s="133" t="s">
        <v>387</v>
      </c>
      <c r="D271" s="179">
        <f>VLOOKUP('681.4'!A89,'681.4'!A89:N393,14,FALSE)</f>
        <v>217315.08249474759</v>
      </c>
    </row>
    <row r="272" spans="1:4" ht="54" thickTop="1" thickBot="1">
      <c r="A272" s="137" t="s">
        <v>1145</v>
      </c>
      <c r="B272" s="138" t="s">
        <v>1802</v>
      </c>
      <c r="C272" s="133" t="s">
        <v>387</v>
      </c>
      <c r="D272" s="179">
        <f>VLOOKUP('682.1'!A89,'682.1'!A89:N394,14,FALSE)</f>
        <v>206582.36334546644</v>
      </c>
    </row>
    <row r="273" spans="1:4" ht="54" thickTop="1" thickBot="1">
      <c r="A273" s="137" t="s">
        <v>1695</v>
      </c>
      <c r="B273" s="138" t="s">
        <v>1803</v>
      </c>
      <c r="C273" s="133" t="s">
        <v>387</v>
      </c>
      <c r="D273" s="179">
        <f>VLOOKUP('682.2'!A89,'682.2'!A89:N395,14,FALSE)</f>
        <v>206582.36334546644</v>
      </c>
    </row>
    <row r="274" spans="1:4" ht="54" thickTop="1" thickBot="1">
      <c r="A274" s="137" t="s">
        <v>1697</v>
      </c>
      <c r="B274" s="138" t="s">
        <v>1804</v>
      </c>
      <c r="C274" s="133" t="s">
        <v>387</v>
      </c>
      <c r="D274" s="179">
        <f>VLOOKUP('682.3'!A89,'682.3'!A89:N396,14,FALSE)</f>
        <v>206582.36334546644</v>
      </c>
    </row>
    <row r="275" spans="1:4" ht="54" thickTop="1" thickBot="1">
      <c r="A275" s="137" t="s">
        <v>1699</v>
      </c>
      <c r="B275" s="138" t="s">
        <v>1997</v>
      </c>
      <c r="C275" s="133" t="s">
        <v>387</v>
      </c>
      <c r="D275" s="179">
        <f>VLOOKUP('682.4'!A89,'682.4'!A89:N397,14,FALSE)</f>
        <v>206582.36334546644</v>
      </c>
    </row>
    <row r="276" spans="1:4" ht="54" thickTop="1" thickBot="1">
      <c r="A276" s="137" t="s">
        <v>1701</v>
      </c>
      <c r="B276" s="138" t="s">
        <v>1805</v>
      </c>
      <c r="C276" s="133" t="s">
        <v>233</v>
      </c>
      <c r="D276" s="179">
        <f>VLOOKUP('683.1'!A89,'683.1'!A89:N398,14,FALSE)</f>
        <v>9616.3859101025337</v>
      </c>
    </row>
    <row r="277" spans="1:4" ht="54" thickTop="1" thickBot="1">
      <c r="A277" s="137" t="s">
        <v>1703</v>
      </c>
      <c r="B277" s="138" t="s">
        <v>1806</v>
      </c>
      <c r="C277" s="133" t="s">
        <v>233</v>
      </c>
      <c r="D277" s="179">
        <f>VLOOKUP('683.2'!A89,'683.2'!A89:N399,14,FALSE)</f>
        <v>33126.991892995604</v>
      </c>
    </row>
    <row r="278" spans="1:4" ht="54" thickTop="1" thickBot="1">
      <c r="A278" s="137" t="s">
        <v>1705</v>
      </c>
      <c r="B278" s="138" t="s">
        <v>1807</v>
      </c>
      <c r="C278" s="133" t="s">
        <v>233</v>
      </c>
      <c r="D278" s="179">
        <f>VLOOKUP('683.3'!A89,'683.3'!A89:N400,14,FALSE)</f>
        <v>9616.3859101025337</v>
      </c>
    </row>
    <row r="279" spans="1:4" ht="54" thickTop="1" thickBot="1">
      <c r="A279" s="137" t="s">
        <v>1706</v>
      </c>
      <c r="B279" s="138" t="s">
        <v>1808</v>
      </c>
      <c r="C279" s="133" t="s">
        <v>233</v>
      </c>
      <c r="D279" s="179">
        <f>VLOOKUP('683.4'!A89,'683.4'!A89:N401,14,FALSE)</f>
        <v>33126.991892995604</v>
      </c>
    </row>
    <row r="280" spans="1:4" ht="54" thickTop="1" thickBot="1">
      <c r="A280" s="137" t="s">
        <v>1707</v>
      </c>
      <c r="B280" s="138" t="s">
        <v>1809</v>
      </c>
      <c r="C280" s="133" t="s">
        <v>233</v>
      </c>
      <c r="D280" s="179">
        <f>VLOOKUP('683.5'!A87,'683.5'!A87:N402,14,FALSE)</f>
        <v>74445.009039770084</v>
      </c>
    </row>
    <row r="281" spans="1:4" ht="54" thickTop="1" thickBot="1">
      <c r="A281" s="137" t="s">
        <v>2047</v>
      </c>
      <c r="B281" s="138" t="s">
        <v>1810</v>
      </c>
      <c r="C281" s="133" t="s">
        <v>233</v>
      </c>
      <c r="D281" s="179">
        <f>VLOOKUP('690.1.1'!A89,'690.1.1'!A89:N403,14,FALSE)</f>
        <v>14144.320690001779</v>
      </c>
    </row>
    <row r="282" spans="1:4" ht="54" thickTop="1" thickBot="1">
      <c r="A282" s="137" t="s">
        <v>1710</v>
      </c>
      <c r="B282" s="138" t="s">
        <v>1811</v>
      </c>
      <c r="C282" s="133" t="s">
        <v>233</v>
      </c>
      <c r="D282" s="179">
        <f>VLOOKUP('690.1.2'!A89,'690.1.2'!A89:N404,14,FALSE)</f>
        <v>30115.535887600581</v>
      </c>
    </row>
    <row r="283" spans="1:4" ht="54" thickTop="1" thickBot="1">
      <c r="A283" s="137" t="s">
        <v>1146</v>
      </c>
      <c r="B283" s="138" t="s">
        <v>1812</v>
      </c>
      <c r="C283" s="133" t="s">
        <v>144</v>
      </c>
      <c r="D283" s="179">
        <f>VLOOKUP('700.1'!A89,'700.1'!A89:N405,14,FALSE)</f>
        <v>2305.7300516808009</v>
      </c>
    </row>
    <row r="284" spans="1:4" ht="54" thickTop="1" thickBot="1">
      <c r="A284" s="137" t="s">
        <v>1147</v>
      </c>
      <c r="B284" s="138" t="s">
        <v>1813</v>
      </c>
      <c r="C284" s="133" t="s">
        <v>144</v>
      </c>
      <c r="D284" s="179">
        <f>VLOOKUP('700.2'!A89,'700.2'!A89:N406,14,FALSE)</f>
        <v>2044.6119940408798</v>
      </c>
    </row>
    <row r="285" spans="1:4" ht="54" thickTop="1" thickBot="1">
      <c r="A285" s="137" t="s">
        <v>1148</v>
      </c>
      <c r="B285" s="138" t="s">
        <v>1814</v>
      </c>
      <c r="C285" s="133" t="s">
        <v>233</v>
      </c>
      <c r="D285" s="179">
        <f>VLOOKUP('700.3'!A89,'700.3'!A89:N407,14,FALSE)</f>
        <v>43191.048320087284</v>
      </c>
    </row>
    <row r="286" spans="1:4" ht="54" thickTop="1" thickBot="1">
      <c r="A286" s="137" t="s">
        <v>1149</v>
      </c>
      <c r="B286" s="138" t="s">
        <v>1815</v>
      </c>
      <c r="C286" s="133" t="s">
        <v>233</v>
      </c>
      <c r="D286" s="179">
        <f>VLOOKUP('700.4'!A89,'700.4'!A89:N408,14,FALSE)</f>
        <v>52330.700634482142</v>
      </c>
    </row>
    <row r="287" spans="1:4" ht="54" thickTop="1" thickBot="1">
      <c r="A287" s="137" t="s">
        <v>1150</v>
      </c>
      <c r="B287" s="138" t="s">
        <v>1816</v>
      </c>
      <c r="C287" s="133" t="s">
        <v>1845</v>
      </c>
      <c r="D287" s="179">
        <f>VLOOKUP('701.1'!A89,'701.1'!A89:N409,14,FALSE)</f>
        <v>9255.2529079470187</v>
      </c>
    </row>
    <row r="288" spans="1:4" ht="54" thickTop="1" thickBot="1">
      <c r="A288" s="137" t="s">
        <v>1713</v>
      </c>
      <c r="B288" s="138" t="s">
        <v>1817</v>
      </c>
      <c r="C288" s="133" t="s">
        <v>1845</v>
      </c>
      <c r="D288" s="179">
        <f>VLOOKUP('710.1'!A89,'710.1'!A89:N410,14,FALSE)</f>
        <v>486577.7190064633</v>
      </c>
    </row>
    <row r="289" spans="1:4" ht="54" thickTop="1" thickBot="1">
      <c r="A289" s="137" t="s">
        <v>1151</v>
      </c>
      <c r="B289" s="138" t="s">
        <v>1818</v>
      </c>
      <c r="C289" s="133" t="s">
        <v>233</v>
      </c>
      <c r="D289" s="179">
        <f>VLOOKUP('710.2'!A89,'710.2'!A89:N411,14,FALSE)</f>
        <v>436523.28485128621</v>
      </c>
    </row>
    <row r="290" spans="1:4" ht="54" thickTop="1" thickBot="1">
      <c r="A290" s="137" t="s">
        <v>1152</v>
      </c>
      <c r="B290" s="138" t="s">
        <v>1819</v>
      </c>
      <c r="C290" s="133" t="s">
        <v>1845</v>
      </c>
      <c r="D290" s="179">
        <f>VLOOKUP('720.1'!A89,'720.1'!A89:N412,14,FALSE)</f>
        <v>171497.72352130839</v>
      </c>
    </row>
    <row r="291" spans="1:4" ht="54" thickTop="1" thickBot="1">
      <c r="A291" s="137" t="s">
        <v>1153</v>
      </c>
      <c r="B291" s="138" t="s">
        <v>1820</v>
      </c>
      <c r="C291" s="133" t="s">
        <v>144</v>
      </c>
      <c r="D291" s="179">
        <f>VLOOKUP('730.1'!A89,'730.1'!A89:N413,14,FALSE)</f>
        <v>190847.847557512</v>
      </c>
    </row>
    <row r="292" spans="1:4" ht="54" thickTop="1" thickBot="1">
      <c r="A292" s="137" t="s">
        <v>1154</v>
      </c>
      <c r="B292" s="138" t="s">
        <v>1821</v>
      </c>
      <c r="C292" s="133" t="s">
        <v>1845</v>
      </c>
      <c r="D292" s="179">
        <f>VLOOKUP('730.2'!A89,'730.2'!A89:N414,14,FALSE)</f>
        <v>93016.604935988376</v>
      </c>
    </row>
    <row r="293" spans="1:4" ht="54" thickTop="1" thickBot="1">
      <c r="A293" s="137" t="s">
        <v>1155</v>
      </c>
      <c r="B293" s="138" t="s">
        <v>1822</v>
      </c>
      <c r="C293" s="133" t="s">
        <v>1845</v>
      </c>
      <c r="D293" s="179">
        <f>VLOOKUP('730.3'!A89,'730.3'!A89:N415,14,FALSE)</f>
        <v>90597.707183181963</v>
      </c>
    </row>
    <row r="294" spans="1:4" ht="54" thickTop="1" thickBot="1">
      <c r="A294" s="137" t="s">
        <v>1714</v>
      </c>
      <c r="B294" s="138" t="s">
        <v>1823</v>
      </c>
      <c r="C294" s="133" t="s">
        <v>1845</v>
      </c>
      <c r="D294" s="179">
        <f>VLOOKUP('730.4'!A89,'730.4'!A89:N416,14,FALSE)</f>
        <v>49337.721028288041</v>
      </c>
    </row>
    <row r="295" spans="1:4" ht="54" thickTop="1" thickBot="1">
      <c r="A295" s="137" t="s">
        <v>1156</v>
      </c>
      <c r="B295" s="138" t="s">
        <v>1824</v>
      </c>
      <c r="C295" s="133" t="s">
        <v>144</v>
      </c>
      <c r="D295" s="179">
        <f>VLOOKUP('731.1'!A89,'731.1'!A89:N417,14,FALSE)</f>
        <v>176118.39345669228</v>
      </c>
    </row>
    <row r="296" spans="1:4" ht="54" thickTop="1" thickBot="1">
      <c r="A296" s="137" t="s">
        <v>1157</v>
      </c>
      <c r="B296" s="138" t="s">
        <v>1825</v>
      </c>
      <c r="C296" s="133" t="s">
        <v>1995</v>
      </c>
      <c r="D296" s="179">
        <f>VLOOKUP('740.1'!A89,'740.1'!A89:N418,14,FALSE)</f>
        <v>15733.550860805704</v>
      </c>
    </row>
    <row r="297" spans="1:4" ht="54" thickTop="1" thickBot="1">
      <c r="A297" s="137" t="s">
        <v>1717</v>
      </c>
      <c r="B297" s="138" t="s">
        <v>1826</v>
      </c>
      <c r="C297" s="133" t="s">
        <v>1845</v>
      </c>
      <c r="D297" s="179">
        <f>VLOOKUP('741.1'!A89,'741.1'!A89:N419,14,FALSE)</f>
        <v>60735.594624941245</v>
      </c>
    </row>
    <row r="298" spans="1:4" ht="54" thickTop="1" thickBot="1">
      <c r="A298" s="137" t="s">
        <v>1158</v>
      </c>
      <c r="B298" s="138" t="s">
        <v>1827</v>
      </c>
      <c r="C298" s="133" t="s">
        <v>144</v>
      </c>
      <c r="D298" s="179">
        <f>VLOOKUP('800.1'!A89,'800.1'!A89:N420,14,FALSE)</f>
        <v>9767.4764902504012</v>
      </c>
    </row>
    <row r="299" spans="1:4" ht="54" thickTop="1" thickBot="1">
      <c r="A299" s="137" t="s">
        <v>1159</v>
      </c>
      <c r="B299" s="138" t="s">
        <v>1828</v>
      </c>
      <c r="C299" s="133" t="s">
        <v>144</v>
      </c>
      <c r="D299" s="179">
        <f>VLOOKUP('800.2'!A89,'800.2'!A89:N421,14,FALSE)</f>
        <v>24162.611462452092</v>
      </c>
    </row>
    <row r="300" spans="1:4" ht="54" thickTop="1" thickBot="1">
      <c r="A300" s="137" t="s">
        <v>1160</v>
      </c>
      <c r="B300" s="138" t="s">
        <v>1829</v>
      </c>
      <c r="C300" s="133" t="s">
        <v>144</v>
      </c>
      <c r="D300" s="179">
        <f>VLOOKUP('800.3'!A89,'800.3'!A89:N422,14,FALSE)</f>
        <v>43843.037720549146</v>
      </c>
    </row>
    <row r="301" spans="1:4" ht="54" thickTop="1" thickBot="1">
      <c r="A301" s="137" t="s">
        <v>1161</v>
      </c>
      <c r="B301" s="138" t="s">
        <v>1830</v>
      </c>
      <c r="C301" s="133" t="s">
        <v>144</v>
      </c>
      <c r="D301" s="179">
        <f>VLOOKUP('800.4'!A89,'800.4'!A89:N423,14,FALSE)</f>
        <v>57854.993868350328</v>
      </c>
    </row>
    <row r="302" spans="1:4" ht="54" thickTop="1" thickBot="1">
      <c r="A302" s="137" t="s">
        <v>1718</v>
      </c>
      <c r="B302" s="138" t="s">
        <v>1831</v>
      </c>
      <c r="C302" s="133" t="s">
        <v>1845</v>
      </c>
      <c r="D302" s="179">
        <f>VLOOKUP('802.1'!A89,'802.1'!A89:N424,14,FALSE)</f>
        <v>335723.84492538986</v>
      </c>
    </row>
    <row r="303" spans="1:4" ht="54" thickTop="1" thickBot="1">
      <c r="A303" s="137" t="s">
        <v>1719</v>
      </c>
      <c r="B303" s="138" t="s">
        <v>1881</v>
      </c>
      <c r="C303" s="133" t="s">
        <v>1845</v>
      </c>
      <c r="D303" s="179">
        <f>VLOOKUP('802.2'!A89,'802.2'!A89:N425,14,FALSE)</f>
        <v>73615.529087785995</v>
      </c>
    </row>
    <row r="304" spans="1:4" ht="54" thickTop="1" thickBot="1">
      <c r="A304" s="137" t="s">
        <v>1720</v>
      </c>
      <c r="B304" s="138" t="s">
        <v>1832</v>
      </c>
      <c r="C304" s="133" t="s">
        <v>1845</v>
      </c>
      <c r="D304" s="179">
        <f>VLOOKUP('802.3'!A89,'802.3'!A89:N426,14,FALSE)</f>
        <v>47924.045266604764</v>
      </c>
    </row>
    <row r="305" spans="1:4" ht="54" thickTop="1" thickBot="1">
      <c r="A305" s="137" t="s">
        <v>1721</v>
      </c>
      <c r="B305" s="138" t="s">
        <v>1833</v>
      </c>
      <c r="C305" s="133" t="s">
        <v>1845</v>
      </c>
      <c r="D305" s="179">
        <f>VLOOKUP('802.4'!A89,'802.4'!A89:N427,14,FALSE)</f>
        <v>41229.303095697687</v>
      </c>
    </row>
    <row r="306" spans="1:4" ht="54" thickTop="1" thickBot="1">
      <c r="A306" s="137" t="s">
        <v>1722</v>
      </c>
      <c r="B306" s="138" t="s">
        <v>1834</v>
      </c>
      <c r="C306" s="133" t="s">
        <v>1845</v>
      </c>
      <c r="D306" s="179">
        <f>VLOOKUP('802.5'!A89,'802.5'!A89:N428,14,FALSE)</f>
        <v>306688.65550742554</v>
      </c>
    </row>
    <row r="307" spans="1:4" ht="54" thickTop="1" thickBot="1">
      <c r="A307" s="137" t="s">
        <v>1723</v>
      </c>
      <c r="B307" s="138" t="s">
        <v>1835</v>
      </c>
      <c r="C307" s="133" t="s">
        <v>1845</v>
      </c>
      <c r="D307" s="179">
        <f>VLOOKUP('802.6'!A89,'802.6'!A89:N429,14,FALSE)</f>
        <v>298457.13479838532</v>
      </c>
    </row>
    <row r="308" spans="1:4" ht="54" thickTop="1" thickBot="1">
      <c r="A308" s="137" t="s">
        <v>1724</v>
      </c>
      <c r="B308" s="138" t="s">
        <v>1836</v>
      </c>
      <c r="C308" s="133" t="s">
        <v>1845</v>
      </c>
      <c r="D308" s="179">
        <f>VLOOKUP('802.7'!A89,'802.7'!A89:N430,14,FALSE)</f>
        <v>196483.84319922817</v>
      </c>
    </row>
    <row r="309" spans="1:4" ht="54" thickTop="1" thickBot="1">
      <c r="A309" s="137" t="s">
        <v>1725</v>
      </c>
      <c r="B309" s="138" t="s">
        <v>1837</v>
      </c>
      <c r="C309" s="133" t="s">
        <v>1845</v>
      </c>
      <c r="D309" s="179">
        <f>VLOOKUP('802.8'!A89,'802.8'!A89:N431,14,FALSE)</f>
        <v>168277.58649544849</v>
      </c>
    </row>
    <row r="310" spans="1:4" ht="54" thickTop="1" thickBot="1">
      <c r="A310" s="137" t="s">
        <v>1162</v>
      </c>
      <c r="B310" s="138" t="s">
        <v>1838</v>
      </c>
      <c r="C310" s="133" t="s">
        <v>233</v>
      </c>
      <c r="D310" s="179">
        <f>VLOOKUP('810.1'!A89,'810.1'!A89:N432,14,FALSE)</f>
        <v>19843.38757357368</v>
      </c>
    </row>
    <row r="311" spans="1:4" ht="54" thickTop="1" thickBot="1">
      <c r="A311" s="137" t="s">
        <v>1163</v>
      </c>
      <c r="B311" s="138" t="s">
        <v>1839</v>
      </c>
      <c r="C311" s="133" t="s">
        <v>233</v>
      </c>
      <c r="D311" s="179">
        <f>VLOOKUP('810.2'!A89,'810.2'!A89:N433,14,FALSE)</f>
        <v>11633.2682612385</v>
      </c>
    </row>
    <row r="312" spans="1:4" ht="54" thickTop="1" thickBot="1">
      <c r="A312" s="137" t="s">
        <v>1164</v>
      </c>
      <c r="B312" s="138" t="s">
        <v>1840</v>
      </c>
      <c r="C312" s="133" t="s">
        <v>233</v>
      </c>
      <c r="D312" s="179">
        <f>VLOOKUP('810.3'!A89,'810.3'!A89:N435,14,FALSE)</f>
        <v>5807.2621792700984</v>
      </c>
    </row>
    <row r="313" spans="1:4" ht="57.75" thickTop="1" thickBot="1">
      <c r="A313" s="137" t="s">
        <v>1726</v>
      </c>
      <c r="B313" s="138" t="s">
        <v>2050</v>
      </c>
      <c r="C313" s="133" t="s">
        <v>233</v>
      </c>
      <c r="D313" s="179">
        <f>VLOOKUP('811.1'!A89,'811.1'!A89:N436,14,FALSE)</f>
        <v>36249.329002039492</v>
      </c>
    </row>
    <row r="314" spans="1:4" ht="57.75" thickTop="1" thickBot="1">
      <c r="A314" s="137" t="s">
        <v>1727</v>
      </c>
      <c r="B314" s="138" t="s">
        <v>2051</v>
      </c>
      <c r="C314" s="133" t="s">
        <v>233</v>
      </c>
      <c r="D314" s="179">
        <f>VLOOKUP('811.2'!A89,'811.2'!A89:N437,14,FALSE)</f>
        <v>42132.143363594718</v>
      </c>
    </row>
    <row r="315" spans="1:4" ht="54" thickTop="1" thickBot="1">
      <c r="A315" s="137" t="s">
        <v>1165</v>
      </c>
      <c r="B315" s="138" t="s">
        <v>2053</v>
      </c>
      <c r="C315" s="133" t="s">
        <v>233</v>
      </c>
      <c r="D315" s="179">
        <f>VLOOKUP('812.1'!A89,'812.1'!A89:N438,14,FALSE)</f>
        <v>70972.311225539481</v>
      </c>
    </row>
    <row r="316" spans="1:4" ht="54" thickTop="1" thickBot="1">
      <c r="A316" s="137" t="s">
        <v>1728</v>
      </c>
      <c r="B316" s="138" t="s">
        <v>1841</v>
      </c>
      <c r="C316" s="133" t="s">
        <v>1995</v>
      </c>
      <c r="D316" s="179">
        <f>VLOOKUP('820.1'!A89,'820.1'!A89:N439,14,FALSE)</f>
        <v>72596.263585301131</v>
      </c>
    </row>
    <row r="317" spans="1:4" ht="54" thickTop="1" thickBot="1">
      <c r="A317" s="137" t="s">
        <v>1729</v>
      </c>
      <c r="B317" s="138" t="s">
        <v>1842</v>
      </c>
      <c r="C317" s="133" t="s">
        <v>984</v>
      </c>
      <c r="D317" s="179">
        <f>VLOOKUP('820.1.2'!A88,'820.1.2'!A88:N440,14,FALSE)</f>
        <v>44158320.657071501</v>
      </c>
    </row>
    <row r="318" spans="1:4" ht="54" thickTop="1" thickBot="1">
      <c r="A318" s="137" t="s">
        <v>1166</v>
      </c>
      <c r="B318" s="138" t="s">
        <v>1843</v>
      </c>
      <c r="C318" s="133" t="s">
        <v>1998</v>
      </c>
      <c r="D318" s="179">
        <f>VLOOKUP('900.1'!A88,'900.1'!A88:N441,14,FALSE)</f>
        <v>1442.9832007790301</v>
      </c>
    </row>
    <row r="319" spans="1:4" ht="57.75" thickTop="1" thickBot="1">
      <c r="A319" s="137" t="s">
        <v>1167</v>
      </c>
      <c r="B319" s="138" t="s">
        <v>2195</v>
      </c>
      <c r="C319" s="133" t="s">
        <v>1999</v>
      </c>
      <c r="D319" s="179">
        <f>VLOOKUP('900.2'!A88,'900.2'!A88:N442,14,FALSE)</f>
        <v>1770.9339282288097</v>
      </c>
    </row>
    <row r="320" spans="1:4" ht="54" thickTop="1" thickBot="1">
      <c r="A320" s="137" t="s">
        <v>1168</v>
      </c>
      <c r="B320" s="138" t="s">
        <v>1844</v>
      </c>
      <c r="C320" s="133" t="s">
        <v>1999</v>
      </c>
      <c r="D320" s="179">
        <f>VLOOKUP('900.3'!A88,'900.3'!A88:N443,14,FALSE)</f>
        <v>1770.9339282288097</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E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E7" sqref="E7"/>
    </sheetView>
  </sheetViews>
  <sheetFormatPr baseColWidth="10" defaultColWidth="9.140625" defaultRowHeight="15"/>
  <cols>
    <col min="1" max="1" width="11.5703125" customWidth="1"/>
    <col min="2" max="2" width="9.140625" style="2"/>
    <col min="3" max="3" width="84.5703125" style="1" customWidth="1"/>
    <col min="4" max="4" width="17.85546875" style="183" customWidth="1"/>
    <col min="5" max="5" width="14.7109375" customWidth="1"/>
  </cols>
  <sheetData>
    <row r="1" spans="1:5" ht="66" customHeight="1" thickTop="1">
      <c r="A1" s="680" t="s">
        <v>1850</v>
      </c>
      <c r="B1" s="681"/>
      <c r="C1" s="681"/>
      <c r="D1" s="682"/>
    </row>
    <row r="2" spans="1:5" ht="20.25" customHeight="1" thickBot="1">
      <c r="A2" s="683"/>
      <c r="B2" s="684"/>
      <c r="C2" s="684"/>
      <c r="D2" s="685"/>
    </row>
    <row r="3" spans="1:5" ht="16.5" thickTop="1" thickBot="1">
      <c r="A3" s="679" t="s">
        <v>2223</v>
      </c>
      <c r="B3" s="679"/>
      <c r="C3" s="679"/>
      <c r="D3" s="679"/>
    </row>
    <row r="4" spans="1:5" ht="16.5" thickTop="1" thickBot="1">
      <c r="A4" s="679"/>
      <c r="B4" s="679"/>
      <c r="C4" s="679"/>
      <c r="D4" s="679"/>
    </row>
    <row r="5" spans="1:5" ht="16.5" thickTop="1" thickBot="1">
      <c r="A5" s="679"/>
      <c r="B5" s="679"/>
      <c r="C5" s="679"/>
      <c r="D5" s="679"/>
    </row>
    <row r="6" spans="1:5" ht="16.5" thickTop="1" thickBot="1">
      <c r="A6" s="658" t="s">
        <v>2238</v>
      </c>
      <c r="B6" s="659" t="s">
        <v>1882</v>
      </c>
      <c r="C6" s="660" t="s">
        <v>2237</v>
      </c>
      <c r="D6" s="661">
        <v>29260</v>
      </c>
    </row>
    <row r="7" spans="1:5" ht="16.5" thickTop="1" thickBot="1">
      <c r="A7" s="662"/>
      <c r="B7" s="663"/>
      <c r="C7" s="664"/>
      <c r="D7" s="665" t="s">
        <v>1848</v>
      </c>
    </row>
    <row r="8" spans="1:5" ht="16.5" thickTop="1" thickBot="1">
      <c r="A8" s="666" t="s">
        <v>98</v>
      </c>
      <c r="B8" s="667" t="s">
        <v>1882</v>
      </c>
      <c r="C8" s="668" t="s">
        <v>99</v>
      </c>
      <c r="D8" s="669">
        <v>58677.433987924393</v>
      </c>
    </row>
    <row r="9" spans="1:5" ht="16.5" thickTop="1" thickBot="1">
      <c r="A9" s="666" t="s">
        <v>102</v>
      </c>
      <c r="B9" s="667" t="s">
        <v>1882</v>
      </c>
      <c r="C9" s="668" t="s">
        <v>103</v>
      </c>
      <c r="D9" s="669">
        <f>$D$6*1.85</f>
        <v>54131</v>
      </c>
      <c r="E9" s="657"/>
    </row>
    <row r="10" spans="1:5" ht="16.5" thickTop="1" thickBot="1">
      <c r="A10" s="666" t="s">
        <v>0</v>
      </c>
      <c r="B10" s="667" t="s">
        <v>1882</v>
      </c>
      <c r="C10" s="668" t="s">
        <v>1</v>
      </c>
      <c r="D10" s="669">
        <v>69346.058349365194</v>
      </c>
    </row>
    <row r="11" spans="1:5" ht="16.5" thickTop="1" thickBot="1">
      <c r="A11" s="666" t="s">
        <v>1674</v>
      </c>
      <c r="B11" s="667" t="s">
        <v>1882</v>
      </c>
      <c r="C11" s="668" t="s">
        <v>1673</v>
      </c>
      <c r="D11" s="669">
        <v>320058.73084322392</v>
      </c>
    </row>
    <row r="12" spans="1:5" ht="16.5" thickTop="1" thickBot="1">
      <c r="A12" s="666" t="s">
        <v>100</v>
      </c>
      <c r="B12" s="667" t="s">
        <v>1882</v>
      </c>
      <c r="C12" s="668" t="s">
        <v>101</v>
      </c>
      <c r="D12" s="669">
        <v>80014.682710805981</v>
      </c>
    </row>
    <row r="13" spans="1:5" ht="16.5" thickTop="1" thickBot="1">
      <c r="A13" s="666" t="s">
        <v>62</v>
      </c>
      <c r="B13" s="667" t="s">
        <v>1882</v>
      </c>
      <c r="C13" s="668" t="s">
        <v>63</v>
      </c>
      <c r="D13" s="669">
        <v>586774.33987924387</v>
      </c>
    </row>
    <row r="14" spans="1:5" ht="16.5" thickTop="1" thickBot="1">
      <c r="A14" s="666" t="s">
        <v>108</v>
      </c>
      <c r="B14" s="667" t="s">
        <v>1882</v>
      </c>
      <c r="C14" s="668" t="s">
        <v>109</v>
      </c>
      <c r="D14" s="669">
        <v>320058.73084322392</v>
      </c>
    </row>
    <row r="15" spans="1:5" ht="16.5" thickTop="1" thickBot="1">
      <c r="A15" s="666" t="s">
        <v>41</v>
      </c>
      <c r="B15" s="667" t="s">
        <v>1882</v>
      </c>
      <c r="C15" s="668" t="s">
        <v>42</v>
      </c>
      <c r="D15" s="669">
        <v>213372.48722881597</v>
      </c>
    </row>
    <row r="16" spans="1:5" ht="16.5" thickTop="1" thickBot="1">
      <c r="A16" s="666" t="s">
        <v>43</v>
      </c>
      <c r="B16" s="667" t="s">
        <v>1882</v>
      </c>
      <c r="C16" s="668" t="s">
        <v>44</v>
      </c>
      <c r="D16" s="669">
        <v>320058.73084322392</v>
      </c>
    </row>
    <row r="17" spans="1:4" ht="16.5" thickTop="1" thickBot="1">
      <c r="A17" s="666" t="s">
        <v>106</v>
      </c>
      <c r="B17" s="667" t="s">
        <v>1882</v>
      </c>
      <c r="C17" s="668" t="s">
        <v>107</v>
      </c>
      <c r="D17" s="669">
        <v>106686.24361440798</v>
      </c>
    </row>
    <row r="18" spans="1:4" ht="16.5" thickTop="1" thickBot="1">
      <c r="A18" s="666" t="s">
        <v>1675</v>
      </c>
      <c r="B18" s="667" t="s">
        <v>1882</v>
      </c>
      <c r="C18" s="668" t="s">
        <v>2000</v>
      </c>
      <c r="D18" s="669">
        <v>96017.619252967183</v>
      </c>
    </row>
    <row r="19" spans="1:4" ht="16.5" thickTop="1" thickBot="1">
      <c r="A19" s="666" t="s">
        <v>96</v>
      </c>
      <c r="B19" s="667" t="s">
        <v>92</v>
      </c>
      <c r="C19" s="668" t="s">
        <v>97</v>
      </c>
      <c r="D19" s="669">
        <v>2133724.8722881596</v>
      </c>
    </row>
    <row r="20" spans="1:4" ht="16.5" thickTop="1" thickBot="1">
      <c r="A20" s="666" t="s">
        <v>76</v>
      </c>
      <c r="B20" s="667" t="s">
        <v>1882</v>
      </c>
      <c r="C20" s="668" t="s">
        <v>77</v>
      </c>
      <c r="D20" s="669">
        <v>485912.31941843667</v>
      </c>
    </row>
    <row r="21" spans="1:4" ht="16.5" thickTop="1" thickBot="1">
      <c r="A21" s="666" t="s">
        <v>74</v>
      </c>
      <c r="B21" s="667" t="s">
        <v>1882</v>
      </c>
      <c r="C21" s="668" t="s">
        <v>75</v>
      </c>
      <c r="D21" s="669">
        <v>477235.31371453602</v>
      </c>
    </row>
    <row r="22" spans="1:4" ht="16.5" thickTop="1" thickBot="1">
      <c r="A22" s="666" t="s">
        <v>84</v>
      </c>
      <c r="B22" s="667" t="s">
        <v>1882</v>
      </c>
      <c r="C22" s="668" t="s">
        <v>85</v>
      </c>
      <c r="D22" s="669">
        <v>544482.10791976599</v>
      </c>
    </row>
    <row r="23" spans="1:4" ht="16.5" thickTop="1" thickBot="1">
      <c r="A23" s="666" t="s">
        <v>78</v>
      </c>
      <c r="B23" s="667" t="s">
        <v>1882</v>
      </c>
      <c r="C23" s="668" t="s">
        <v>79</v>
      </c>
      <c r="D23" s="669">
        <v>605221.14784707059</v>
      </c>
    </row>
    <row r="24" spans="1:4" ht="16.5" thickTop="1" thickBot="1">
      <c r="A24" s="666" t="s">
        <v>64</v>
      </c>
      <c r="B24" s="667" t="s">
        <v>1882</v>
      </c>
      <c r="C24" s="668" t="s">
        <v>65</v>
      </c>
      <c r="D24" s="669">
        <v>468558.30801063532</v>
      </c>
    </row>
    <row r="25" spans="1:4" ht="16.5" thickTop="1" thickBot="1">
      <c r="A25" s="666" t="s">
        <v>80</v>
      </c>
      <c r="B25" s="667" t="s">
        <v>1882</v>
      </c>
      <c r="C25" s="668" t="s">
        <v>81</v>
      </c>
      <c r="D25" s="669">
        <v>557497.61647561705</v>
      </c>
    </row>
    <row r="26" spans="1:4" ht="16.5" thickTop="1" thickBot="1">
      <c r="A26" s="666" t="s">
        <v>82</v>
      </c>
      <c r="B26" s="667" t="s">
        <v>1882</v>
      </c>
      <c r="C26" s="668" t="s">
        <v>83</v>
      </c>
      <c r="D26" s="669">
        <v>577020.87930939358</v>
      </c>
    </row>
    <row r="27" spans="1:4" ht="16.5" thickTop="1" thickBot="1">
      <c r="A27" s="666" t="s">
        <v>104</v>
      </c>
      <c r="B27" s="667" t="s">
        <v>1882</v>
      </c>
      <c r="C27" s="668" t="s">
        <v>105</v>
      </c>
      <c r="D27" s="669">
        <v>145339.84554033595</v>
      </c>
    </row>
    <row r="28" spans="1:4" ht="16.5" thickTop="1" thickBot="1">
      <c r="A28" s="666" t="s">
        <v>4</v>
      </c>
      <c r="B28" s="667" t="s">
        <v>1882</v>
      </c>
      <c r="C28" s="668" t="s">
        <v>5</v>
      </c>
      <c r="D28" s="669">
        <v>162693.85694813728</v>
      </c>
    </row>
    <row r="29" spans="1:4" ht="16.5" customHeight="1" thickTop="1" thickBot="1">
      <c r="A29" s="666" t="s">
        <v>45</v>
      </c>
      <c r="B29" s="667" t="s">
        <v>1882</v>
      </c>
      <c r="C29" s="668" t="s">
        <v>2226</v>
      </c>
      <c r="D29" s="669">
        <f>$D$43+$D$64</f>
        <v>160817.24361440798</v>
      </c>
    </row>
    <row r="30" spans="1:4" ht="16.5" thickTop="1" thickBot="1">
      <c r="A30" s="666" t="s">
        <v>66</v>
      </c>
      <c r="B30" s="667" t="s">
        <v>1882</v>
      </c>
      <c r="C30" s="668" t="s">
        <v>67</v>
      </c>
      <c r="D30" s="669">
        <v>160029.36542161196</v>
      </c>
    </row>
    <row r="31" spans="1:4" ht="16.5" thickTop="1" thickBot="1">
      <c r="A31" s="666" t="s">
        <v>23</v>
      </c>
      <c r="B31" s="667" t="s">
        <v>1882</v>
      </c>
      <c r="C31" s="668" t="s">
        <v>24</v>
      </c>
      <c r="D31" s="669">
        <f>$D$64*10</f>
        <v>541310</v>
      </c>
    </row>
    <row r="32" spans="1:4" ht="16.5" thickTop="1" thickBot="1">
      <c r="A32" s="666" t="s">
        <v>7</v>
      </c>
      <c r="B32" s="667" t="s">
        <v>1882</v>
      </c>
      <c r="C32" s="668" t="s">
        <v>8</v>
      </c>
      <c r="D32" s="669">
        <f>$D$64*2</f>
        <v>108262</v>
      </c>
    </row>
    <row r="33" spans="1:4" ht="16.5" thickTop="1" thickBot="1">
      <c r="A33" s="666" t="s">
        <v>9</v>
      </c>
      <c r="B33" s="667" t="s">
        <v>1882</v>
      </c>
      <c r="C33" s="668" t="s">
        <v>10</v>
      </c>
      <c r="D33" s="669">
        <f>$D$64*3</f>
        <v>162393</v>
      </c>
    </row>
    <row r="34" spans="1:4" ht="16.5" thickTop="1" thickBot="1">
      <c r="A34" s="666" t="s">
        <v>11</v>
      </c>
      <c r="B34" s="667" t="s">
        <v>1882</v>
      </c>
      <c r="C34" s="668" t="s">
        <v>12</v>
      </c>
      <c r="D34" s="669">
        <f>$D$64*4</f>
        <v>216524</v>
      </c>
    </row>
    <row r="35" spans="1:4" ht="16.5" thickTop="1" thickBot="1">
      <c r="A35" s="666" t="s">
        <v>13</v>
      </c>
      <c r="B35" s="667" t="s">
        <v>1882</v>
      </c>
      <c r="C35" s="668" t="s">
        <v>14</v>
      </c>
      <c r="D35" s="669">
        <f>$D$64*5</f>
        <v>270655</v>
      </c>
    </row>
    <row r="36" spans="1:4" ht="16.5" thickTop="1" thickBot="1">
      <c r="A36" s="666" t="s">
        <v>15</v>
      </c>
      <c r="B36" s="667" t="s">
        <v>1882</v>
      </c>
      <c r="C36" s="668" t="s">
        <v>16</v>
      </c>
      <c r="D36" s="669">
        <f>$D$64*6</f>
        <v>324786</v>
      </c>
    </row>
    <row r="37" spans="1:4" ht="16.5" thickTop="1" thickBot="1">
      <c r="A37" s="666" t="s">
        <v>17</v>
      </c>
      <c r="B37" s="667" t="s">
        <v>1882</v>
      </c>
      <c r="C37" s="668" t="s">
        <v>18</v>
      </c>
      <c r="D37" s="669">
        <f>$D$64*7</f>
        <v>378917</v>
      </c>
    </row>
    <row r="38" spans="1:4" ht="16.5" thickTop="1" thickBot="1">
      <c r="A38" s="666" t="s">
        <v>19</v>
      </c>
      <c r="B38" s="667" t="s">
        <v>1882</v>
      </c>
      <c r="C38" s="668" t="s">
        <v>20</v>
      </c>
      <c r="D38" s="669">
        <f>$D$64*8</f>
        <v>433048</v>
      </c>
    </row>
    <row r="39" spans="1:4" ht="16.5" thickTop="1" thickBot="1">
      <c r="A39" s="666" t="s">
        <v>21</v>
      </c>
      <c r="B39" s="667" t="s">
        <v>1882</v>
      </c>
      <c r="C39" s="668" t="s">
        <v>22</v>
      </c>
      <c r="D39" s="669">
        <f>$D$64*9</f>
        <v>487179</v>
      </c>
    </row>
    <row r="40" spans="1:4" ht="16.5" thickTop="1" thickBot="1">
      <c r="A40" s="666" t="s">
        <v>72</v>
      </c>
      <c r="B40" s="667" t="s">
        <v>1882</v>
      </c>
      <c r="C40" s="668" t="s">
        <v>73</v>
      </c>
      <c r="D40" s="669">
        <v>58677.433987924393</v>
      </c>
    </row>
    <row r="41" spans="1:4" ht="16.5" thickTop="1" thickBot="1">
      <c r="A41" s="666" t="s">
        <v>27</v>
      </c>
      <c r="B41" s="667" t="s">
        <v>1882</v>
      </c>
      <c r="C41" s="668" t="s">
        <v>28</v>
      </c>
      <c r="D41" s="669">
        <v>117354.86797584879</v>
      </c>
    </row>
    <row r="42" spans="1:4" ht="16.5" thickTop="1" thickBot="1">
      <c r="A42" s="666" t="s">
        <v>25</v>
      </c>
      <c r="B42" s="667" t="s">
        <v>1882</v>
      </c>
      <c r="C42" s="668" t="s">
        <v>26</v>
      </c>
      <c r="D42" s="669">
        <v>117354.86797584879</v>
      </c>
    </row>
    <row r="43" spans="1:4" ht="16.5" thickTop="1" thickBot="1">
      <c r="A43" s="666" t="s">
        <v>30</v>
      </c>
      <c r="B43" s="667" t="s">
        <v>1882</v>
      </c>
      <c r="C43" s="668" t="s">
        <v>31</v>
      </c>
      <c r="D43" s="669">
        <v>106686.24361440798</v>
      </c>
    </row>
    <row r="44" spans="1:4" ht="17.25" customHeight="1" thickTop="1" thickBot="1">
      <c r="A44" s="666" t="s">
        <v>40</v>
      </c>
      <c r="B44" s="667" t="s">
        <v>1882</v>
      </c>
      <c r="C44" s="668" t="s">
        <v>2225</v>
      </c>
      <c r="D44" s="669">
        <v>266715.60903601995</v>
      </c>
    </row>
    <row r="45" spans="1:4" ht="16.5" thickTop="1" thickBot="1">
      <c r="A45" s="666" t="s">
        <v>32</v>
      </c>
      <c r="B45" s="667" t="s">
        <v>1882</v>
      </c>
      <c r="C45" s="668" t="s">
        <v>33</v>
      </c>
      <c r="D45" s="669">
        <f>D43*2</f>
        <v>213372.48722881597</v>
      </c>
    </row>
    <row r="46" spans="1:4" ht="16.5" thickTop="1" thickBot="1">
      <c r="A46" s="666" t="s">
        <v>34</v>
      </c>
      <c r="B46" s="667" t="s">
        <v>1882</v>
      </c>
      <c r="C46" s="668" t="s">
        <v>35</v>
      </c>
      <c r="D46" s="669">
        <f>D43*3</f>
        <v>320058.73084322398</v>
      </c>
    </row>
    <row r="47" spans="1:4" ht="16.5" thickTop="1" thickBot="1">
      <c r="A47" s="666" t="s">
        <v>70</v>
      </c>
      <c r="B47" s="667" t="s">
        <v>1882</v>
      </c>
      <c r="C47" s="668" t="s">
        <v>71</v>
      </c>
      <c r="D47" s="669">
        <f>D43+(3*D8)</f>
        <v>282718.54557818116</v>
      </c>
    </row>
    <row r="48" spans="1:4" ht="16.5" thickTop="1" thickBot="1">
      <c r="A48" s="666" t="s">
        <v>36</v>
      </c>
      <c r="B48" s="667" t="s">
        <v>1882</v>
      </c>
      <c r="C48" s="668" t="s">
        <v>37</v>
      </c>
      <c r="D48" s="669">
        <v>117354.86797584879</v>
      </c>
    </row>
    <row r="49" spans="1:5" ht="16.5" thickTop="1" thickBot="1">
      <c r="A49" s="666" t="s">
        <v>38</v>
      </c>
      <c r="B49" s="667" t="s">
        <v>1882</v>
      </c>
      <c r="C49" s="668" t="s">
        <v>39</v>
      </c>
      <c r="D49" s="669">
        <v>128023.49233728957</v>
      </c>
    </row>
    <row r="50" spans="1:5" ht="16.5" thickTop="1" thickBot="1">
      <c r="A50" s="666" t="s">
        <v>89</v>
      </c>
      <c r="B50" s="667" t="s">
        <v>1882</v>
      </c>
      <c r="C50" s="668" t="s">
        <v>90</v>
      </c>
      <c r="D50" s="669">
        <v>133357.80451800997</v>
      </c>
    </row>
    <row r="51" spans="1:5" ht="16.5" thickTop="1" thickBot="1">
      <c r="A51" s="666" t="s">
        <v>46</v>
      </c>
      <c r="B51" s="667" t="s">
        <v>1882</v>
      </c>
      <c r="C51" s="668" t="s">
        <v>47</v>
      </c>
      <c r="D51" s="669">
        <f>$D$6*1.85</f>
        <v>54131</v>
      </c>
      <c r="E51" s="657"/>
    </row>
    <row r="52" spans="1:5" ht="16.5" thickTop="1" thickBot="1">
      <c r="A52" s="666" t="s">
        <v>48</v>
      </c>
      <c r="B52" s="667" t="s">
        <v>1882</v>
      </c>
      <c r="C52" s="668" t="s">
        <v>49</v>
      </c>
      <c r="D52" s="669">
        <f>D51*2</f>
        <v>108262</v>
      </c>
    </row>
    <row r="53" spans="1:5" ht="16.5" thickTop="1" thickBot="1">
      <c r="A53" s="666" t="s">
        <v>50</v>
      </c>
      <c r="B53" s="667" t="s">
        <v>1882</v>
      </c>
      <c r="C53" s="668" t="s">
        <v>51</v>
      </c>
      <c r="D53" s="669">
        <v>106686.24361440798</v>
      </c>
    </row>
    <row r="54" spans="1:5" ht="16.5" thickTop="1" thickBot="1">
      <c r="A54" s="666" t="s">
        <v>68</v>
      </c>
      <c r="B54" s="667" t="s">
        <v>1882</v>
      </c>
      <c r="C54" s="668" t="s">
        <v>69</v>
      </c>
      <c r="D54" s="669">
        <v>213372.48722881597</v>
      </c>
    </row>
    <row r="55" spans="1:5" ht="46.5" thickTop="1" thickBot="1">
      <c r="A55" s="670" t="s">
        <v>29</v>
      </c>
      <c r="B55" s="667" t="s">
        <v>1882</v>
      </c>
      <c r="C55" s="668" t="s">
        <v>1883</v>
      </c>
      <c r="D55" s="671">
        <v>800146.82710805978</v>
      </c>
    </row>
    <row r="56" spans="1:5" ht="16.5" thickTop="1" thickBot="1">
      <c r="A56" s="666" t="s">
        <v>52</v>
      </c>
      <c r="B56" s="667" t="s">
        <v>1882</v>
      </c>
      <c r="C56" s="668" t="s">
        <v>53</v>
      </c>
      <c r="D56" s="669">
        <v>80014.682710805981</v>
      </c>
    </row>
    <row r="57" spans="1:5" ht="16.5" thickTop="1" thickBot="1">
      <c r="A57" s="666" t="s">
        <v>54</v>
      </c>
      <c r="B57" s="667" t="s">
        <v>1882</v>
      </c>
      <c r="C57" s="668" t="s">
        <v>55</v>
      </c>
      <c r="D57" s="669">
        <v>160029.36542161196</v>
      </c>
    </row>
    <row r="58" spans="1:5" ht="16.5" thickTop="1" thickBot="1">
      <c r="A58" s="666" t="s">
        <v>56</v>
      </c>
      <c r="B58" s="667" t="s">
        <v>1882</v>
      </c>
      <c r="C58" s="668" t="s">
        <v>57</v>
      </c>
      <c r="D58" s="669">
        <v>106686.24361440798</v>
      </c>
    </row>
    <row r="59" spans="1:5" ht="16.5" thickTop="1" thickBot="1">
      <c r="A59" s="666" t="s">
        <v>2</v>
      </c>
      <c r="B59" s="667" t="s">
        <v>1882</v>
      </c>
      <c r="C59" s="668" t="s">
        <v>3</v>
      </c>
      <c r="D59" s="669">
        <v>213372.48722881597</v>
      </c>
    </row>
    <row r="60" spans="1:5" ht="16.5" thickTop="1" thickBot="1">
      <c r="A60" s="666" t="s">
        <v>58</v>
      </c>
      <c r="B60" s="667" t="s">
        <v>1882</v>
      </c>
      <c r="C60" s="668" t="s">
        <v>59</v>
      </c>
      <c r="D60" s="669">
        <v>133357.80451800997</v>
      </c>
    </row>
    <row r="61" spans="1:5" ht="16.5" thickTop="1" thickBot="1">
      <c r="A61" s="666" t="s">
        <v>86</v>
      </c>
      <c r="B61" s="667" t="s">
        <v>1882</v>
      </c>
      <c r="C61" s="668" t="s">
        <v>87</v>
      </c>
      <c r="D61" s="669">
        <v>160029.36542161196</v>
      </c>
    </row>
    <row r="62" spans="1:5" ht="16.5" thickTop="1" thickBot="1">
      <c r="A62" s="666" t="s">
        <v>88</v>
      </c>
      <c r="B62" s="667" t="s">
        <v>1882</v>
      </c>
      <c r="C62" s="668" t="s">
        <v>87</v>
      </c>
      <c r="D62" s="669">
        <v>160029.36542161196</v>
      </c>
    </row>
    <row r="63" spans="1:5" ht="16.5" thickTop="1" thickBot="1">
      <c r="A63" s="666" t="s">
        <v>60</v>
      </c>
      <c r="B63" s="667" t="s">
        <v>1882</v>
      </c>
      <c r="C63" s="668" t="s">
        <v>61</v>
      </c>
      <c r="D63" s="669">
        <v>160029.36542161196</v>
      </c>
    </row>
    <row r="64" spans="1:5" ht="17.25" customHeight="1" thickTop="1" thickBot="1">
      <c r="A64" s="666" t="s">
        <v>6</v>
      </c>
      <c r="B64" s="667" t="s">
        <v>1882</v>
      </c>
      <c r="C64" s="668" t="s">
        <v>2224</v>
      </c>
      <c r="D64" s="669">
        <f>$D$6*1.85</f>
        <v>54131</v>
      </c>
      <c r="E64" s="657"/>
    </row>
    <row r="65" spans="1:4" ht="16.5" thickTop="1" thickBot="1">
      <c r="A65" s="666" t="s">
        <v>91</v>
      </c>
      <c r="B65" s="667" t="s">
        <v>92</v>
      </c>
      <c r="C65" s="668" t="s">
        <v>93</v>
      </c>
      <c r="D65" s="669">
        <v>533431.21807203989</v>
      </c>
    </row>
    <row r="66" spans="1:4" ht="16.5" thickTop="1" thickBot="1">
      <c r="A66" s="666" t="s">
        <v>94</v>
      </c>
      <c r="B66" s="667" t="s">
        <v>92</v>
      </c>
      <c r="C66" s="668" t="s">
        <v>95</v>
      </c>
      <c r="D66" s="669">
        <v>266715.60903601995</v>
      </c>
    </row>
    <row r="67" spans="1:4" ht="16.5" thickTop="1" thickBot="1">
      <c r="A67" s="666" t="s">
        <v>2228</v>
      </c>
      <c r="B67" s="667" t="s">
        <v>1882</v>
      </c>
      <c r="C67" s="668" t="s">
        <v>2227</v>
      </c>
      <c r="D67" s="669">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ignoredErrors>
    <ignoredError sqref="D29" unlocked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9" t="s">
        <v>1850</v>
      </c>
      <c r="B1" s="690"/>
      <c r="C1" s="690"/>
      <c r="D1" s="691"/>
    </row>
    <row r="2" spans="1:4" ht="89.25" customHeight="1" thickBot="1">
      <c r="A2" s="692"/>
      <c r="B2" s="693"/>
      <c r="C2" s="693"/>
      <c r="D2" s="694"/>
    </row>
    <row r="3" spans="1:4" ht="30" customHeight="1" thickTop="1" thickBot="1">
      <c r="A3" s="686" t="s">
        <v>110</v>
      </c>
      <c r="B3" s="687"/>
      <c r="C3" s="687"/>
      <c r="D3" s="688"/>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1">
        <v>57253.882023960265</v>
      </c>
    </row>
    <row r="8" spans="1:4" ht="30" customHeight="1" thickTop="1" thickBot="1">
      <c r="A8" s="10" t="s">
        <v>112</v>
      </c>
      <c r="B8" s="8" t="s">
        <v>113</v>
      </c>
      <c r="C8" s="11" t="s">
        <v>114</v>
      </c>
      <c r="D8" s="651">
        <v>1922.3791546441432</v>
      </c>
    </row>
    <row r="9" spans="1:4" ht="30" customHeight="1" thickTop="1" thickBot="1">
      <c r="A9" s="10" t="s">
        <v>117</v>
      </c>
      <c r="B9" s="8" t="s">
        <v>113</v>
      </c>
      <c r="C9" s="11" t="s">
        <v>118</v>
      </c>
      <c r="D9" s="651">
        <v>77252.960007717906</v>
      </c>
    </row>
    <row r="10" spans="1:4" ht="30" customHeight="1" thickTop="1" thickBot="1">
      <c r="A10" s="10" t="s">
        <v>119</v>
      </c>
      <c r="B10" s="8" t="s">
        <v>113</v>
      </c>
      <c r="C10" s="11" t="s">
        <v>120</v>
      </c>
      <c r="D10" s="651">
        <v>32845.309147603752</v>
      </c>
    </row>
    <row r="11" spans="1:4" ht="30" customHeight="1" thickTop="1" thickBot="1">
      <c r="A11" s="10" t="s">
        <v>123</v>
      </c>
      <c r="B11" s="8" t="s">
        <v>113</v>
      </c>
      <c r="C11" s="11" t="s">
        <v>124</v>
      </c>
      <c r="D11" s="651">
        <v>21723.08806058449</v>
      </c>
    </row>
    <row r="12" spans="1:4" ht="30" customHeight="1" thickTop="1" thickBot="1">
      <c r="A12" s="10" t="s">
        <v>121</v>
      </c>
      <c r="B12" s="8" t="s">
        <v>113</v>
      </c>
      <c r="C12" s="11" t="s">
        <v>122</v>
      </c>
      <c r="D12" s="651">
        <v>67274.614763436941</v>
      </c>
    </row>
    <row r="13" spans="1:4" ht="30" customHeight="1" thickTop="1" thickBot="1">
      <c r="A13" s="10" t="s">
        <v>125</v>
      </c>
      <c r="B13" s="8" t="s">
        <v>113</v>
      </c>
      <c r="C13" s="11" t="s">
        <v>126</v>
      </c>
      <c r="D13" s="651">
        <v>59714.468986869761</v>
      </c>
    </row>
    <row r="14" spans="1:4" ht="30" customHeight="1" thickTop="1" thickBot="1">
      <c r="A14" s="10" t="s">
        <v>131</v>
      </c>
      <c r="B14" s="8" t="s">
        <v>113</v>
      </c>
      <c r="C14" s="11" t="s">
        <v>132</v>
      </c>
      <c r="D14" s="651">
        <v>284189.104980823</v>
      </c>
    </row>
    <row r="15" spans="1:4" ht="30" customHeight="1" thickTop="1" thickBot="1">
      <c r="A15" s="10" t="s">
        <v>129</v>
      </c>
      <c r="B15" s="8" t="s">
        <v>113</v>
      </c>
      <c r="C15" s="11" t="s">
        <v>130</v>
      </c>
      <c r="D15" s="651">
        <v>215764.90250448231</v>
      </c>
    </row>
    <row r="16" spans="1:4" ht="30" customHeight="1" thickTop="1" thickBot="1">
      <c r="A16" s="10" t="s">
        <v>127</v>
      </c>
      <c r="B16" s="8" t="s">
        <v>113</v>
      </c>
      <c r="C16" s="11" t="s">
        <v>128</v>
      </c>
      <c r="D16" s="651">
        <v>127994.64545143679</v>
      </c>
    </row>
    <row r="17" spans="1:4" ht="30" customHeight="1" thickTop="1" thickBot="1">
      <c r="A17" s="10" t="s">
        <v>1711</v>
      </c>
      <c r="B17" s="8" t="s">
        <v>113</v>
      </c>
      <c r="C17" s="11" t="s">
        <v>1712</v>
      </c>
      <c r="D17" s="651">
        <v>64979.834173794334</v>
      </c>
    </row>
    <row r="18" spans="1:4" ht="30" customHeight="1" thickTop="1" thickBot="1">
      <c r="A18" s="10" t="s">
        <v>133</v>
      </c>
      <c r="B18" s="8" t="s">
        <v>113</v>
      </c>
      <c r="C18" s="11" t="s">
        <v>134</v>
      </c>
      <c r="D18" s="651">
        <v>81892.229237455569</v>
      </c>
    </row>
    <row r="19" spans="1:4" ht="30" customHeight="1" thickTop="1" thickBot="1">
      <c r="A19" s="10" t="s">
        <v>146</v>
      </c>
      <c r="B19" s="8" t="s">
        <v>113</v>
      </c>
      <c r="C19" s="11" t="s">
        <v>147</v>
      </c>
      <c r="D19" s="651">
        <v>182488.09550520396</v>
      </c>
    </row>
    <row r="20" spans="1:4" ht="30" customHeight="1" thickTop="1" thickBot="1">
      <c r="A20" s="10" t="s">
        <v>135</v>
      </c>
      <c r="B20" s="8" t="s">
        <v>113</v>
      </c>
      <c r="C20" s="11" t="s">
        <v>1884</v>
      </c>
      <c r="D20" s="651">
        <v>73602.933664098047</v>
      </c>
    </row>
    <row r="21" spans="1:4" ht="30" customHeight="1" thickTop="1" thickBot="1">
      <c r="A21" s="10" t="s">
        <v>136</v>
      </c>
      <c r="B21" s="8" t="s">
        <v>113</v>
      </c>
      <c r="C21" s="11" t="s">
        <v>137</v>
      </c>
      <c r="D21" s="651">
        <v>176136.24301003723</v>
      </c>
    </row>
    <row r="22" spans="1:4" ht="30" customHeight="1" thickTop="1" thickBot="1">
      <c r="A22" s="10" t="s">
        <v>138</v>
      </c>
      <c r="B22" s="8" t="s">
        <v>113</v>
      </c>
      <c r="C22" s="11" t="s">
        <v>139</v>
      </c>
      <c r="D22" s="651">
        <v>51773.60607673254</v>
      </c>
    </row>
    <row r="23" spans="1:4" ht="30" customHeight="1" thickTop="1" thickBot="1">
      <c r="A23" s="10" t="s">
        <v>143</v>
      </c>
      <c r="B23" s="8" t="s">
        <v>144</v>
      </c>
      <c r="C23" s="11" t="s">
        <v>145</v>
      </c>
      <c r="D23" s="651">
        <v>27115.461017818328</v>
      </c>
    </row>
    <row r="24" spans="1:4" ht="30" customHeight="1" thickTop="1" thickBot="1">
      <c r="A24" s="10" t="s">
        <v>140</v>
      </c>
      <c r="B24" s="8" t="s">
        <v>998</v>
      </c>
      <c r="C24" s="11" t="s">
        <v>142</v>
      </c>
      <c r="D24" s="651">
        <v>31469.777023574166</v>
      </c>
    </row>
    <row r="25" spans="1:4" ht="30" customHeight="1" thickTop="1" thickBot="1">
      <c r="A25" s="10" t="s">
        <v>148</v>
      </c>
      <c r="B25" s="8" t="s">
        <v>113</v>
      </c>
      <c r="C25" s="11" t="s">
        <v>149</v>
      </c>
      <c r="D25" s="651">
        <v>185284.48919720409</v>
      </c>
    </row>
    <row r="26" spans="1:4" ht="30" customHeight="1" thickTop="1" thickBot="1">
      <c r="A26" s="10" t="s">
        <v>150</v>
      </c>
      <c r="B26" s="8" t="s">
        <v>113</v>
      </c>
      <c r="C26" s="11" t="s">
        <v>151</v>
      </c>
      <c r="D26" s="651">
        <v>162521.63429800037</v>
      </c>
    </row>
    <row r="27" spans="1:4" ht="30" customHeight="1" thickTop="1" thickBot="1">
      <c r="A27" s="10" t="s">
        <v>152</v>
      </c>
      <c r="B27" s="8" t="s">
        <v>113</v>
      </c>
      <c r="C27" s="11" t="s">
        <v>153</v>
      </c>
      <c r="D27" s="651">
        <v>68992.437956565613</v>
      </c>
    </row>
    <row r="28" spans="1:4" ht="30" customHeight="1" thickTop="1" thickBot="1">
      <c r="A28" s="10" t="s">
        <v>154</v>
      </c>
      <c r="B28" s="8" t="s">
        <v>113</v>
      </c>
      <c r="C28" s="11" t="s">
        <v>155</v>
      </c>
      <c r="D28" s="651">
        <v>126491.36005143898</v>
      </c>
    </row>
    <row r="29" spans="1:4" ht="30" customHeight="1" thickTop="1" thickBot="1">
      <c r="A29" s="10" t="s">
        <v>156</v>
      </c>
      <c r="B29" s="8" t="s">
        <v>113</v>
      </c>
      <c r="C29" s="11" t="s">
        <v>157</v>
      </c>
      <c r="D29" s="651">
        <v>1384.1440580720659</v>
      </c>
    </row>
    <row r="30" spans="1:4" ht="30" customHeight="1" thickTop="1" thickBot="1">
      <c r="A30" s="10" t="s">
        <v>166</v>
      </c>
      <c r="B30" s="8" t="s">
        <v>113</v>
      </c>
      <c r="C30" s="11" t="s">
        <v>167</v>
      </c>
      <c r="D30" s="651">
        <v>116107.61474944114</v>
      </c>
    </row>
    <row r="31" spans="1:4" ht="30" customHeight="1" thickTop="1" thickBot="1">
      <c r="A31" s="10" t="s">
        <v>162</v>
      </c>
      <c r="B31" s="8" t="s">
        <v>113</v>
      </c>
      <c r="C31" s="11" t="s">
        <v>163</v>
      </c>
      <c r="D31" s="651">
        <v>6751.8326640416299</v>
      </c>
    </row>
    <row r="32" spans="1:4" ht="30" customHeight="1" thickTop="1" thickBot="1">
      <c r="A32" s="10" t="s">
        <v>164</v>
      </c>
      <c r="B32" s="8" t="s">
        <v>113</v>
      </c>
      <c r="C32" s="11" t="s">
        <v>165</v>
      </c>
      <c r="D32" s="651">
        <v>22106.891012515021</v>
      </c>
    </row>
    <row r="33" spans="1:4" ht="30" customHeight="1" thickTop="1" thickBot="1">
      <c r="A33" s="10" t="s">
        <v>171</v>
      </c>
      <c r="B33" s="8" t="s">
        <v>113</v>
      </c>
      <c r="C33" s="11" t="s">
        <v>172</v>
      </c>
      <c r="D33" s="651">
        <v>7539.9248728303519</v>
      </c>
    </row>
    <row r="34" spans="1:4" ht="30" customHeight="1" thickTop="1" thickBot="1">
      <c r="A34" s="10" t="s">
        <v>160</v>
      </c>
      <c r="B34" s="8" t="s">
        <v>113</v>
      </c>
      <c r="C34" s="11" t="s">
        <v>161</v>
      </c>
      <c r="D34" s="651">
        <v>6619.7760077527246</v>
      </c>
    </row>
    <row r="35" spans="1:4" ht="30" customHeight="1" thickTop="1" thickBot="1">
      <c r="A35" s="10" t="s">
        <v>173</v>
      </c>
      <c r="B35" s="8" t="s">
        <v>113</v>
      </c>
      <c r="C35" s="11" t="s">
        <v>1886</v>
      </c>
      <c r="D35" s="651">
        <v>134291.0382858215</v>
      </c>
    </row>
    <row r="36" spans="1:4" ht="30" customHeight="1" thickTop="1" thickBot="1">
      <c r="A36" s="10" t="s">
        <v>170</v>
      </c>
      <c r="B36" s="8" t="s">
        <v>113</v>
      </c>
      <c r="C36" s="11" t="s">
        <v>1885</v>
      </c>
      <c r="D36" s="651">
        <v>112768.37248941563</v>
      </c>
    </row>
    <row r="37" spans="1:4" ht="30" customHeight="1" thickTop="1" thickBot="1">
      <c r="A37" s="10" t="s">
        <v>168</v>
      </c>
      <c r="B37" s="8" t="s">
        <v>113</v>
      </c>
      <c r="C37" s="11" t="s">
        <v>169</v>
      </c>
      <c r="D37" s="651">
        <v>109405.86587016408</v>
      </c>
    </row>
    <row r="38" spans="1:4" ht="30" customHeight="1" thickTop="1" thickBot="1">
      <c r="A38" s="10" t="s">
        <v>174</v>
      </c>
      <c r="B38" s="8" t="s">
        <v>113</v>
      </c>
      <c r="C38" s="11" t="s">
        <v>175</v>
      </c>
      <c r="D38" s="651">
        <v>79611.568217849243</v>
      </c>
    </row>
    <row r="39" spans="1:4" ht="30" customHeight="1" thickTop="1" thickBot="1">
      <c r="A39" s="10" t="s">
        <v>176</v>
      </c>
      <c r="B39" s="8" t="s">
        <v>113</v>
      </c>
      <c r="C39" s="11" t="s">
        <v>177</v>
      </c>
      <c r="D39" s="651">
        <v>66122.240437064873</v>
      </c>
    </row>
    <row r="40" spans="1:4" ht="30" customHeight="1" thickTop="1" thickBot="1">
      <c r="A40" s="10" t="s">
        <v>180</v>
      </c>
      <c r="B40" s="8" t="s">
        <v>113</v>
      </c>
      <c r="C40" s="11" t="s">
        <v>181</v>
      </c>
      <c r="D40" s="651">
        <v>105939.72864094135</v>
      </c>
    </row>
    <row r="41" spans="1:4" ht="30" customHeight="1" thickTop="1" thickBot="1">
      <c r="A41" s="10" t="s">
        <v>178</v>
      </c>
      <c r="B41" s="8" t="s">
        <v>113</v>
      </c>
      <c r="C41" s="11" t="s">
        <v>179</v>
      </c>
      <c r="D41" s="651">
        <v>88373.497697553757</v>
      </c>
    </row>
    <row r="42" spans="1:4" ht="30" customHeight="1" thickTop="1" thickBot="1">
      <c r="A42" s="10" t="s">
        <v>182</v>
      </c>
      <c r="B42" s="8" t="s">
        <v>113</v>
      </c>
      <c r="C42" s="11" t="s">
        <v>183</v>
      </c>
      <c r="D42" s="651">
        <v>92560.232473570184</v>
      </c>
    </row>
    <row r="43" spans="1:4" ht="30" customHeight="1" thickTop="1" thickBot="1">
      <c r="A43" s="10" t="s">
        <v>1672</v>
      </c>
      <c r="B43" s="8" t="s">
        <v>113</v>
      </c>
      <c r="C43" s="11" t="s">
        <v>1671</v>
      </c>
      <c r="D43" s="651">
        <v>6490.2582148102547</v>
      </c>
    </row>
    <row r="44" spans="1:4" ht="30" customHeight="1" thickTop="1" thickBot="1">
      <c r="A44" s="10" t="s">
        <v>184</v>
      </c>
      <c r="B44" s="8" t="s">
        <v>113</v>
      </c>
      <c r="C44" s="11" t="s">
        <v>185</v>
      </c>
      <c r="D44" s="651">
        <v>15354.94099481139</v>
      </c>
    </row>
    <row r="45" spans="1:4" ht="30" customHeight="1" thickTop="1" thickBot="1">
      <c r="A45" s="10" t="s">
        <v>1603</v>
      </c>
      <c r="B45" s="8" t="s">
        <v>113</v>
      </c>
      <c r="C45" s="11" t="s">
        <v>1604</v>
      </c>
      <c r="D45" s="651">
        <v>2614.600249822136</v>
      </c>
    </row>
    <row r="46" spans="1:4" ht="30" customHeight="1" thickTop="1" thickBot="1">
      <c r="A46" s="10" t="s">
        <v>188</v>
      </c>
      <c r="B46" s="8" t="s">
        <v>113</v>
      </c>
      <c r="C46" s="11" t="s">
        <v>189</v>
      </c>
      <c r="D46" s="651">
        <v>2500.354296334277</v>
      </c>
    </row>
    <row r="47" spans="1:4" ht="30" customHeight="1" thickTop="1" thickBot="1">
      <c r="A47" s="10" t="s">
        <v>186</v>
      </c>
      <c r="B47" s="8" t="s">
        <v>113</v>
      </c>
      <c r="C47" s="11" t="s">
        <v>187</v>
      </c>
      <c r="D47" s="651">
        <v>2822.6713503786823</v>
      </c>
    </row>
    <row r="48" spans="1:4" ht="30" customHeight="1" thickTop="1" thickBot="1">
      <c r="A48" s="10" t="s">
        <v>190</v>
      </c>
      <c r="B48" s="8" t="s">
        <v>113</v>
      </c>
      <c r="C48" s="11" t="s">
        <v>191</v>
      </c>
      <c r="D48" s="651">
        <v>5148.6843038528277</v>
      </c>
    </row>
    <row r="49" spans="1:4" ht="30" customHeight="1" thickTop="1" thickBot="1">
      <c r="A49" s="10" t="s">
        <v>201</v>
      </c>
      <c r="B49" s="8" t="s">
        <v>113</v>
      </c>
      <c r="C49" s="11" t="s">
        <v>1888</v>
      </c>
      <c r="D49" s="651">
        <v>100733.21953019488</v>
      </c>
    </row>
    <row r="50" spans="1:4" ht="30" customHeight="1" thickTop="1" thickBot="1">
      <c r="A50" s="10" t="s">
        <v>192</v>
      </c>
      <c r="B50" s="8" t="s">
        <v>113</v>
      </c>
      <c r="C50" s="11" t="s">
        <v>193</v>
      </c>
      <c r="D50" s="651">
        <v>36195.551532529978</v>
      </c>
    </row>
    <row r="51" spans="1:4" ht="30" customHeight="1" thickTop="1" thickBot="1">
      <c r="A51" s="10" t="s">
        <v>194</v>
      </c>
      <c r="B51" s="8" t="s">
        <v>113</v>
      </c>
      <c r="C51" s="11" t="s">
        <v>1887</v>
      </c>
      <c r="D51" s="651">
        <v>2862.3363091593683</v>
      </c>
    </row>
    <row r="52" spans="1:4" ht="30" customHeight="1" thickTop="1" thickBot="1">
      <c r="A52" s="10" t="s">
        <v>224</v>
      </c>
      <c r="B52" s="8" t="s">
        <v>92</v>
      </c>
      <c r="C52" s="11" t="s">
        <v>1891</v>
      </c>
      <c r="D52" s="651">
        <v>171399.27471473717</v>
      </c>
    </row>
    <row r="53" spans="1:4" ht="30" customHeight="1" thickTop="1" thickBot="1">
      <c r="A53" s="10" t="s">
        <v>195</v>
      </c>
      <c r="B53" s="8" t="s">
        <v>113</v>
      </c>
      <c r="C53" s="11" t="s">
        <v>196</v>
      </c>
      <c r="D53" s="651">
        <v>10830.01004906979</v>
      </c>
    </row>
    <row r="54" spans="1:4" ht="30" customHeight="1" thickTop="1" thickBot="1">
      <c r="A54" s="10" t="s">
        <v>214</v>
      </c>
      <c r="B54" s="8" t="s">
        <v>113</v>
      </c>
      <c r="C54" s="11" t="s">
        <v>215</v>
      </c>
      <c r="D54" s="651">
        <v>10924.690112781705</v>
      </c>
    </row>
    <row r="55" spans="1:4" ht="30" customHeight="1" thickTop="1" thickBot="1">
      <c r="A55" s="10" t="s">
        <v>197</v>
      </c>
      <c r="B55" s="8" t="s">
        <v>113</v>
      </c>
      <c r="C55" s="11" t="s">
        <v>198</v>
      </c>
      <c r="D55" s="651">
        <v>166961.16809597387</v>
      </c>
    </row>
    <row r="56" spans="1:4" ht="30" customHeight="1" thickTop="1" thickBot="1">
      <c r="A56" s="10" t="s">
        <v>199</v>
      </c>
      <c r="B56" s="8" t="s">
        <v>113</v>
      </c>
      <c r="C56" s="11" t="s">
        <v>200</v>
      </c>
      <c r="D56" s="651">
        <v>11776.254263274015</v>
      </c>
    </row>
    <row r="57" spans="1:4" ht="30" customHeight="1" thickTop="1" thickBot="1">
      <c r="A57" s="10" t="s">
        <v>202</v>
      </c>
      <c r="B57" s="8" t="s">
        <v>113</v>
      </c>
      <c r="C57" s="11" t="s">
        <v>203</v>
      </c>
      <c r="D57" s="651">
        <v>103297.50810191649</v>
      </c>
    </row>
    <row r="58" spans="1:4" ht="30" customHeight="1" thickTop="1" thickBot="1">
      <c r="A58" s="10" t="s">
        <v>212</v>
      </c>
      <c r="B58" s="8" t="s">
        <v>113</v>
      </c>
      <c r="C58" s="11" t="s">
        <v>213</v>
      </c>
      <c r="D58" s="651">
        <v>38982.445039804945</v>
      </c>
    </row>
    <row r="59" spans="1:4" ht="30" customHeight="1" thickTop="1" thickBot="1">
      <c r="A59" s="10" t="s">
        <v>206</v>
      </c>
      <c r="B59" s="8" t="s">
        <v>113</v>
      </c>
      <c r="C59" s="11" t="s">
        <v>207</v>
      </c>
      <c r="D59" s="651">
        <v>6708.5134597573224</v>
      </c>
    </row>
    <row r="60" spans="1:4" ht="30" customHeight="1" thickTop="1" thickBot="1">
      <c r="A60" s="10" t="s">
        <v>204</v>
      </c>
      <c r="B60" s="8" t="s">
        <v>113</v>
      </c>
      <c r="C60" s="11" t="s">
        <v>205</v>
      </c>
      <c r="D60" s="651">
        <v>9644.6801096677355</v>
      </c>
    </row>
    <row r="61" spans="1:4" ht="30" customHeight="1" thickTop="1" thickBot="1">
      <c r="A61" s="10" t="s">
        <v>208</v>
      </c>
      <c r="B61" s="8" t="s">
        <v>113</v>
      </c>
      <c r="C61" s="11" t="s">
        <v>209</v>
      </c>
      <c r="D61" s="651">
        <v>13575.008558711173</v>
      </c>
    </row>
    <row r="62" spans="1:4" ht="30" customHeight="1" thickTop="1" thickBot="1">
      <c r="A62" s="10" t="s">
        <v>210</v>
      </c>
      <c r="B62" s="8" t="s">
        <v>113</v>
      </c>
      <c r="C62" s="11" t="s">
        <v>211</v>
      </c>
      <c r="D62" s="651">
        <v>15326.229110166647</v>
      </c>
    </row>
    <row r="63" spans="1:4" ht="30" customHeight="1" thickTop="1" thickBot="1">
      <c r="A63" s="10" t="s">
        <v>217</v>
      </c>
      <c r="B63" s="8" t="s">
        <v>113</v>
      </c>
      <c r="C63" s="11" t="s">
        <v>218</v>
      </c>
      <c r="D63" s="651">
        <v>23400.280263408618</v>
      </c>
    </row>
    <row r="64" spans="1:4" ht="30" customHeight="1" thickTop="1" thickBot="1">
      <c r="A64" s="10" t="s">
        <v>219</v>
      </c>
      <c r="B64" s="8" t="s">
        <v>113</v>
      </c>
      <c r="C64" s="11" t="s">
        <v>220</v>
      </c>
      <c r="D64" s="651">
        <v>17099.189544290555</v>
      </c>
    </row>
    <row r="65" spans="1:4" ht="30" customHeight="1" thickTop="1" thickBot="1">
      <c r="A65" s="10" t="s">
        <v>216</v>
      </c>
      <c r="B65" s="8" t="s">
        <v>113</v>
      </c>
      <c r="C65" s="11" t="s">
        <v>1889</v>
      </c>
      <c r="D65" s="651">
        <v>17786.927067938886</v>
      </c>
    </row>
    <row r="66" spans="1:4" ht="30" customHeight="1" thickTop="1" thickBot="1">
      <c r="A66" s="10" t="s">
        <v>221</v>
      </c>
      <c r="B66" s="8" t="s">
        <v>113</v>
      </c>
      <c r="C66" s="11" t="s">
        <v>1890</v>
      </c>
      <c r="D66" s="651">
        <v>74184.157854477016</v>
      </c>
    </row>
    <row r="67" spans="1:4" ht="30" customHeight="1" thickTop="1" thickBot="1">
      <c r="A67" s="10" t="s">
        <v>222</v>
      </c>
      <c r="B67" s="8" t="s">
        <v>113</v>
      </c>
      <c r="C67" s="11" t="s">
        <v>223</v>
      </c>
      <c r="D67" s="651">
        <v>35757.036424880011</v>
      </c>
    </row>
    <row r="68" spans="1:4" ht="30" customHeight="1" thickTop="1" thickBot="1">
      <c r="A68" s="10" t="s">
        <v>225</v>
      </c>
      <c r="B68" s="8" t="s">
        <v>113</v>
      </c>
      <c r="C68" s="11" t="s">
        <v>226</v>
      </c>
      <c r="D68" s="651">
        <v>86243.215257939315</v>
      </c>
    </row>
    <row r="69" spans="1:4" ht="30" customHeight="1" thickTop="1" thickBot="1">
      <c r="A69" s="10" t="s">
        <v>227</v>
      </c>
      <c r="B69" s="8" t="s">
        <v>113</v>
      </c>
      <c r="C69" s="11" t="s">
        <v>1892</v>
      </c>
      <c r="D69" s="651">
        <v>22717.661079011221</v>
      </c>
    </row>
    <row r="70" spans="1:4" ht="30" customHeight="1" thickTop="1" thickBot="1">
      <c r="A70" s="10" t="s">
        <v>232</v>
      </c>
      <c r="B70" s="8" t="s">
        <v>233</v>
      </c>
      <c r="C70" s="11" t="s">
        <v>1895</v>
      </c>
      <c r="D70" s="651">
        <v>4497.9570572504363</v>
      </c>
    </row>
    <row r="71" spans="1:4" ht="30" customHeight="1" thickTop="1" thickBot="1">
      <c r="A71" s="10" t="s">
        <v>228</v>
      </c>
      <c r="B71" s="8" t="s">
        <v>113</v>
      </c>
      <c r="C71" s="11" t="s">
        <v>1893</v>
      </c>
      <c r="D71" s="651">
        <v>2848.1175257973073</v>
      </c>
    </row>
    <row r="72" spans="1:4" ht="30" customHeight="1" thickTop="1" thickBot="1">
      <c r="A72" s="10" t="s">
        <v>229</v>
      </c>
      <c r="B72" s="8" t="s">
        <v>113</v>
      </c>
      <c r="C72" s="11" t="s">
        <v>1894</v>
      </c>
      <c r="D72" s="651">
        <v>7051.2122468654143</v>
      </c>
    </row>
    <row r="73" spans="1:4" ht="30" customHeight="1" thickTop="1" thickBot="1">
      <c r="A73" s="10" t="s">
        <v>230</v>
      </c>
      <c r="B73" s="8" t="s">
        <v>113</v>
      </c>
      <c r="C73" s="11" t="s">
        <v>231</v>
      </c>
      <c r="D73" s="651">
        <v>3432.7590450561279</v>
      </c>
    </row>
    <row r="74" spans="1:4" ht="30" customHeight="1" thickTop="1" thickBot="1">
      <c r="A74" s="10" t="s">
        <v>234</v>
      </c>
      <c r="B74" s="8" t="s">
        <v>113</v>
      </c>
      <c r="C74" s="11" t="s">
        <v>235</v>
      </c>
      <c r="D74" s="651">
        <v>10733.253350056515</v>
      </c>
    </row>
    <row r="75" spans="1:4" ht="30" customHeight="1" thickTop="1" thickBot="1">
      <c r="A75" s="10" t="s">
        <v>236</v>
      </c>
      <c r="B75" s="8" t="s">
        <v>113</v>
      </c>
      <c r="C75" s="11" t="s">
        <v>237</v>
      </c>
      <c r="D75" s="651">
        <v>539513.49538804009</v>
      </c>
    </row>
    <row r="76" spans="1:4" ht="30" customHeight="1" thickTop="1" thickBot="1">
      <c r="A76" s="10" t="s">
        <v>238</v>
      </c>
      <c r="B76" s="8" t="s">
        <v>113</v>
      </c>
      <c r="C76" s="11" t="s">
        <v>239</v>
      </c>
      <c r="D76" s="651">
        <v>594908.2660981575</v>
      </c>
    </row>
    <row r="77" spans="1:4" ht="30" customHeight="1" thickTop="1" thickBot="1">
      <c r="A77" s="10" t="s">
        <v>240</v>
      </c>
      <c r="B77" s="8" t="s">
        <v>113</v>
      </c>
      <c r="C77" s="11" t="s">
        <v>1896</v>
      </c>
      <c r="D77" s="651">
        <v>129653.71168107673</v>
      </c>
    </row>
    <row r="78" spans="1:4" ht="30" customHeight="1" thickTop="1" thickBot="1">
      <c r="A78" s="10" t="s">
        <v>241</v>
      </c>
      <c r="B78" s="8" t="s">
        <v>113</v>
      </c>
      <c r="C78" s="11" t="s">
        <v>1897</v>
      </c>
      <c r="D78" s="651">
        <v>141125.86442461575</v>
      </c>
    </row>
    <row r="79" spans="1:4" ht="30" customHeight="1" thickTop="1" thickBot="1">
      <c r="A79" s="10" t="s">
        <v>246</v>
      </c>
      <c r="B79" s="8" t="s">
        <v>113</v>
      </c>
      <c r="C79" s="11" t="s">
        <v>1902</v>
      </c>
      <c r="D79" s="651">
        <v>94401.97539536751</v>
      </c>
    </row>
    <row r="80" spans="1:4" ht="30" customHeight="1" thickTop="1" thickBot="1">
      <c r="A80" s="10" t="s">
        <v>243</v>
      </c>
      <c r="B80" s="8" t="s">
        <v>113</v>
      </c>
      <c r="C80" s="11" t="s">
        <v>1899</v>
      </c>
      <c r="D80" s="651">
        <v>139019.29776782161</v>
      </c>
    </row>
    <row r="81" spans="1:4" ht="30" customHeight="1" thickTop="1" thickBot="1">
      <c r="A81" s="10" t="s">
        <v>244</v>
      </c>
      <c r="B81" s="8" t="s">
        <v>113</v>
      </c>
      <c r="C81" s="11" t="s">
        <v>1900</v>
      </c>
      <c r="D81" s="651">
        <v>302466.19280845171</v>
      </c>
    </row>
    <row r="82" spans="1:4" ht="30" customHeight="1" thickTop="1" thickBot="1">
      <c r="A82" s="10" t="s">
        <v>245</v>
      </c>
      <c r="B82" s="8" t="s">
        <v>113</v>
      </c>
      <c r="C82" s="11" t="s">
        <v>1901</v>
      </c>
      <c r="D82" s="651">
        <v>212756.92095354697</v>
      </c>
    </row>
    <row r="83" spans="1:4" ht="30" customHeight="1" thickTop="1" thickBot="1">
      <c r="A83" s="10" t="s">
        <v>247</v>
      </c>
      <c r="B83" s="8" t="s">
        <v>113</v>
      </c>
      <c r="C83" s="11" t="s">
        <v>1903</v>
      </c>
      <c r="D83" s="651">
        <v>200087.91432208626</v>
      </c>
    </row>
    <row r="84" spans="1:4" ht="30" customHeight="1" thickTop="1" thickBot="1">
      <c r="A84" s="10" t="s">
        <v>242</v>
      </c>
      <c r="B84" s="8" t="s">
        <v>113</v>
      </c>
      <c r="C84" s="11" t="s">
        <v>1898</v>
      </c>
      <c r="D84" s="651">
        <v>189586.8313710691</v>
      </c>
    </row>
    <row r="85" spans="1:4" ht="30" customHeight="1" thickTop="1" thickBot="1">
      <c r="A85" s="10" t="s">
        <v>248</v>
      </c>
      <c r="B85" s="8" t="s">
        <v>113</v>
      </c>
      <c r="C85" s="11" t="s">
        <v>1904</v>
      </c>
      <c r="D85" s="651">
        <v>317126.71517157956</v>
      </c>
    </row>
    <row r="86" spans="1:4" ht="30" customHeight="1" thickTop="1" thickBot="1">
      <c r="A86" s="10" t="s">
        <v>249</v>
      </c>
      <c r="B86" s="8" t="s">
        <v>113</v>
      </c>
      <c r="C86" s="11" t="s">
        <v>250</v>
      </c>
      <c r="D86" s="651">
        <v>5186.8969385287583</v>
      </c>
    </row>
    <row r="87" spans="1:4" ht="30" customHeight="1" thickTop="1" thickBot="1">
      <c r="A87" s="10" t="s">
        <v>255</v>
      </c>
      <c r="B87" s="8" t="s">
        <v>113</v>
      </c>
      <c r="C87" s="11" t="s">
        <v>256</v>
      </c>
      <c r="D87" s="651">
        <v>1684356.1938315679</v>
      </c>
    </row>
    <row r="88" spans="1:4" ht="30" customHeight="1" thickTop="1" thickBot="1">
      <c r="A88" s="10" t="s">
        <v>253</v>
      </c>
      <c r="B88" s="8" t="s">
        <v>113</v>
      </c>
      <c r="C88" s="11" t="s">
        <v>254</v>
      </c>
      <c r="D88" s="651">
        <v>21692.196442863515</v>
      </c>
    </row>
    <row r="89" spans="1:4" ht="30" customHeight="1" thickTop="1" thickBot="1">
      <c r="A89" s="10" t="s">
        <v>251</v>
      </c>
      <c r="B89" s="8" t="s">
        <v>113</v>
      </c>
      <c r="C89" s="11" t="s">
        <v>252</v>
      </c>
      <c r="D89" s="651">
        <v>27260.098270893781</v>
      </c>
    </row>
    <row r="90" spans="1:4" ht="30" customHeight="1" thickTop="1" thickBot="1">
      <c r="A90" s="10" t="s">
        <v>257</v>
      </c>
      <c r="B90" s="8" t="s">
        <v>113</v>
      </c>
      <c r="C90" s="11" t="s">
        <v>258</v>
      </c>
      <c r="D90" s="651">
        <v>5453.4761869079366</v>
      </c>
    </row>
    <row r="91" spans="1:4" ht="30" customHeight="1" thickTop="1" thickBot="1">
      <c r="A91" s="10" t="s">
        <v>259</v>
      </c>
      <c r="B91" s="8" t="s">
        <v>113</v>
      </c>
      <c r="C91" s="11" t="s">
        <v>260</v>
      </c>
      <c r="D91" s="651">
        <v>75164.555896168982</v>
      </c>
    </row>
    <row r="92" spans="1:4" ht="30" customHeight="1" thickTop="1" thickBot="1">
      <c r="A92" s="10" t="s">
        <v>261</v>
      </c>
      <c r="B92" s="8" t="s">
        <v>113</v>
      </c>
      <c r="C92" s="11" t="s">
        <v>262</v>
      </c>
      <c r="D92" s="651">
        <v>10335.450592201609</v>
      </c>
    </row>
    <row r="93" spans="1:4" ht="30" customHeight="1" thickTop="1" thickBot="1">
      <c r="A93" s="10" t="s">
        <v>263</v>
      </c>
      <c r="B93" s="8" t="s">
        <v>113</v>
      </c>
      <c r="C93" s="11" t="s">
        <v>264</v>
      </c>
      <c r="D93" s="651">
        <v>7567.4343476957783</v>
      </c>
    </row>
    <row r="94" spans="1:4" ht="30" customHeight="1" thickTop="1" thickBot="1">
      <c r="A94" s="10" t="s">
        <v>265</v>
      </c>
      <c r="B94" s="8" t="s">
        <v>113</v>
      </c>
      <c r="C94" s="11" t="s">
        <v>266</v>
      </c>
      <c r="D94" s="651">
        <v>16728.638119391744</v>
      </c>
    </row>
    <row r="95" spans="1:4" ht="30" customHeight="1" thickTop="1" thickBot="1">
      <c r="A95" s="10" t="s">
        <v>267</v>
      </c>
      <c r="B95" s="8" t="s">
        <v>113</v>
      </c>
      <c r="C95" s="11" t="s">
        <v>268</v>
      </c>
      <c r="D95" s="651">
        <v>88962.530199889428</v>
      </c>
    </row>
    <row r="96" spans="1:4" ht="30" customHeight="1" thickTop="1" thickBot="1">
      <c r="A96" s="10" t="s">
        <v>269</v>
      </c>
      <c r="B96" s="8" t="s">
        <v>113</v>
      </c>
      <c r="C96" s="11" t="s">
        <v>270</v>
      </c>
      <c r="D96" s="651">
        <v>218854.14737777953</v>
      </c>
    </row>
    <row r="97" spans="1:4" ht="30" customHeight="1" thickTop="1" thickBot="1">
      <c r="A97" s="10" t="s">
        <v>271</v>
      </c>
      <c r="B97" s="8" t="s">
        <v>113</v>
      </c>
      <c r="C97" s="11" t="s">
        <v>272</v>
      </c>
      <c r="D97" s="651">
        <v>129993.39810528506</v>
      </c>
    </row>
    <row r="98" spans="1:4" ht="30" customHeight="1" thickTop="1" thickBot="1">
      <c r="A98" s="10" t="s">
        <v>273</v>
      </c>
      <c r="B98" s="8" t="s">
        <v>113</v>
      </c>
      <c r="C98" s="11" t="s">
        <v>274</v>
      </c>
      <c r="D98" s="651">
        <v>5555.6175096095812</v>
      </c>
    </row>
    <row r="99" spans="1:4" ht="30" customHeight="1" thickTop="1" thickBot="1">
      <c r="A99" s="10" t="s">
        <v>275</v>
      </c>
      <c r="B99" s="8" t="s">
        <v>113</v>
      </c>
      <c r="C99" s="11" t="s">
        <v>276</v>
      </c>
      <c r="D99" s="651">
        <v>13804.175351432972</v>
      </c>
    </row>
    <row r="100" spans="1:4" ht="30" customHeight="1" thickTop="1" thickBot="1">
      <c r="A100" s="10" t="s">
        <v>277</v>
      </c>
      <c r="B100" s="8" t="s">
        <v>113</v>
      </c>
      <c r="C100" s="11" t="s">
        <v>278</v>
      </c>
      <c r="D100" s="651">
        <v>387378.15125602065</v>
      </c>
    </row>
    <row r="101" spans="1:4" ht="30" customHeight="1" thickTop="1" thickBot="1">
      <c r="A101" s="10" t="s">
        <v>279</v>
      </c>
      <c r="B101" s="8" t="s">
        <v>113</v>
      </c>
      <c r="C101" s="11" t="s">
        <v>1905</v>
      </c>
      <c r="D101" s="651">
        <v>370710.71016090305</v>
      </c>
    </row>
    <row r="102" spans="1:4" ht="30" customHeight="1" thickTop="1" thickBot="1">
      <c r="A102" s="10" t="s">
        <v>280</v>
      </c>
      <c r="B102" s="8" t="s">
        <v>113</v>
      </c>
      <c r="C102" s="11" t="s">
        <v>281</v>
      </c>
      <c r="D102" s="651">
        <v>507355.92613030592</v>
      </c>
    </row>
    <row r="103" spans="1:4" ht="30" customHeight="1" thickTop="1" thickBot="1">
      <c r="A103" s="10" t="s">
        <v>282</v>
      </c>
      <c r="B103" s="8" t="s">
        <v>113</v>
      </c>
      <c r="C103" s="11" t="s">
        <v>283</v>
      </c>
      <c r="D103" s="651">
        <v>561775.07863744022</v>
      </c>
    </row>
    <row r="104" spans="1:4" ht="30" customHeight="1" thickTop="1" thickBot="1">
      <c r="A104" s="10" t="s">
        <v>284</v>
      </c>
      <c r="B104" s="8" t="s">
        <v>113</v>
      </c>
      <c r="C104" s="11" t="s">
        <v>285</v>
      </c>
      <c r="D104" s="651">
        <v>616886.80267984071</v>
      </c>
    </row>
    <row r="105" spans="1:4" ht="30" customHeight="1" thickTop="1" thickBot="1">
      <c r="A105" s="10" t="s">
        <v>286</v>
      </c>
      <c r="B105" s="8" t="s">
        <v>113</v>
      </c>
      <c r="C105" s="11" t="s">
        <v>287</v>
      </c>
      <c r="D105" s="651">
        <v>246971.87017541175</v>
      </c>
    </row>
    <row r="106" spans="1:4" ht="30" customHeight="1" thickTop="1" thickBot="1">
      <c r="A106" s="10" t="s">
        <v>288</v>
      </c>
      <c r="B106" s="8" t="s">
        <v>113</v>
      </c>
      <c r="C106" s="11" t="s">
        <v>289</v>
      </c>
      <c r="D106" s="651">
        <v>15923.709802807723</v>
      </c>
    </row>
    <row r="107" spans="1:4" ht="30" customHeight="1" thickTop="1" thickBot="1">
      <c r="A107" s="10" t="s">
        <v>290</v>
      </c>
      <c r="B107" s="8" t="s">
        <v>113</v>
      </c>
      <c r="C107" s="11" t="s">
        <v>291</v>
      </c>
      <c r="D107" s="651">
        <v>513617.4771514954</v>
      </c>
    </row>
    <row r="108" spans="1:4" ht="30" customHeight="1" thickTop="1" thickBot="1">
      <c r="A108" s="10" t="s">
        <v>292</v>
      </c>
      <c r="B108" s="8" t="s">
        <v>113</v>
      </c>
      <c r="C108" s="11" t="s">
        <v>293</v>
      </c>
      <c r="D108" s="651">
        <v>7564.1701775961255</v>
      </c>
    </row>
    <row r="109" spans="1:4" ht="30" customHeight="1" thickTop="1" thickBot="1">
      <c r="A109" s="10" t="s">
        <v>294</v>
      </c>
      <c r="B109" s="8" t="s">
        <v>113</v>
      </c>
      <c r="C109" s="11" t="s">
        <v>1906</v>
      </c>
      <c r="D109" s="651">
        <v>660327.4664227243</v>
      </c>
    </row>
    <row r="110" spans="1:4" ht="30" customHeight="1" thickTop="1" thickBot="1">
      <c r="A110" s="10" t="s">
        <v>295</v>
      </c>
      <c r="B110" s="8" t="s">
        <v>113</v>
      </c>
      <c r="C110" s="11" t="s">
        <v>296</v>
      </c>
      <c r="D110" s="651">
        <v>3545.9767849231548</v>
      </c>
    </row>
    <row r="111" spans="1:4" ht="30" customHeight="1" thickTop="1" thickBot="1">
      <c r="A111" s="10" t="s">
        <v>297</v>
      </c>
      <c r="B111" s="8" t="s">
        <v>113</v>
      </c>
      <c r="C111" s="11" t="s">
        <v>298</v>
      </c>
      <c r="D111" s="651">
        <v>129198.41533052728</v>
      </c>
    </row>
    <row r="112" spans="1:4" ht="30" customHeight="1" thickTop="1" thickBot="1">
      <c r="A112" s="10" t="s">
        <v>299</v>
      </c>
      <c r="B112" s="8" t="s">
        <v>113</v>
      </c>
      <c r="C112" s="11" t="s">
        <v>300</v>
      </c>
      <c r="D112" s="651">
        <v>556586.70037224924</v>
      </c>
    </row>
    <row r="113" spans="1:4" ht="30" customHeight="1" thickTop="1" thickBot="1">
      <c r="A113" s="10" t="s">
        <v>301</v>
      </c>
      <c r="B113" s="8" t="s">
        <v>113</v>
      </c>
      <c r="C113" s="11" t="s">
        <v>302</v>
      </c>
      <c r="D113" s="651">
        <v>7989.8203082683558</v>
      </c>
    </row>
    <row r="114" spans="1:4" ht="30" customHeight="1" thickTop="1" thickBot="1">
      <c r="A114" s="10" t="s">
        <v>305</v>
      </c>
      <c r="B114" s="8" t="s">
        <v>113</v>
      </c>
      <c r="C114" s="11" t="s">
        <v>306</v>
      </c>
      <c r="D114" s="651">
        <v>141611.50712679856</v>
      </c>
    </row>
    <row r="115" spans="1:4" ht="30" customHeight="1" thickTop="1" thickBot="1">
      <c r="A115" s="10" t="s">
        <v>303</v>
      </c>
      <c r="B115" s="8" t="s">
        <v>113</v>
      </c>
      <c r="C115" s="11" t="s">
        <v>304</v>
      </c>
      <c r="D115" s="651">
        <v>121310.71151657675</v>
      </c>
    </row>
    <row r="116" spans="1:4" ht="30" customHeight="1" thickTop="1" thickBot="1">
      <c r="A116" s="10" t="s">
        <v>309</v>
      </c>
      <c r="B116" s="8" t="s">
        <v>113</v>
      </c>
      <c r="C116" s="11" t="s">
        <v>1907</v>
      </c>
      <c r="D116" s="651">
        <v>121470.85145904738</v>
      </c>
    </row>
    <row r="117" spans="1:4" ht="30" customHeight="1" thickTop="1" thickBot="1">
      <c r="A117" s="10" t="s">
        <v>310</v>
      </c>
      <c r="B117" s="8" t="s">
        <v>113</v>
      </c>
      <c r="C117" s="11" t="s">
        <v>311</v>
      </c>
      <c r="D117" s="651">
        <v>209372.57464534912</v>
      </c>
    </row>
    <row r="118" spans="1:4" ht="30" customHeight="1" thickTop="1" thickBot="1">
      <c r="A118" s="10" t="s">
        <v>313</v>
      </c>
      <c r="B118" s="8" t="s">
        <v>113</v>
      </c>
      <c r="C118" s="11" t="s">
        <v>1909</v>
      </c>
      <c r="D118" s="651">
        <v>279022.70382282877</v>
      </c>
    </row>
    <row r="119" spans="1:4" ht="30" customHeight="1" thickTop="1" thickBot="1">
      <c r="A119" s="10" t="s">
        <v>318</v>
      </c>
      <c r="B119" s="8" t="s">
        <v>113</v>
      </c>
      <c r="C119" s="11" t="s">
        <v>319</v>
      </c>
      <c r="D119" s="651">
        <v>230388.71357373215</v>
      </c>
    </row>
    <row r="120" spans="1:4" ht="30" customHeight="1" thickTop="1" thickBot="1">
      <c r="A120" s="10" t="s">
        <v>314</v>
      </c>
      <c r="B120" s="8" t="s">
        <v>113</v>
      </c>
      <c r="C120" s="11" t="s">
        <v>315</v>
      </c>
      <c r="D120" s="651">
        <v>206351.13972456017</v>
      </c>
    </row>
    <row r="121" spans="1:4" ht="30" customHeight="1" thickTop="1" thickBot="1">
      <c r="A121" s="10" t="s">
        <v>1648</v>
      </c>
      <c r="B121" s="8" t="s">
        <v>113</v>
      </c>
      <c r="C121" s="11" t="s">
        <v>1649</v>
      </c>
      <c r="D121" s="651">
        <v>121473.23673930501</v>
      </c>
    </row>
    <row r="122" spans="1:4" ht="30" customHeight="1" thickTop="1" thickBot="1">
      <c r="A122" s="10" t="s">
        <v>322</v>
      </c>
      <c r="B122" s="8" t="s">
        <v>113</v>
      </c>
      <c r="C122" s="11" t="s">
        <v>323</v>
      </c>
      <c r="D122" s="651">
        <v>119604.76720415932</v>
      </c>
    </row>
    <row r="123" spans="1:4" ht="30" customHeight="1" thickTop="1" thickBot="1">
      <c r="A123" s="10" t="s">
        <v>320</v>
      </c>
      <c r="B123" s="8" t="s">
        <v>113</v>
      </c>
      <c r="C123" s="11" t="s">
        <v>321</v>
      </c>
      <c r="D123" s="651">
        <v>146015.49889486315</v>
      </c>
    </row>
    <row r="124" spans="1:4" ht="30" customHeight="1" thickTop="1" thickBot="1">
      <c r="A124" s="10" t="s">
        <v>312</v>
      </c>
      <c r="B124" s="8" t="s">
        <v>113</v>
      </c>
      <c r="C124" s="11" t="s">
        <v>1908</v>
      </c>
      <c r="D124" s="651">
        <v>224820.93529143676</v>
      </c>
    </row>
    <row r="125" spans="1:4" ht="30" customHeight="1" thickTop="1" thickBot="1">
      <c r="A125" s="10" t="s">
        <v>316</v>
      </c>
      <c r="B125" s="8" t="s">
        <v>113</v>
      </c>
      <c r="C125" s="11" t="s">
        <v>317</v>
      </c>
      <c r="D125" s="651">
        <v>196096.13830458763</v>
      </c>
    </row>
    <row r="126" spans="1:4" ht="30" customHeight="1" thickTop="1" thickBot="1">
      <c r="A126" s="10" t="s">
        <v>307</v>
      </c>
      <c r="B126" s="8" t="s">
        <v>113</v>
      </c>
      <c r="C126" s="11" t="s">
        <v>308</v>
      </c>
      <c r="D126" s="651">
        <v>114938.64114874617</v>
      </c>
    </row>
    <row r="127" spans="1:4" ht="30" customHeight="1" thickTop="1" thickBot="1">
      <c r="A127" s="10" t="s">
        <v>324</v>
      </c>
      <c r="B127" s="8" t="s">
        <v>113</v>
      </c>
      <c r="C127" s="11" t="s">
        <v>325</v>
      </c>
      <c r="D127" s="651">
        <v>5499.2645906107173</v>
      </c>
    </row>
    <row r="128" spans="1:4" ht="30" customHeight="1" thickTop="1" thickBot="1">
      <c r="A128" s="10" t="s">
        <v>326</v>
      </c>
      <c r="B128" s="8" t="s">
        <v>113</v>
      </c>
      <c r="C128" s="11" t="s">
        <v>327</v>
      </c>
      <c r="D128" s="651">
        <v>107287.3941589246</v>
      </c>
    </row>
    <row r="129" spans="1:4" ht="30" customHeight="1" thickTop="1" thickBot="1">
      <c r="A129" s="10" t="s">
        <v>328</v>
      </c>
      <c r="B129" s="8" t="s">
        <v>113</v>
      </c>
      <c r="C129" s="11" t="s">
        <v>329</v>
      </c>
      <c r="D129" s="651">
        <v>87.063295589023284</v>
      </c>
    </row>
    <row r="130" spans="1:4" ht="30" customHeight="1" thickTop="1" thickBot="1">
      <c r="A130" s="10" t="s">
        <v>330</v>
      </c>
      <c r="B130" s="8" t="s">
        <v>113</v>
      </c>
      <c r="C130" s="11" t="s">
        <v>331</v>
      </c>
      <c r="D130" s="651">
        <v>2833.6200604374112</v>
      </c>
    </row>
    <row r="131" spans="1:4" ht="30" customHeight="1" thickTop="1" thickBot="1">
      <c r="A131" s="10" t="s">
        <v>332</v>
      </c>
      <c r="B131" s="8" t="s">
        <v>113</v>
      </c>
      <c r="C131" s="11" t="s">
        <v>333</v>
      </c>
      <c r="D131" s="651">
        <v>2515.5488205521792</v>
      </c>
    </row>
    <row r="132" spans="1:4" ht="30" customHeight="1" thickTop="1" thickBot="1">
      <c r="A132" s="10" t="s">
        <v>334</v>
      </c>
      <c r="B132" s="8" t="s">
        <v>113</v>
      </c>
      <c r="C132" s="11" t="s">
        <v>1676</v>
      </c>
      <c r="D132" s="651">
        <v>4280.4150573451025</v>
      </c>
    </row>
    <row r="133" spans="1:4" ht="30" customHeight="1" thickTop="1" thickBot="1">
      <c r="A133" s="10" t="s">
        <v>335</v>
      </c>
      <c r="B133" s="8" t="s">
        <v>92</v>
      </c>
      <c r="C133" s="11" t="s">
        <v>1910</v>
      </c>
      <c r="D133" s="651">
        <v>267179.93905350566</v>
      </c>
    </row>
    <row r="134" spans="1:4" ht="30" customHeight="1" thickTop="1" thickBot="1">
      <c r="A134" s="10" t="s">
        <v>336</v>
      </c>
      <c r="B134" s="8" t="s">
        <v>113</v>
      </c>
      <c r="C134" s="11" t="s">
        <v>337</v>
      </c>
      <c r="D134" s="651">
        <v>46193.44719359083</v>
      </c>
    </row>
    <row r="135" spans="1:4" ht="30" customHeight="1" thickTop="1" thickBot="1">
      <c r="A135" s="10" t="s">
        <v>338</v>
      </c>
      <c r="B135" s="8" t="s">
        <v>339</v>
      </c>
      <c r="C135" s="11" t="s">
        <v>340</v>
      </c>
      <c r="D135" s="651">
        <v>1589.3044760378812</v>
      </c>
    </row>
    <row r="136" spans="1:4" ht="30" customHeight="1" thickTop="1" thickBot="1">
      <c r="A136" s="10" t="s">
        <v>352</v>
      </c>
      <c r="B136" s="8" t="s">
        <v>339</v>
      </c>
      <c r="C136" s="11" t="s">
        <v>353</v>
      </c>
      <c r="D136" s="651">
        <v>1753.0743738508133</v>
      </c>
    </row>
    <row r="137" spans="1:4" ht="30" customHeight="1" thickTop="1" thickBot="1">
      <c r="A137" s="10" t="s">
        <v>343</v>
      </c>
      <c r="B137" s="8" t="s">
        <v>344</v>
      </c>
      <c r="C137" s="11" t="s">
        <v>345</v>
      </c>
      <c r="D137" s="651">
        <v>0.49243262034698304</v>
      </c>
    </row>
    <row r="138" spans="1:4" ht="30" customHeight="1" thickTop="1" thickBot="1">
      <c r="A138" s="10" t="s">
        <v>346</v>
      </c>
      <c r="B138" s="8" t="s">
        <v>344</v>
      </c>
      <c r="C138" s="11" t="s">
        <v>347</v>
      </c>
      <c r="D138" s="651">
        <v>0.49243262034698304</v>
      </c>
    </row>
    <row r="139" spans="1:4" ht="30" customHeight="1" thickTop="1" thickBot="1">
      <c r="A139" s="10" t="s">
        <v>350</v>
      </c>
      <c r="B139" s="8" t="s">
        <v>339</v>
      </c>
      <c r="C139" s="11" t="s">
        <v>351</v>
      </c>
      <c r="D139" s="651">
        <v>1563.7969156297722</v>
      </c>
    </row>
    <row r="140" spans="1:4" ht="30" customHeight="1" thickTop="1" thickBot="1">
      <c r="A140" s="10" t="s">
        <v>348</v>
      </c>
      <c r="B140" s="8" t="s">
        <v>339</v>
      </c>
      <c r="C140" s="11" t="s">
        <v>349</v>
      </c>
      <c r="D140" s="651">
        <v>1555.3788208098683</v>
      </c>
    </row>
    <row r="141" spans="1:4" ht="30" customHeight="1" thickTop="1" thickBot="1">
      <c r="A141" s="10" t="s">
        <v>356</v>
      </c>
      <c r="B141" s="8" t="s">
        <v>113</v>
      </c>
      <c r="C141" s="11" t="s">
        <v>357</v>
      </c>
      <c r="D141" s="651">
        <v>62174.252216170826</v>
      </c>
    </row>
    <row r="142" spans="1:4" ht="30" customHeight="1" thickTop="1" thickBot="1">
      <c r="A142" s="10" t="s">
        <v>341</v>
      </c>
      <c r="B142" s="8" t="s">
        <v>339</v>
      </c>
      <c r="C142" s="11" t="s">
        <v>342</v>
      </c>
      <c r="D142" s="651">
        <v>1536.9573781315578</v>
      </c>
    </row>
    <row r="143" spans="1:4" ht="30" customHeight="1" thickTop="1" thickBot="1">
      <c r="A143" s="10" t="s">
        <v>354</v>
      </c>
      <c r="B143" s="8" t="s">
        <v>113</v>
      </c>
      <c r="C143" s="11" t="s">
        <v>355</v>
      </c>
      <c r="D143" s="651">
        <v>57342.20082786167</v>
      </c>
    </row>
    <row r="144" spans="1:4" ht="30" customHeight="1" thickTop="1" thickBot="1">
      <c r="A144" s="10" t="s">
        <v>359</v>
      </c>
      <c r="B144" s="8" t="s">
        <v>113</v>
      </c>
      <c r="C144" s="11" t="s">
        <v>360</v>
      </c>
      <c r="D144" s="651">
        <v>146399.11702614155</v>
      </c>
    </row>
    <row r="145" spans="1:4" ht="68.25" customHeight="1" thickTop="1" thickBot="1">
      <c r="A145" s="10" t="s">
        <v>358</v>
      </c>
      <c r="B145" s="8" t="s">
        <v>113</v>
      </c>
      <c r="C145" s="11" t="s">
        <v>2197</v>
      </c>
      <c r="D145" s="651">
        <v>218472.33596299766</v>
      </c>
    </row>
    <row r="146" spans="1:4" ht="30" customHeight="1" thickTop="1" thickBot="1">
      <c r="A146" s="10" t="s">
        <v>361</v>
      </c>
      <c r="B146" s="8" t="s">
        <v>113</v>
      </c>
      <c r="C146" s="11" t="s">
        <v>1911</v>
      </c>
      <c r="D146" s="651">
        <v>147607.76294104985</v>
      </c>
    </row>
    <row r="147" spans="1:4" ht="30" customHeight="1" thickTop="1" thickBot="1">
      <c r="A147" s="10" t="s">
        <v>362</v>
      </c>
      <c r="B147" s="8" t="s">
        <v>113</v>
      </c>
      <c r="C147" s="11" t="s">
        <v>1912</v>
      </c>
      <c r="D147" s="651">
        <v>149276.17428708033</v>
      </c>
    </row>
    <row r="148" spans="1:4" ht="30" customHeight="1" thickTop="1" thickBot="1">
      <c r="A148" s="10" t="s">
        <v>367</v>
      </c>
      <c r="B148" s="8" t="s">
        <v>113</v>
      </c>
      <c r="C148" s="11" t="s">
        <v>368</v>
      </c>
      <c r="D148" s="651">
        <v>7116.978873943649</v>
      </c>
    </row>
    <row r="149" spans="1:4" ht="30" customHeight="1" thickTop="1" thickBot="1">
      <c r="A149" s="10" t="s">
        <v>363</v>
      </c>
      <c r="B149" s="8" t="s">
        <v>113</v>
      </c>
      <c r="C149" s="11" t="s">
        <v>364</v>
      </c>
      <c r="D149" s="651">
        <v>6554.4535601034322</v>
      </c>
    </row>
    <row r="150" spans="1:4" ht="30" customHeight="1" thickTop="1" thickBot="1">
      <c r="A150" s="10" t="s">
        <v>158</v>
      </c>
      <c r="B150" s="8" t="s">
        <v>113</v>
      </c>
      <c r="C150" s="11" t="s">
        <v>159</v>
      </c>
      <c r="D150" s="651">
        <v>49533.78126223584</v>
      </c>
    </row>
    <row r="151" spans="1:4" ht="30" customHeight="1" thickTop="1" thickBot="1">
      <c r="A151" s="10" t="s">
        <v>369</v>
      </c>
      <c r="B151" s="8" t="s">
        <v>113</v>
      </c>
      <c r="C151" s="11" t="s">
        <v>370</v>
      </c>
      <c r="D151" s="651">
        <v>86845.421614670588</v>
      </c>
    </row>
    <row r="152" spans="1:4" ht="30" customHeight="1" thickTop="1" thickBot="1">
      <c r="A152" s="10" t="s">
        <v>371</v>
      </c>
      <c r="B152" s="8" t="s">
        <v>113</v>
      </c>
      <c r="C152" s="11" t="s">
        <v>372</v>
      </c>
      <c r="D152" s="651">
        <v>141611.50712679856</v>
      </c>
    </row>
    <row r="153" spans="1:4" ht="30" customHeight="1" thickTop="1" thickBot="1">
      <c r="A153" s="10" t="s">
        <v>365</v>
      </c>
      <c r="B153" s="8" t="s">
        <v>113</v>
      </c>
      <c r="C153" s="11" t="s">
        <v>366</v>
      </c>
      <c r="D153" s="651">
        <v>129558.17542533133</v>
      </c>
    </row>
    <row r="154" spans="1:4" ht="30" customHeight="1" thickTop="1" thickBot="1">
      <c r="A154" s="10" t="s">
        <v>373</v>
      </c>
      <c r="B154" s="8" t="s">
        <v>113</v>
      </c>
      <c r="C154" s="11" t="s">
        <v>374</v>
      </c>
      <c r="D154" s="651">
        <v>89908.9532793088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E6" sqref="E6"/>
    </sheetView>
  </sheetViews>
  <sheetFormatPr baseColWidth="10" defaultRowHeight="15"/>
  <cols>
    <col min="1" max="1" width="11.5703125" customWidth="1"/>
    <col min="2" max="2" width="9.140625"/>
    <col min="3" max="3" width="77.42578125" style="198" customWidth="1"/>
    <col min="4" max="4" width="18.28515625" style="183" customWidth="1"/>
    <col min="5" max="5" width="14.28515625" customWidth="1"/>
  </cols>
  <sheetData>
    <row r="1" spans="1:4" ht="81.75" customHeight="1" thickTop="1" thickBot="1">
      <c r="A1" s="696" t="s">
        <v>1850</v>
      </c>
      <c r="B1" s="697"/>
      <c r="C1" s="697"/>
      <c r="D1" s="698"/>
    </row>
    <row r="2" spans="1:4" ht="48.75" customHeight="1" thickTop="1" thickBot="1">
      <c r="A2" s="695" t="s">
        <v>375</v>
      </c>
      <c r="B2" s="695"/>
      <c r="C2" s="695"/>
      <c r="D2" s="695"/>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72" t="s">
        <v>742</v>
      </c>
      <c r="B6" s="672" t="s">
        <v>377</v>
      </c>
      <c r="C6" s="673" t="s">
        <v>2239</v>
      </c>
      <c r="D6" s="647">
        <v>3962.9070522708553</v>
      </c>
    </row>
    <row r="7" spans="1:4" ht="16.5" thickTop="1" thickBot="1">
      <c r="A7" s="672" t="s">
        <v>747</v>
      </c>
      <c r="B7" s="672" t="s">
        <v>377</v>
      </c>
      <c r="C7" s="673" t="s">
        <v>748</v>
      </c>
      <c r="D7" s="647">
        <v>3611.639588305879</v>
      </c>
    </row>
    <row r="8" spans="1:4" ht="16.5" thickTop="1" thickBot="1">
      <c r="A8" s="672" t="s">
        <v>743</v>
      </c>
      <c r="B8" s="672" t="s">
        <v>377</v>
      </c>
      <c r="C8" s="673" t="s">
        <v>744</v>
      </c>
      <c r="D8" s="647">
        <v>3764.5415097312944</v>
      </c>
    </row>
    <row r="9" spans="1:4" ht="16.5" thickTop="1" thickBot="1">
      <c r="A9" s="672" t="s">
        <v>745</v>
      </c>
      <c r="B9" s="672" t="s">
        <v>377</v>
      </c>
      <c r="C9" s="673" t="s">
        <v>746</v>
      </c>
      <c r="D9" s="647">
        <v>3596.5254006681325</v>
      </c>
    </row>
    <row r="10" spans="1:4" ht="16.5" thickTop="1" thickBot="1">
      <c r="A10" s="672" t="s">
        <v>1668</v>
      </c>
      <c r="B10" s="672" t="s">
        <v>377</v>
      </c>
      <c r="C10" s="673" t="s">
        <v>1667</v>
      </c>
      <c r="D10" s="647">
        <v>2771.5391580788637</v>
      </c>
    </row>
    <row r="11" spans="1:4" ht="16.5" thickTop="1" thickBot="1">
      <c r="A11" s="672" t="s">
        <v>751</v>
      </c>
      <c r="B11" s="672" t="s">
        <v>377</v>
      </c>
      <c r="C11" s="673" t="s">
        <v>752</v>
      </c>
      <c r="D11" s="647">
        <v>16265.074658344462</v>
      </c>
    </row>
    <row r="12" spans="1:4" ht="16.5" thickTop="1" thickBot="1">
      <c r="A12" s="672" t="s">
        <v>749</v>
      </c>
      <c r="B12" s="672" t="s">
        <v>377</v>
      </c>
      <c r="C12" s="673" t="s">
        <v>750</v>
      </c>
      <c r="D12" s="647">
        <v>7744.3215784259137</v>
      </c>
    </row>
    <row r="13" spans="1:4" ht="16.5" thickTop="1" thickBot="1">
      <c r="A13" s="672" t="s">
        <v>753</v>
      </c>
      <c r="B13" s="672" t="s">
        <v>92</v>
      </c>
      <c r="C13" s="673" t="s">
        <v>1935</v>
      </c>
      <c r="D13" s="647">
        <v>1211.8286493775429</v>
      </c>
    </row>
    <row r="14" spans="1:4" ht="16.5" thickTop="1" thickBot="1">
      <c r="A14" s="672" t="s">
        <v>755</v>
      </c>
      <c r="B14" s="672" t="s">
        <v>233</v>
      </c>
      <c r="C14" s="673" t="s">
        <v>1937</v>
      </c>
      <c r="D14" s="647">
        <v>60690.13564920325</v>
      </c>
    </row>
    <row r="15" spans="1:4" ht="16.5" thickTop="1" thickBot="1">
      <c r="A15" s="672" t="s">
        <v>756</v>
      </c>
      <c r="B15" s="672" t="s">
        <v>92</v>
      </c>
      <c r="C15" s="673" t="s">
        <v>1938</v>
      </c>
      <c r="D15" s="647">
        <v>1218.9283610532341</v>
      </c>
    </row>
    <row r="16" spans="1:4" ht="16.5" thickTop="1" thickBot="1">
      <c r="A16" s="672" t="s">
        <v>754</v>
      </c>
      <c r="B16" s="672" t="s">
        <v>233</v>
      </c>
      <c r="C16" s="673" t="s">
        <v>1936</v>
      </c>
      <c r="D16" s="647">
        <v>64624.928724338803</v>
      </c>
    </row>
    <row r="17" spans="1:4" ht="16.5" thickTop="1" thickBot="1">
      <c r="A17" s="672" t="s">
        <v>776</v>
      </c>
      <c r="B17" s="672" t="s">
        <v>422</v>
      </c>
      <c r="C17" s="673" t="s">
        <v>777</v>
      </c>
      <c r="D17" s="647">
        <v>15075.783557446328</v>
      </c>
    </row>
    <row r="18" spans="1:4" ht="16.5" thickTop="1" thickBot="1">
      <c r="A18" s="672" t="s">
        <v>757</v>
      </c>
      <c r="B18" s="672" t="s">
        <v>387</v>
      </c>
      <c r="C18" s="673" t="s">
        <v>1939</v>
      </c>
      <c r="D18" s="647">
        <v>60059.247400696237</v>
      </c>
    </row>
    <row r="19" spans="1:4" ht="16.5" thickTop="1" thickBot="1">
      <c r="A19" s="672" t="s">
        <v>758</v>
      </c>
      <c r="B19" s="672" t="s">
        <v>387</v>
      </c>
      <c r="C19" s="673" t="s">
        <v>2240</v>
      </c>
      <c r="D19" s="647">
        <v>67200.925857172057</v>
      </c>
    </row>
    <row r="20" spans="1:4" ht="16.5" thickTop="1" thickBot="1">
      <c r="A20" s="672" t="s">
        <v>761</v>
      </c>
      <c r="B20" s="672" t="s">
        <v>387</v>
      </c>
      <c r="C20" s="673" t="s">
        <v>762</v>
      </c>
      <c r="D20" s="647">
        <v>50419.551450201179</v>
      </c>
    </row>
    <row r="21" spans="1:4" ht="16.5" thickTop="1" thickBot="1">
      <c r="A21" s="672" t="s">
        <v>759</v>
      </c>
      <c r="B21" s="672" t="s">
        <v>387</v>
      </c>
      <c r="C21" s="673" t="s">
        <v>2241</v>
      </c>
      <c r="D21" s="647">
        <v>48660.434689254791</v>
      </c>
    </row>
    <row r="22" spans="1:4" ht="16.5" thickTop="1" thickBot="1">
      <c r="A22" s="672" t="s">
        <v>760</v>
      </c>
      <c r="B22" s="672" t="s">
        <v>387</v>
      </c>
      <c r="C22" s="673" t="s">
        <v>2242</v>
      </c>
      <c r="D22" s="647">
        <v>48778.73904724545</v>
      </c>
    </row>
    <row r="23" spans="1:4" ht="16.5" thickTop="1" thickBot="1">
      <c r="A23" s="672" t="s">
        <v>763</v>
      </c>
      <c r="B23" s="672" t="s">
        <v>387</v>
      </c>
      <c r="C23" s="673" t="s">
        <v>764</v>
      </c>
      <c r="D23" s="647">
        <v>57430.30845695702</v>
      </c>
    </row>
    <row r="24" spans="1:4" ht="16.5" thickTop="1" thickBot="1">
      <c r="A24" s="672" t="s">
        <v>772</v>
      </c>
      <c r="B24" s="672" t="s">
        <v>387</v>
      </c>
      <c r="C24" s="673" t="s">
        <v>773</v>
      </c>
      <c r="D24" s="647">
        <v>25815.724837665002</v>
      </c>
    </row>
    <row r="25" spans="1:4" ht="16.5" thickTop="1" thickBot="1">
      <c r="A25" s="672" t="s">
        <v>765</v>
      </c>
      <c r="B25" s="672" t="s">
        <v>387</v>
      </c>
      <c r="C25" s="673" t="s">
        <v>766</v>
      </c>
      <c r="D25" s="647">
        <v>54793.850434465232</v>
      </c>
    </row>
    <row r="26" spans="1:4" ht="16.5" thickTop="1" thickBot="1">
      <c r="A26" s="672" t="s">
        <v>768</v>
      </c>
      <c r="B26" s="672" t="s">
        <v>387</v>
      </c>
      <c r="C26" s="673" t="s">
        <v>2002</v>
      </c>
      <c r="D26" s="647">
        <v>53317.16465403558</v>
      </c>
    </row>
    <row r="27" spans="1:4" ht="16.5" thickTop="1" thickBot="1">
      <c r="A27" s="672" t="s">
        <v>767</v>
      </c>
      <c r="B27" s="672" t="s">
        <v>387</v>
      </c>
      <c r="C27" s="673" t="s">
        <v>2004</v>
      </c>
      <c r="D27" s="647">
        <v>53317.16465403558</v>
      </c>
    </row>
    <row r="28" spans="1:4" ht="16.5" thickTop="1" thickBot="1">
      <c r="A28" s="672" t="s">
        <v>770</v>
      </c>
      <c r="B28" s="672" t="s">
        <v>387</v>
      </c>
      <c r="C28" s="673" t="s">
        <v>2003</v>
      </c>
      <c r="D28" s="647">
        <v>53317.16465403558</v>
      </c>
    </row>
    <row r="29" spans="1:4" ht="16.5" thickTop="1" thickBot="1">
      <c r="A29" s="672" t="s">
        <v>769</v>
      </c>
      <c r="B29" s="672" t="s">
        <v>387</v>
      </c>
      <c r="C29" s="673" t="s">
        <v>2001</v>
      </c>
      <c r="D29" s="647">
        <v>53317.16465403558</v>
      </c>
    </row>
    <row r="30" spans="1:4" ht="16.5" thickTop="1" thickBot="1">
      <c r="A30" s="672" t="s">
        <v>771</v>
      </c>
      <c r="B30" s="672" t="s">
        <v>387</v>
      </c>
      <c r="C30" s="673" t="s">
        <v>2243</v>
      </c>
      <c r="D30" s="647">
        <v>64823.884350586981</v>
      </c>
    </row>
    <row r="31" spans="1:4" ht="16.5" thickTop="1" thickBot="1">
      <c r="A31" s="672" t="s">
        <v>774</v>
      </c>
      <c r="B31" s="672" t="s">
        <v>422</v>
      </c>
      <c r="C31" s="673" t="s">
        <v>775</v>
      </c>
      <c r="D31" s="647">
        <v>54.260859870469744</v>
      </c>
    </row>
    <row r="32" spans="1:4" ht="16.5" thickTop="1" thickBot="1">
      <c r="A32" s="672" t="s">
        <v>779</v>
      </c>
      <c r="B32" s="672" t="s">
        <v>144</v>
      </c>
      <c r="C32" s="673" t="s">
        <v>1941</v>
      </c>
      <c r="D32" s="647">
        <v>561.94570045558567</v>
      </c>
    </row>
    <row r="33" spans="1:4" ht="16.5" thickTop="1" thickBot="1">
      <c r="A33" s="672" t="s">
        <v>780</v>
      </c>
      <c r="B33" s="672" t="s">
        <v>377</v>
      </c>
      <c r="C33" s="673" t="s">
        <v>781</v>
      </c>
      <c r="D33" s="647">
        <v>6406.488022982754</v>
      </c>
    </row>
    <row r="34" spans="1:4" ht="16.5" thickTop="1" thickBot="1">
      <c r="A34" s="672" t="s">
        <v>786</v>
      </c>
      <c r="B34" s="672" t="s">
        <v>377</v>
      </c>
      <c r="C34" s="673" t="s">
        <v>787</v>
      </c>
      <c r="D34" s="647">
        <v>5468.1118773098078</v>
      </c>
    </row>
    <row r="35" spans="1:4" ht="16.5" thickTop="1" thickBot="1">
      <c r="A35" s="672" t="s">
        <v>782</v>
      </c>
      <c r="B35" s="672" t="s">
        <v>377</v>
      </c>
      <c r="C35" s="673" t="s">
        <v>783</v>
      </c>
      <c r="D35" s="647">
        <v>5987.0286448328043</v>
      </c>
    </row>
    <row r="36" spans="1:4" ht="16.5" thickTop="1" thickBot="1">
      <c r="A36" s="672" t="s">
        <v>784</v>
      </c>
      <c r="B36" s="672" t="s">
        <v>377</v>
      </c>
      <c r="C36" s="673" t="s">
        <v>785</v>
      </c>
      <c r="D36" s="647">
        <v>5766.4428799272373</v>
      </c>
    </row>
    <row r="37" spans="1:4" ht="16.5" thickTop="1" thickBot="1">
      <c r="A37" s="672" t="s">
        <v>898</v>
      </c>
      <c r="B37" s="672" t="s">
        <v>377</v>
      </c>
      <c r="C37" s="673" t="s">
        <v>899</v>
      </c>
      <c r="D37" s="647">
        <v>4461.8370548424227</v>
      </c>
    </row>
    <row r="38" spans="1:4" ht="16.5" thickTop="1" thickBot="1">
      <c r="A38" s="672" t="s">
        <v>788</v>
      </c>
      <c r="B38" s="672" t="s">
        <v>377</v>
      </c>
      <c r="C38" s="673" t="s">
        <v>789</v>
      </c>
      <c r="D38" s="647">
        <v>5473.8235056856811</v>
      </c>
    </row>
    <row r="39" spans="1:4" ht="16.5" thickTop="1" thickBot="1">
      <c r="A39" s="672" t="s">
        <v>917</v>
      </c>
      <c r="B39" s="672" t="s">
        <v>92</v>
      </c>
      <c r="C39" s="673" t="s">
        <v>2244</v>
      </c>
      <c r="D39" s="647">
        <v>531545.26990999549</v>
      </c>
    </row>
    <row r="40" spans="1:4" ht="16.5" thickTop="1" thickBot="1">
      <c r="A40" s="672" t="s">
        <v>896</v>
      </c>
      <c r="B40" s="672" t="s">
        <v>92</v>
      </c>
      <c r="C40" s="673" t="s">
        <v>897</v>
      </c>
      <c r="D40" s="647">
        <v>34181.588960752073</v>
      </c>
    </row>
    <row r="41" spans="1:4" ht="16.5" thickTop="1" thickBot="1">
      <c r="A41" s="672" t="s">
        <v>827</v>
      </c>
      <c r="B41" s="672" t="s">
        <v>92</v>
      </c>
      <c r="C41" s="673" t="s">
        <v>828</v>
      </c>
      <c r="D41" s="647">
        <v>1116.518005877607</v>
      </c>
    </row>
    <row r="42" spans="1:4" ht="16.5" thickTop="1" thickBot="1">
      <c r="A42" s="672" t="s">
        <v>432</v>
      </c>
      <c r="B42" s="672" t="s">
        <v>92</v>
      </c>
      <c r="C42" s="673" t="s">
        <v>433</v>
      </c>
      <c r="D42" s="647">
        <v>17717.271541060723</v>
      </c>
    </row>
    <row r="43" spans="1:4" ht="16.5" thickTop="1" thickBot="1">
      <c r="A43" s="672" t="s">
        <v>376</v>
      </c>
      <c r="B43" s="672" t="s">
        <v>377</v>
      </c>
      <c r="C43" s="673" t="s">
        <v>378</v>
      </c>
      <c r="D43" s="647">
        <v>6450.2933790123952</v>
      </c>
    </row>
    <row r="44" spans="1:4" ht="16.5" thickTop="1" thickBot="1">
      <c r="A44" s="672" t="s">
        <v>379</v>
      </c>
      <c r="B44" s="672" t="s">
        <v>144</v>
      </c>
      <c r="C44" s="673" t="s">
        <v>2245</v>
      </c>
      <c r="D44" s="647">
        <v>12207.813682797185</v>
      </c>
    </row>
    <row r="45" spans="1:4" ht="16.5" thickTop="1" thickBot="1">
      <c r="A45" s="672" t="s">
        <v>778</v>
      </c>
      <c r="B45" s="672" t="s">
        <v>377</v>
      </c>
      <c r="C45" s="673" t="s">
        <v>1940</v>
      </c>
      <c r="D45" s="647">
        <v>6351.8792848759686</v>
      </c>
    </row>
    <row r="46" spans="1:4" ht="16.5" thickTop="1" thickBot="1">
      <c r="A46" s="672" t="s">
        <v>913</v>
      </c>
      <c r="B46" s="672" t="s">
        <v>92</v>
      </c>
      <c r="C46" s="673" t="s">
        <v>1954</v>
      </c>
      <c r="D46" s="647">
        <v>29157.594515434619</v>
      </c>
    </row>
    <row r="47" spans="1:4" ht="16.5" thickTop="1" thickBot="1">
      <c r="A47" s="672" t="s">
        <v>914</v>
      </c>
      <c r="B47" s="672" t="s">
        <v>92</v>
      </c>
      <c r="C47" s="673" t="s">
        <v>1955</v>
      </c>
      <c r="D47" s="647">
        <v>18499.829646230897</v>
      </c>
    </row>
    <row r="48" spans="1:4" ht="16.5" thickTop="1" thickBot="1">
      <c r="A48" s="672" t="s">
        <v>797</v>
      </c>
      <c r="B48" s="672" t="s">
        <v>387</v>
      </c>
      <c r="C48" s="673" t="s">
        <v>798</v>
      </c>
      <c r="D48" s="647">
        <v>65009.51258950583</v>
      </c>
    </row>
    <row r="49" spans="1:4" ht="16.5" thickTop="1" thickBot="1">
      <c r="A49" s="672" t="s">
        <v>800</v>
      </c>
      <c r="B49" s="672" t="s">
        <v>387</v>
      </c>
      <c r="C49" s="673" t="s">
        <v>801</v>
      </c>
      <c r="D49" s="647">
        <v>41199.178857184903</v>
      </c>
    </row>
    <row r="50" spans="1:4" ht="16.5" thickTop="1" thickBot="1">
      <c r="A50" s="672" t="s">
        <v>799</v>
      </c>
      <c r="B50" s="672" t="s">
        <v>387</v>
      </c>
      <c r="C50" s="673" t="s">
        <v>1943</v>
      </c>
      <c r="D50" s="647">
        <v>54794.907880055885</v>
      </c>
    </row>
    <row r="51" spans="1:4" ht="16.5" thickTop="1" thickBot="1">
      <c r="A51" s="672" t="s">
        <v>796</v>
      </c>
      <c r="B51" s="672" t="s">
        <v>387</v>
      </c>
      <c r="C51" s="673" t="s">
        <v>1942</v>
      </c>
      <c r="D51" s="647">
        <v>59967.693669902466</v>
      </c>
    </row>
    <row r="52" spans="1:4" ht="16.5" thickTop="1" thickBot="1">
      <c r="A52" s="672" t="s">
        <v>802</v>
      </c>
      <c r="B52" s="672" t="s">
        <v>387</v>
      </c>
      <c r="C52" s="673" t="s">
        <v>803</v>
      </c>
      <c r="D52" s="647">
        <v>68213.428604073444</v>
      </c>
    </row>
    <row r="53" spans="1:4" ht="16.5" thickTop="1" thickBot="1">
      <c r="A53" s="672" t="s">
        <v>380</v>
      </c>
      <c r="B53" s="672" t="s">
        <v>144</v>
      </c>
      <c r="C53" s="673" t="s">
        <v>381</v>
      </c>
      <c r="D53" s="647">
        <v>4735.5835819342228</v>
      </c>
    </row>
    <row r="54" spans="1:4" ht="16.5" thickTop="1" thickBot="1">
      <c r="A54" s="672" t="s">
        <v>794</v>
      </c>
      <c r="B54" s="672" t="s">
        <v>377</v>
      </c>
      <c r="C54" s="673" t="s">
        <v>795</v>
      </c>
      <c r="D54" s="647">
        <v>3504.0141342765105</v>
      </c>
    </row>
    <row r="55" spans="1:4" ht="16.5" thickTop="1" thickBot="1">
      <c r="A55" s="672" t="s">
        <v>790</v>
      </c>
      <c r="B55" s="672" t="s">
        <v>422</v>
      </c>
      <c r="C55" s="673" t="s">
        <v>791</v>
      </c>
      <c r="D55" s="647">
        <v>3059.5454685332897</v>
      </c>
    </row>
    <row r="56" spans="1:4" ht="16.5" thickTop="1" thickBot="1">
      <c r="A56" s="672" t="s">
        <v>792</v>
      </c>
      <c r="B56" s="672" t="s">
        <v>606</v>
      </c>
      <c r="C56" s="673" t="s">
        <v>793</v>
      </c>
      <c r="D56" s="647">
        <v>10517.332346459005</v>
      </c>
    </row>
    <row r="57" spans="1:4" ht="16.5" thickTop="1" thickBot="1">
      <c r="A57" s="672" t="s">
        <v>382</v>
      </c>
      <c r="B57" s="672" t="s">
        <v>377</v>
      </c>
      <c r="C57" s="673" t="s">
        <v>383</v>
      </c>
      <c r="D57" s="647">
        <v>4054.2491645594869</v>
      </c>
    </row>
    <row r="58" spans="1:4" ht="16.5" thickTop="1" thickBot="1">
      <c r="A58" s="672" t="s">
        <v>384</v>
      </c>
      <c r="B58" s="672" t="s">
        <v>377</v>
      </c>
      <c r="C58" s="673" t="s">
        <v>385</v>
      </c>
      <c r="D58" s="647">
        <v>3676.7547656495594</v>
      </c>
    </row>
    <row r="59" spans="1:4" ht="16.5" thickTop="1" thickBot="1">
      <c r="A59" s="672" t="s">
        <v>386</v>
      </c>
      <c r="B59" s="672" t="s">
        <v>387</v>
      </c>
      <c r="C59" s="673" t="s">
        <v>2246</v>
      </c>
      <c r="D59" s="647">
        <v>43686.753389221485</v>
      </c>
    </row>
    <row r="60" spans="1:4" ht="16.5" thickTop="1" thickBot="1">
      <c r="A60" s="672" t="s">
        <v>388</v>
      </c>
      <c r="B60" s="672" t="s">
        <v>377</v>
      </c>
      <c r="C60" s="673" t="s">
        <v>389</v>
      </c>
      <c r="D60" s="647">
        <v>7198.2532277688088</v>
      </c>
    </row>
    <row r="61" spans="1:4" ht="16.5" thickTop="1" thickBot="1">
      <c r="A61" s="672" t="s">
        <v>390</v>
      </c>
      <c r="B61" s="672" t="s">
        <v>233</v>
      </c>
      <c r="C61" s="673" t="s">
        <v>391</v>
      </c>
      <c r="D61" s="647">
        <v>75874.415026415038</v>
      </c>
    </row>
    <row r="62" spans="1:4" ht="16.5" thickTop="1" thickBot="1">
      <c r="A62" s="672" t="s">
        <v>398</v>
      </c>
      <c r="B62" s="672" t="s">
        <v>233</v>
      </c>
      <c r="C62" s="673" t="s">
        <v>399</v>
      </c>
      <c r="D62" s="647">
        <v>5420.0463574229134</v>
      </c>
    </row>
    <row r="63" spans="1:4" ht="16.5" thickTop="1" thickBot="1">
      <c r="A63" s="672" t="s">
        <v>392</v>
      </c>
      <c r="B63" s="672" t="s">
        <v>387</v>
      </c>
      <c r="C63" s="673" t="s">
        <v>393</v>
      </c>
      <c r="D63" s="647">
        <v>25669.648356383575</v>
      </c>
    </row>
    <row r="64" spans="1:4" ht="16.5" thickTop="1" thickBot="1">
      <c r="A64" s="672" t="s">
        <v>400</v>
      </c>
      <c r="B64" s="672" t="s">
        <v>92</v>
      </c>
      <c r="C64" s="673" t="s">
        <v>401</v>
      </c>
      <c r="D64" s="647">
        <v>33167.978272603425</v>
      </c>
    </row>
    <row r="65" spans="1:4" ht="16.5" thickTop="1" thickBot="1">
      <c r="A65" s="672" t="s">
        <v>394</v>
      </c>
      <c r="B65" s="672" t="s">
        <v>92</v>
      </c>
      <c r="C65" s="673" t="s">
        <v>395</v>
      </c>
      <c r="D65" s="647">
        <v>79151.440688044982</v>
      </c>
    </row>
    <row r="66" spans="1:4" ht="16.5" thickTop="1" thickBot="1">
      <c r="A66" s="672" t="s">
        <v>396</v>
      </c>
      <c r="B66" s="672" t="s">
        <v>92</v>
      </c>
      <c r="C66" s="673" t="s">
        <v>397</v>
      </c>
      <c r="D66" s="647">
        <v>91584.144247630873</v>
      </c>
    </row>
    <row r="67" spans="1:4" ht="16.5" thickTop="1" thickBot="1">
      <c r="A67" s="672" t="s">
        <v>918</v>
      </c>
      <c r="B67" s="672" t="s">
        <v>144</v>
      </c>
      <c r="C67" s="673" t="s">
        <v>919</v>
      </c>
      <c r="D67" s="647">
        <v>10787.758531952124</v>
      </c>
    </row>
    <row r="68" spans="1:4" ht="16.5" thickTop="1" thickBot="1">
      <c r="A68" s="672" t="s">
        <v>402</v>
      </c>
      <c r="B68" s="672" t="s">
        <v>377</v>
      </c>
      <c r="C68" s="673" t="s">
        <v>403</v>
      </c>
      <c r="D68" s="647">
        <v>961.68558152609023</v>
      </c>
    </row>
    <row r="69" spans="1:4" ht="16.5" thickTop="1" thickBot="1">
      <c r="A69" s="672" t="s">
        <v>404</v>
      </c>
      <c r="B69" s="672" t="s">
        <v>377</v>
      </c>
      <c r="C69" s="673" t="s">
        <v>405</v>
      </c>
      <c r="D69" s="647">
        <v>10535.999126132361</v>
      </c>
    </row>
    <row r="70" spans="1:4" ht="16.5" thickTop="1" thickBot="1">
      <c r="A70" s="672" t="s">
        <v>406</v>
      </c>
      <c r="B70" s="672" t="s">
        <v>144</v>
      </c>
      <c r="C70" s="673" t="s">
        <v>407</v>
      </c>
      <c r="D70" s="647">
        <v>41287.139263020705</v>
      </c>
    </row>
    <row r="71" spans="1:4" ht="16.5" thickTop="1" thickBot="1">
      <c r="A71" s="672" t="s">
        <v>408</v>
      </c>
      <c r="B71" s="672" t="s">
        <v>92</v>
      </c>
      <c r="C71" s="673" t="s">
        <v>409</v>
      </c>
      <c r="D71" s="647">
        <v>11321.698431389004</v>
      </c>
    </row>
    <row r="72" spans="1:4" ht="16.5" thickTop="1" thickBot="1">
      <c r="A72" s="672" t="s">
        <v>410</v>
      </c>
      <c r="B72" s="672" t="s">
        <v>92</v>
      </c>
      <c r="C72" s="673" t="s">
        <v>411</v>
      </c>
      <c r="D72" s="647">
        <v>24008428.832881913</v>
      </c>
    </row>
    <row r="73" spans="1:4" ht="16.5" thickTop="1" thickBot="1">
      <c r="A73" s="672" t="s">
        <v>810</v>
      </c>
      <c r="B73" s="672" t="s">
        <v>377</v>
      </c>
      <c r="C73" s="673" t="s">
        <v>811</v>
      </c>
      <c r="D73" s="647">
        <v>1833.1551845715121</v>
      </c>
    </row>
    <row r="74" spans="1:4" ht="16.5" thickTop="1" thickBot="1">
      <c r="A74" s="672" t="s">
        <v>805</v>
      </c>
      <c r="B74" s="672" t="s">
        <v>377</v>
      </c>
      <c r="C74" s="673" t="s">
        <v>806</v>
      </c>
      <c r="D74" s="647">
        <v>1514.3088845253933</v>
      </c>
    </row>
    <row r="75" spans="1:4" ht="16.5" thickTop="1" thickBot="1">
      <c r="A75" s="672" t="s">
        <v>808</v>
      </c>
      <c r="B75" s="672" t="s">
        <v>377</v>
      </c>
      <c r="C75" s="673" t="s">
        <v>809</v>
      </c>
      <c r="D75" s="647">
        <v>1514.3088845253933</v>
      </c>
    </row>
    <row r="76" spans="1:4" ht="16.5" thickTop="1" thickBot="1">
      <c r="A76" s="672" t="s">
        <v>822</v>
      </c>
      <c r="B76" s="672" t="s">
        <v>377</v>
      </c>
      <c r="C76" s="673" t="s">
        <v>823</v>
      </c>
      <c r="D76" s="647">
        <v>2325.7820367450454</v>
      </c>
    </row>
    <row r="77" spans="1:4" ht="16.5" thickTop="1" thickBot="1">
      <c r="A77" s="672" t="s">
        <v>807</v>
      </c>
      <c r="B77" s="672" t="s">
        <v>377</v>
      </c>
      <c r="C77" s="673" t="s">
        <v>2037</v>
      </c>
      <c r="D77" s="647">
        <v>1781.0059986836927</v>
      </c>
    </row>
    <row r="78" spans="1:4" ht="16.5" thickTop="1" thickBot="1">
      <c r="A78" s="672" t="s">
        <v>817</v>
      </c>
      <c r="B78" s="672" t="s">
        <v>377</v>
      </c>
      <c r="C78" s="673" t="s">
        <v>818</v>
      </c>
      <c r="D78" s="647">
        <v>2424.6147494728411</v>
      </c>
    </row>
    <row r="79" spans="1:4" ht="16.5" thickTop="1" thickBot="1">
      <c r="A79" s="672" t="s">
        <v>819</v>
      </c>
      <c r="B79" s="672" t="s">
        <v>377</v>
      </c>
      <c r="C79" s="673" t="s">
        <v>2023</v>
      </c>
      <c r="D79" s="647">
        <v>2395.0386599751787</v>
      </c>
    </row>
    <row r="80" spans="1:4" ht="16.5" thickTop="1" thickBot="1">
      <c r="A80" s="672" t="s">
        <v>820</v>
      </c>
      <c r="B80" s="672" t="s">
        <v>377</v>
      </c>
      <c r="C80" s="673" t="s">
        <v>2024</v>
      </c>
      <c r="D80" s="647">
        <v>2406.8690957742438</v>
      </c>
    </row>
    <row r="81" spans="1:4" ht="16.5" thickTop="1" thickBot="1">
      <c r="A81" s="672" t="s">
        <v>812</v>
      </c>
      <c r="B81" s="672" t="s">
        <v>377</v>
      </c>
      <c r="C81" s="673" t="s">
        <v>2247</v>
      </c>
      <c r="D81" s="647">
        <v>2374.5533282162646</v>
      </c>
    </row>
    <row r="82" spans="1:4" ht="16.5" thickTop="1" thickBot="1">
      <c r="A82" s="672" t="s">
        <v>813</v>
      </c>
      <c r="B82" s="672" t="s">
        <v>377</v>
      </c>
      <c r="C82" s="673" t="s">
        <v>2248</v>
      </c>
      <c r="D82" s="647">
        <v>2398.2141998143943</v>
      </c>
    </row>
    <row r="83" spans="1:4" ht="16.5" thickTop="1" thickBot="1">
      <c r="A83" s="672" t="s">
        <v>814</v>
      </c>
      <c r="B83" s="672" t="s">
        <v>377</v>
      </c>
      <c r="C83" s="673" t="s">
        <v>2249</v>
      </c>
      <c r="D83" s="647">
        <v>2387.5204512768355</v>
      </c>
    </row>
    <row r="84" spans="1:4" ht="16.5" thickTop="1" thickBot="1">
      <c r="A84" s="672" t="s">
        <v>815</v>
      </c>
      <c r="B84" s="672" t="s">
        <v>377</v>
      </c>
      <c r="C84" s="673" t="s">
        <v>2250</v>
      </c>
      <c r="D84" s="647">
        <v>2496.7084598075476</v>
      </c>
    </row>
    <row r="85" spans="1:4" ht="16.5" thickTop="1" thickBot="1">
      <c r="A85" s="672" t="s">
        <v>821</v>
      </c>
      <c r="B85" s="672" t="s">
        <v>377</v>
      </c>
      <c r="C85" s="673" t="s">
        <v>1944</v>
      </c>
      <c r="D85" s="647">
        <v>2399.3508870759006</v>
      </c>
    </row>
    <row r="86" spans="1:4" ht="16.5" thickTop="1" thickBot="1">
      <c r="A86" s="672" t="s">
        <v>816</v>
      </c>
      <c r="B86" s="672" t="s">
        <v>377</v>
      </c>
      <c r="C86" s="673" t="s">
        <v>2251</v>
      </c>
      <c r="D86" s="647">
        <v>2482.1639376693547</v>
      </c>
    </row>
    <row r="87" spans="1:4" ht="16.5" thickTop="1" thickBot="1">
      <c r="A87" s="672" t="s">
        <v>804</v>
      </c>
      <c r="B87" s="672" t="s">
        <v>377</v>
      </c>
      <c r="C87" s="673" t="s">
        <v>2252</v>
      </c>
      <c r="D87" s="647">
        <v>458.88409117138002</v>
      </c>
    </row>
    <row r="88" spans="1:4" ht="16.5" thickTop="1" thickBot="1">
      <c r="A88" s="672" t="s">
        <v>826</v>
      </c>
      <c r="B88" s="672" t="s">
        <v>377</v>
      </c>
      <c r="C88" s="673" t="s">
        <v>1945</v>
      </c>
      <c r="D88" s="647">
        <v>689.22340900160327</v>
      </c>
    </row>
    <row r="89" spans="1:4" ht="16.5" thickTop="1" thickBot="1">
      <c r="A89" s="672" t="s">
        <v>824</v>
      </c>
      <c r="B89" s="672" t="s">
        <v>377</v>
      </c>
      <c r="C89" s="673" t="s">
        <v>825</v>
      </c>
      <c r="D89" s="647">
        <v>651.0133515369572</v>
      </c>
    </row>
    <row r="90" spans="1:4" ht="16.5" thickTop="1" thickBot="1">
      <c r="A90" s="672" t="s">
        <v>915</v>
      </c>
      <c r="B90" s="672" t="s">
        <v>233</v>
      </c>
      <c r="C90" s="673" t="s">
        <v>916</v>
      </c>
      <c r="D90" s="647">
        <v>8866.9988047765346</v>
      </c>
    </row>
    <row r="91" spans="1:4" ht="16.5" thickTop="1" thickBot="1">
      <c r="A91" s="672" t="s">
        <v>412</v>
      </c>
      <c r="B91" s="672" t="s">
        <v>377</v>
      </c>
      <c r="C91" s="673" t="s">
        <v>2253</v>
      </c>
      <c r="D91" s="647">
        <v>16265.443525366492</v>
      </c>
    </row>
    <row r="92" spans="1:4" ht="16.5" thickTop="1" thickBot="1">
      <c r="A92" s="672" t="s">
        <v>413</v>
      </c>
      <c r="B92" s="672" t="s">
        <v>144</v>
      </c>
      <c r="C92" s="673" t="s">
        <v>414</v>
      </c>
      <c r="D92" s="647">
        <v>36718.335814443104</v>
      </c>
    </row>
    <row r="93" spans="1:4" ht="16.5" thickTop="1" thickBot="1">
      <c r="A93" s="672" t="s">
        <v>415</v>
      </c>
      <c r="B93" s="672" t="s">
        <v>144</v>
      </c>
      <c r="C93" s="673" t="s">
        <v>416</v>
      </c>
      <c r="D93" s="647">
        <v>993.20088678411673</v>
      </c>
    </row>
    <row r="94" spans="1:4" ht="16.5" thickTop="1" thickBot="1">
      <c r="A94" s="672" t="s">
        <v>417</v>
      </c>
      <c r="B94" s="672" t="s">
        <v>144</v>
      </c>
      <c r="C94" s="673" t="s">
        <v>418</v>
      </c>
      <c r="D94" s="647">
        <v>993.20088678411673</v>
      </c>
    </row>
    <row r="95" spans="1:4" ht="16.5" thickTop="1" thickBot="1">
      <c r="A95" s="672" t="s">
        <v>419</v>
      </c>
      <c r="B95" s="672" t="s">
        <v>377</v>
      </c>
      <c r="C95" s="673" t="s">
        <v>420</v>
      </c>
      <c r="D95" s="647">
        <v>4203.6530597863648</v>
      </c>
    </row>
    <row r="96" spans="1:4" ht="16.5" thickTop="1" thickBot="1">
      <c r="A96" s="672" t="s">
        <v>436</v>
      </c>
      <c r="B96" s="672" t="s">
        <v>377</v>
      </c>
      <c r="C96" s="673" t="s">
        <v>437</v>
      </c>
      <c r="D96" s="647">
        <v>4274.6657544408254</v>
      </c>
    </row>
    <row r="97" spans="1:4" ht="16.5" thickTop="1" thickBot="1">
      <c r="A97" s="672" t="s">
        <v>434</v>
      </c>
      <c r="B97" s="672" t="s">
        <v>377</v>
      </c>
      <c r="C97" s="673" t="s">
        <v>435</v>
      </c>
      <c r="D97" s="647">
        <v>4898.2056843211531</v>
      </c>
    </row>
    <row r="98" spans="1:4" ht="16.5" thickTop="1" thickBot="1">
      <c r="A98" s="672" t="s">
        <v>421</v>
      </c>
      <c r="B98" s="672" t="s">
        <v>422</v>
      </c>
      <c r="C98" s="673" t="s">
        <v>423</v>
      </c>
      <c r="D98" s="647">
        <v>3014.2720228518879</v>
      </c>
    </row>
    <row r="99" spans="1:4" ht="16.5" thickTop="1" thickBot="1">
      <c r="A99" s="672" t="s">
        <v>835</v>
      </c>
      <c r="B99" s="672" t="s">
        <v>387</v>
      </c>
      <c r="C99" s="673" t="s">
        <v>2254</v>
      </c>
      <c r="D99" s="647">
        <v>396721.19262746524</v>
      </c>
    </row>
    <row r="100" spans="1:4" ht="16.5" thickTop="1" thickBot="1">
      <c r="A100" s="672" t="s">
        <v>836</v>
      </c>
      <c r="B100" s="672" t="s">
        <v>387</v>
      </c>
      <c r="C100" s="673" t="s">
        <v>2255</v>
      </c>
      <c r="D100" s="647">
        <v>490414.80714061914</v>
      </c>
    </row>
    <row r="101" spans="1:4" ht="16.5" thickTop="1" thickBot="1">
      <c r="A101" s="672" t="s">
        <v>837</v>
      </c>
      <c r="B101" s="672" t="s">
        <v>387</v>
      </c>
      <c r="C101" s="673" t="s">
        <v>2256</v>
      </c>
      <c r="D101" s="647">
        <v>554288.34270272986</v>
      </c>
    </row>
    <row r="102" spans="1:4" ht="16.5" thickTop="1" thickBot="1">
      <c r="A102" s="672" t="s">
        <v>838</v>
      </c>
      <c r="B102" s="672" t="s">
        <v>387</v>
      </c>
      <c r="C102" s="673" t="s">
        <v>2257</v>
      </c>
      <c r="D102" s="647">
        <v>545836.27554597787</v>
      </c>
    </row>
    <row r="103" spans="1:4" ht="16.5" thickTop="1" thickBot="1">
      <c r="A103" s="672" t="s">
        <v>839</v>
      </c>
      <c r="B103" s="672" t="s">
        <v>387</v>
      </c>
      <c r="C103" s="673" t="s">
        <v>2258</v>
      </c>
      <c r="D103" s="647">
        <v>575195.60883779102</v>
      </c>
    </row>
    <row r="104" spans="1:4" ht="16.5" thickTop="1" thickBot="1">
      <c r="A104" s="672" t="s">
        <v>833</v>
      </c>
      <c r="B104" s="672" t="s">
        <v>387</v>
      </c>
      <c r="C104" s="673" t="s">
        <v>2006</v>
      </c>
      <c r="D104" s="647">
        <v>407180.58369269787</v>
      </c>
    </row>
    <row r="105" spans="1:4" ht="16.5" thickTop="1" thickBot="1">
      <c r="A105" s="672" t="s">
        <v>832</v>
      </c>
      <c r="B105" s="672" t="s">
        <v>387</v>
      </c>
      <c r="C105" s="673" t="s">
        <v>2007</v>
      </c>
      <c r="D105" s="647">
        <v>463704.62889777333</v>
      </c>
    </row>
    <row r="106" spans="1:4" ht="16.5" thickTop="1" thickBot="1">
      <c r="A106" s="672" t="s">
        <v>1661</v>
      </c>
      <c r="B106" s="672" t="s">
        <v>387</v>
      </c>
      <c r="C106" s="673" t="s">
        <v>2005</v>
      </c>
      <c r="D106" s="647">
        <v>509437.47580082651</v>
      </c>
    </row>
    <row r="107" spans="1:4" ht="16.5" thickTop="1" thickBot="1">
      <c r="A107" s="672" t="s">
        <v>829</v>
      </c>
      <c r="B107" s="672" t="s">
        <v>387</v>
      </c>
      <c r="C107" s="673" t="s">
        <v>2005</v>
      </c>
      <c r="D107" s="647">
        <v>515180.67916384054</v>
      </c>
    </row>
    <row r="108" spans="1:4" ht="16.5" thickTop="1" thickBot="1">
      <c r="A108" s="672" t="s">
        <v>831</v>
      </c>
      <c r="B108" s="672" t="s">
        <v>387</v>
      </c>
      <c r="C108" s="673" t="s">
        <v>2008</v>
      </c>
      <c r="D108" s="647">
        <v>544751.41005180706</v>
      </c>
    </row>
    <row r="109" spans="1:4" ht="16.5" thickTop="1" thickBot="1">
      <c r="A109" s="672" t="s">
        <v>830</v>
      </c>
      <c r="B109" s="672" t="s">
        <v>387</v>
      </c>
      <c r="C109" s="673" t="s">
        <v>2009</v>
      </c>
      <c r="D109" s="647">
        <v>568137.27355657448</v>
      </c>
    </row>
    <row r="110" spans="1:4" ht="16.5" thickTop="1" thickBot="1">
      <c r="A110" s="672" t="s">
        <v>834</v>
      </c>
      <c r="B110" s="672" t="s">
        <v>387</v>
      </c>
      <c r="C110" s="673" t="s">
        <v>2010</v>
      </c>
      <c r="D110" s="647">
        <v>359475.72472453333</v>
      </c>
    </row>
    <row r="111" spans="1:4" ht="16.5" thickTop="1" thickBot="1">
      <c r="A111" s="672" t="s">
        <v>424</v>
      </c>
      <c r="B111" s="672" t="s">
        <v>144</v>
      </c>
      <c r="C111" s="673" t="s">
        <v>425</v>
      </c>
      <c r="D111" s="647">
        <v>1803.6946779312993</v>
      </c>
    </row>
    <row r="112" spans="1:4" ht="16.5" thickTop="1" thickBot="1">
      <c r="A112" s="672" t="s">
        <v>426</v>
      </c>
      <c r="B112" s="672" t="s">
        <v>233</v>
      </c>
      <c r="C112" s="673" t="s">
        <v>427</v>
      </c>
      <c r="D112" s="647">
        <v>826.22182292403022</v>
      </c>
    </row>
    <row r="113" spans="1:4" ht="16.5" thickTop="1" thickBot="1">
      <c r="A113" s="672" t="s">
        <v>428</v>
      </c>
      <c r="B113" s="672" t="s">
        <v>92</v>
      </c>
      <c r="C113" s="673" t="s">
        <v>427</v>
      </c>
      <c r="D113" s="647">
        <v>539.68511002823846</v>
      </c>
    </row>
    <row r="114" spans="1:4" ht="16.5" thickTop="1" thickBot="1">
      <c r="A114" s="672" t="s">
        <v>429</v>
      </c>
      <c r="B114" s="672" t="s">
        <v>144</v>
      </c>
      <c r="C114" s="673" t="s">
        <v>2259</v>
      </c>
      <c r="D114" s="647">
        <v>51930.867775930077</v>
      </c>
    </row>
    <row r="115" spans="1:4" ht="16.5" thickTop="1" thickBot="1">
      <c r="A115" s="672" t="s">
        <v>430</v>
      </c>
      <c r="B115" s="672" t="s">
        <v>92</v>
      </c>
      <c r="C115" s="673" t="s">
        <v>431</v>
      </c>
      <c r="D115" s="647">
        <v>44817.631504898069</v>
      </c>
    </row>
    <row r="116" spans="1:4" ht="16.5" thickTop="1" thickBot="1">
      <c r="A116" s="672" t="s">
        <v>438</v>
      </c>
      <c r="B116" s="672" t="s">
        <v>92</v>
      </c>
      <c r="C116" s="673" t="s">
        <v>1913</v>
      </c>
      <c r="D116" s="647">
        <v>394350.90197025298</v>
      </c>
    </row>
    <row r="117" spans="1:4" ht="16.5" thickTop="1" thickBot="1">
      <c r="A117" s="672" t="s">
        <v>440</v>
      </c>
      <c r="B117" s="672" t="s">
        <v>92</v>
      </c>
      <c r="C117" s="673" t="s">
        <v>441</v>
      </c>
      <c r="D117" s="647">
        <v>43022.650885775343</v>
      </c>
    </row>
    <row r="118" spans="1:4" ht="16.5" thickTop="1" thickBot="1">
      <c r="A118" s="672" t="s">
        <v>439</v>
      </c>
      <c r="B118" s="672" t="s">
        <v>92</v>
      </c>
      <c r="C118" s="673" t="s">
        <v>2260</v>
      </c>
      <c r="D118" s="647">
        <v>32150.367923639307</v>
      </c>
    </row>
    <row r="119" spans="1:4" ht="16.5" thickTop="1" thickBot="1">
      <c r="A119" s="672" t="s">
        <v>443</v>
      </c>
      <c r="B119" s="672" t="s">
        <v>387</v>
      </c>
      <c r="C119" s="673" t="s">
        <v>2261</v>
      </c>
      <c r="D119" s="647">
        <v>4365.0302291270746</v>
      </c>
    </row>
    <row r="120" spans="1:4" ht="16.5" thickTop="1" thickBot="1">
      <c r="A120" s="672" t="s">
        <v>442</v>
      </c>
      <c r="B120" s="672" t="s">
        <v>387</v>
      </c>
      <c r="C120" s="673" t="s">
        <v>2262</v>
      </c>
      <c r="D120" s="647">
        <v>5696.4119983597338</v>
      </c>
    </row>
    <row r="121" spans="1:4" ht="16.5" thickTop="1" thickBot="1">
      <c r="A121" s="672" t="s">
        <v>840</v>
      </c>
      <c r="B121" s="672" t="s">
        <v>606</v>
      </c>
      <c r="C121" s="673" t="s">
        <v>2263</v>
      </c>
      <c r="D121" s="647">
        <v>21349.657656623709</v>
      </c>
    </row>
    <row r="122" spans="1:4" ht="16.5" thickTop="1" thickBot="1">
      <c r="A122" s="672" t="s">
        <v>841</v>
      </c>
      <c r="B122" s="672" t="s">
        <v>606</v>
      </c>
      <c r="C122" s="673" t="s">
        <v>1946</v>
      </c>
      <c r="D122" s="647">
        <v>26099.243244988964</v>
      </c>
    </row>
    <row r="123" spans="1:4" ht="16.5" thickTop="1" thickBot="1">
      <c r="A123" s="672" t="s">
        <v>444</v>
      </c>
      <c r="B123" s="672" t="s">
        <v>387</v>
      </c>
      <c r="C123" s="673" t="s">
        <v>1914</v>
      </c>
      <c r="D123" s="647">
        <v>4652.8934566402477</v>
      </c>
    </row>
    <row r="124" spans="1:4" ht="16.5" thickTop="1" thickBot="1">
      <c r="A124" s="672" t="s">
        <v>445</v>
      </c>
      <c r="B124" s="672" t="s">
        <v>144</v>
      </c>
      <c r="C124" s="673" t="s">
        <v>446</v>
      </c>
      <c r="D124" s="647">
        <v>14602.246657155871</v>
      </c>
    </row>
    <row r="125" spans="1:4" ht="16.5" thickTop="1" thickBot="1">
      <c r="A125" s="672" t="s">
        <v>865</v>
      </c>
      <c r="B125" s="672" t="s">
        <v>422</v>
      </c>
      <c r="C125" s="673" t="s">
        <v>1947</v>
      </c>
      <c r="D125" s="647">
        <v>1548.9794771416214</v>
      </c>
    </row>
    <row r="126" spans="1:4" ht="16.5" thickTop="1" thickBot="1">
      <c r="A126" s="672" t="s">
        <v>866</v>
      </c>
      <c r="B126" s="672" t="s">
        <v>422</v>
      </c>
      <c r="C126" s="673" t="s">
        <v>1948</v>
      </c>
      <c r="D126" s="647">
        <v>1939.7221954055692</v>
      </c>
    </row>
    <row r="127" spans="1:4" ht="16.5" thickTop="1" thickBot="1">
      <c r="A127" s="672" t="s">
        <v>864</v>
      </c>
      <c r="B127" s="672" t="s">
        <v>422</v>
      </c>
      <c r="C127" s="673" t="s">
        <v>2264</v>
      </c>
      <c r="D127" s="647">
        <v>1939.7221954055692</v>
      </c>
    </row>
    <row r="128" spans="1:4" ht="16.5" thickTop="1" thickBot="1">
      <c r="A128" s="672" t="s">
        <v>846</v>
      </c>
      <c r="B128" s="672" t="s">
        <v>422</v>
      </c>
      <c r="C128" s="673" t="s">
        <v>847</v>
      </c>
      <c r="D128" s="647">
        <v>1608.3864449250166</v>
      </c>
    </row>
    <row r="129" spans="1:4" ht="16.5" thickTop="1" thickBot="1">
      <c r="A129" s="672" t="s">
        <v>848</v>
      </c>
      <c r="B129" s="672" t="s">
        <v>422</v>
      </c>
      <c r="C129" s="673" t="s">
        <v>849</v>
      </c>
      <c r="D129" s="647">
        <v>1281.7884494819925</v>
      </c>
    </row>
    <row r="130" spans="1:4" ht="16.5" thickTop="1" thickBot="1">
      <c r="A130" s="672" t="s">
        <v>850</v>
      </c>
      <c r="B130" s="672" t="s">
        <v>422</v>
      </c>
      <c r="C130" s="673" t="s">
        <v>851</v>
      </c>
      <c r="D130" s="647">
        <v>1587.6154628445197</v>
      </c>
    </row>
    <row r="131" spans="1:4" ht="16.5" thickTop="1" thickBot="1">
      <c r="A131" s="672" t="s">
        <v>852</v>
      </c>
      <c r="B131" s="672" t="s">
        <v>422</v>
      </c>
      <c r="C131" s="673" t="s">
        <v>853</v>
      </c>
      <c r="D131" s="647">
        <v>1765.6661011586675</v>
      </c>
    </row>
    <row r="132" spans="1:4" ht="16.5" thickTop="1" thickBot="1">
      <c r="A132" s="672" t="s">
        <v>854</v>
      </c>
      <c r="B132" s="672" t="s">
        <v>422</v>
      </c>
      <c r="C132" s="673" t="s">
        <v>855</v>
      </c>
      <c r="D132" s="647">
        <v>1560.8073776807864</v>
      </c>
    </row>
    <row r="133" spans="1:4" ht="16.5" thickTop="1" thickBot="1">
      <c r="A133" s="672" t="s">
        <v>858</v>
      </c>
      <c r="B133" s="672" t="s">
        <v>422</v>
      </c>
      <c r="C133" s="673" t="s">
        <v>859</v>
      </c>
      <c r="D133" s="647">
        <v>1133.2680092463077</v>
      </c>
    </row>
    <row r="134" spans="1:4" ht="16.5" thickTop="1" thickBot="1">
      <c r="A134" s="672" t="s">
        <v>856</v>
      </c>
      <c r="B134" s="672" t="s">
        <v>422</v>
      </c>
      <c r="C134" s="673" t="s">
        <v>857</v>
      </c>
      <c r="D134" s="647">
        <v>1627.0911700490126</v>
      </c>
    </row>
    <row r="135" spans="1:4" ht="16.5" thickTop="1" thickBot="1">
      <c r="A135" s="672" t="s">
        <v>860</v>
      </c>
      <c r="B135" s="672" t="s">
        <v>422</v>
      </c>
      <c r="C135" s="673" t="s">
        <v>861</v>
      </c>
      <c r="D135" s="647">
        <v>1462.3310891137858</v>
      </c>
    </row>
    <row r="136" spans="1:4" ht="16.5" thickTop="1" thickBot="1">
      <c r="A136" s="672" t="s">
        <v>862</v>
      </c>
      <c r="B136" s="672" t="s">
        <v>422</v>
      </c>
      <c r="C136" s="673" t="s">
        <v>863</v>
      </c>
      <c r="D136" s="647">
        <v>1691.7226225429231</v>
      </c>
    </row>
    <row r="137" spans="1:4" ht="16.5" thickTop="1" thickBot="1">
      <c r="A137" s="672" t="s">
        <v>845</v>
      </c>
      <c r="B137" s="672" t="s">
        <v>377</v>
      </c>
      <c r="C137" s="673" t="s">
        <v>2265</v>
      </c>
      <c r="D137" s="647">
        <v>6655.7201124407648</v>
      </c>
    </row>
    <row r="138" spans="1:4" ht="31.5" thickTop="1" thickBot="1">
      <c r="A138" s="672" t="s">
        <v>842</v>
      </c>
      <c r="B138" s="672" t="s">
        <v>843</v>
      </c>
      <c r="C138" s="673" t="s">
        <v>844</v>
      </c>
      <c r="D138" s="648">
        <v>3.41110286474944E-2</v>
      </c>
    </row>
    <row r="139" spans="1:4" ht="16.5" thickTop="1" thickBot="1">
      <c r="A139" s="672" t="s">
        <v>447</v>
      </c>
      <c r="B139" s="672" t="s">
        <v>377</v>
      </c>
      <c r="C139" s="673" t="s">
        <v>448</v>
      </c>
      <c r="D139" s="647">
        <v>6657.5777459238061</v>
      </c>
    </row>
    <row r="140" spans="1:4" ht="16.5" thickTop="1" thickBot="1">
      <c r="A140" s="672" t="s">
        <v>449</v>
      </c>
      <c r="B140" s="672" t="s">
        <v>450</v>
      </c>
      <c r="C140" s="673" t="s">
        <v>2266</v>
      </c>
      <c r="D140" s="647">
        <v>674.09453217458645</v>
      </c>
    </row>
    <row r="141" spans="1:4" ht="16.5" thickTop="1" thickBot="1">
      <c r="A141" s="672" t="s">
        <v>451</v>
      </c>
      <c r="B141" s="672" t="s">
        <v>144</v>
      </c>
      <c r="C141" s="673" t="s">
        <v>2267</v>
      </c>
      <c r="D141" s="647">
        <v>6604.6045623720111</v>
      </c>
    </row>
    <row r="142" spans="1:4" ht="16.5" thickTop="1" thickBot="1">
      <c r="A142" s="672" t="s">
        <v>452</v>
      </c>
      <c r="B142" s="672" t="s">
        <v>92</v>
      </c>
      <c r="C142" s="673" t="s">
        <v>2268</v>
      </c>
      <c r="D142" s="647">
        <v>2476.1323440282399</v>
      </c>
    </row>
    <row r="143" spans="1:4" ht="16.5" thickTop="1" thickBot="1">
      <c r="A143" s="672" t="s">
        <v>453</v>
      </c>
      <c r="B143" s="672" t="s">
        <v>454</v>
      </c>
      <c r="C143" s="673" t="s">
        <v>455</v>
      </c>
      <c r="D143" s="647">
        <v>15066.278554100074</v>
      </c>
    </row>
    <row r="144" spans="1:4" ht="16.5" thickTop="1" thickBot="1">
      <c r="A144" s="672" t="s">
        <v>456</v>
      </c>
      <c r="B144" s="672" t="s">
        <v>422</v>
      </c>
      <c r="C144" s="673" t="s">
        <v>457</v>
      </c>
      <c r="D144" s="647">
        <v>28784.073434027392</v>
      </c>
    </row>
    <row r="145" spans="1:4" ht="16.5" thickTop="1" thickBot="1">
      <c r="A145" s="672" t="s">
        <v>873</v>
      </c>
      <c r="B145" s="672" t="s">
        <v>233</v>
      </c>
      <c r="C145" s="673" t="s">
        <v>875</v>
      </c>
      <c r="D145" s="647">
        <v>19631.937427569075</v>
      </c>
    </row>
    <row r="146" spans="1:4" ht="31.5" thickTop="1" thickBot="1">
      <c r="A146" s="672" t="s">
        <v>867</v>
      </c>
      <c r="B146" s="672" t="s">
        <v>233</v>
      </c>
      <c r="C146" s="673" t="s">
        <v>2269</v>
      </c>
      <c r="D146" s="647">
        <v>5694.4718351408892</v>
      </c>
    </row>
    <row r="147" spans="1:4" ht="16.5" thickTop="1" thickBot="1">
      <c r="A147" s="672" t="s">
        <v>868</v>
      </c>
      <c r="B147" s="672" t="s">
        <v>233</v>
      </c>
      <c r="C147" s="673" t="s">
        <v>2270</v>
      </c>
      <c r="D147" s="647">
        <v>19445.009049701363</v>
      </c>
    </row>
    <row r="148" spans="1:4" ht="16.5" thickTop="1" thickBot="1">
      <c r="A148" s="672" t="s">
        <v>1691</v>
      </c>
      <c r="B148" s="672" t="s">
        <v>233</v>
      </c>
      <c r="C148" s="673" t="s">
        <v>1949</v>
      </c>
      <c r="D148" s="647">
        <v>16867.834339258141</v>
      </c>
    </row>
    <row r="149" spans="1:4" ht="16.5" thickTop="1" thickBot="1">
      <c r="A149" s="672" t="s">
        <v>869</v>
      </c>
      <c r="B149" s="672" t="s">
        <v>144</v>
      </c>
      <c r="C149" s="673" t="s">
        <v>2271</v>
      </c>
      <c r="D149" s="647">
        <v>25229.684526958885</v>
      </c>
    </row>
    <row r="150" spans="1:4" ht="16.5" thickTop="1" thickBot="1">
      <c r="A150" s="672" t="s">
        <v>870</v>
      </c>
      <c r="B150" s="672" t="s">
        <v>233</v>
      </c>
      <c r="C150" s="673" t="s">
        <v>871</v>
      </c>
      <c r="D150" s="647">
        <v>7676.8423800933115</v>
      </c>
    </row>
    <row r="151" spans="1:4" ht="16.5" thickTop="1" thickBot="1">
      <c r="A151" s="672" t="s">
        <v>872</v>
      </c>
      <c r="B151" s="672" t="s">
        <v>450</v>
      </c>
      <c r="C151" s="673" t="s">
        <v>2272</v>
      </c>
      <c r="D151" s="647">
        <v>139088.97793824688</v>
      </c>
    </row>
    <row r="152" spans="1:4" ht="16.5" thickTop="1" thickBot="1">
      <c r="A152" s="672" t="s">
        <v>458</v>
      </c>
      <c r="B152" s="672" t="s">
        <v>92</v>
      </c>
      <c r="C152" s="673" t="s">
        <v>459</v>
      </c>
      <c r="D152" s="647">
        <v>1165.4421995295513</v>
      </c>
    </row>
    <row r="153" spans="1:4" ht="16.5" thickTop="1" thickBot="1">
      <c r="A153" s="672" t="s">
        <v>460</v>
      </c>
      <c r="B153" s="672" t="s">
        <v>377</v>
      </c>
      <c r="C153" s="673" t="s">
        <v>461</v>
      </c>
      <c r="D153" s="647">
        <v>37310.024151206206</v>
      </c>
    </row>
    <row r="154" spans="1:4" ht="16.5" thickTop="1" thickBot="1">
      <c r="A154" s="672" t="s">
        <v>462</v>
      </c>
      <c r="B154" s="672" t="s">
        <v>377</v>
      </c>
      <c r="C154" s="673" t="s">
        <v>463</v>
      </c>
      <c r="D154" s="647">
        <v>3286.8487427931263</v>
      </c>
    </row>
    <row r="155" spans="1:4" ht="16.5" thickTop="1" thickBot="1">
      <c r="A155" s="672" t="s">
        <v>909</v>
      </c>
      <c r="B155" s="672" t="s">
        <v>144</v>
      </c>
      <c r="C155" s="673" t="s">
        <v>2273</v>
      </c>
      <c r="D155" s="647">
        <v>78953.962435799738</v>
      </c>
    </row>
    <row r="156" spans="1:4" ht="16.5" thickTop="1" thickBot="1">
      <c r="A156" s="672" t="s">
        <v>910</v>
      </c>
      <c r="B156" s="672" t="s">
        <v>144</v>
      </c>
      <c r="C156" s="673" t="s">
        <v>2274</v>
      </c>
      <c r="D156" s="647">
        <v>18414.865247523143</v>
      </c>
    </row>
    <row r="157" spans="1:4" ht="16.5" thickTop="1" thickBot="1">
      <c r="A157" s="672" t="s">
        <v>911</v>
      </c>
      <c r="B157" s="672" t="s">
        <v>144</v>
      </c>
      <c r="C157" s="673" t="s">
        <v>2275</v>
      </c>
      <c r="D157" s="647">
        <v>33484.121138313865</v>
      </c>
    </row>
    <row r="158" spans="1:4" ht="16.5" thickTop="1" thickBot="1">
      <c r="A158" s="672" t="s">
        <v>912</v>
      </c>
      <c r="B158" s="672" t="s">
        <v>144</v>
      </c>
      <c r="C158" s="673" t="s">
        <v>2276</v>
      </c>
      <c r="D158" s="647">
        <v>65426.715354282416</v>
      </c>
    </row>
    <row r="159" spans="1:4" ht="16.5" thickTop="1" thickBot="1">
      <c r="A159" s="672" t="s">
        <v>466</v>
      </c>
      <c r="B159" s="672" t="s">
        <v>233</v>
      </c>
      <c r="C159" s="673" t="s">
        <v>467</v>
      </c>
      <c r="D159" s="647">
        <v>10107.634940494401</v>
      </c>
    </row>
    <row r="160" spans="1:4" ht="16.5" thickTop="1" thickBot="1">
      <c r="A160" s="672" t="s">
        <v>902</v>
      </c>
      <c r="B160" s="672" t="s">
        <v>233</v>
      </c>
      <c r="C160" s="673" t="s">
        <v>467</v>
      </c>
      <c r="D160" s="647">
        <v>10107.634940494401</v>
      </c>
    </row>
    <row r="161" spans="1:6" ht="16.5" thickTop="1" thickBot="1">
      <c r="A161" s="672" t="s">
        <v>468</v>
      </c>
      <c r="B161" s="672" t="s">
        <v>233</v>
      </c>
      <c r="C161" s="673" t="s">
        <v>469</v>
      </c>
      <c r="D161" s="647">
        <v>11303.627185946243</v>
      </c>
    </row>
    <row r="162" spans="1:6" ht="16.5" thickTop="1" thickBot="1">
      <c r="A162" s="672" t="s">
        <v>903</v>
      </c>
      <c r="B162" s="672" t="s">
        <v>233</v>
      </c>
      <c r="C162" s="673" t="s">
        <v>469</v>
      </c>
      <c r="D162" s="647">
        <v>10588.724102653772</v>
      </c>
    </row>
    <row r="163" spans="1:6" ht="16.5" thickTop="1" thickBot="1">
      <c r="A163" s="672" t="s">
        <v>894</v>
      </c>
      <c r="B163" s="672" t="s">
        <v>233</v>
      </c>
      <c r="C163" s="673" t="s">
        <v>895</v>
      </c>
      <c r="D163" s="647">
        <v>10884.926253240079</v>
      </c>
    </row>
    <row r="164" spans="1:6" ht="16.5" thickTop="1" thickBot="1">
      <c r="A164" s="672" t="s">
        <v>900</v>
      </c>
      <c r="B164" s="672" t="s">
        <v>233</v>
      </c>
      <c r="C164" s="673" t="s">
        <v>895</v>
      </c>
      <c r="D164" s="647">
        <v>10884.926253240079</v>
      </c>
    </row>
    <row r="165" spans="1:6" ht="16.5" thickTop="1" thickBot="1">
      <c r="A165" s="672" t="s">
        <v>907</v>
      </c>
      <c r="B165" s="672" t="s">
        <v>874</v>
      </c>
      <c r="C165" s="673" t="s">
        <v>908</v>
      </c>
      <c r="D165" s="647">
        <v>18358.654029291094</v>
      </c>
      <c r="F165" s="183"/>
    </row>
    <row r="166" spans="1:6" ht="16.5" thickTop="1" thickBot="1">
      <c r="A166" s="672" t="s">
        <v>905</v>
      </c>
      <c r="B166" s="672" t="s">
        <v>233</v>
      </c>
      <c r="C166" s="673" t="s">
        <v>906</v>
      </c>
      <c r="D166" s="647">
        <v>11470.020163375824</v>
      </c>
    </row>
    <row r="167" spans="1:6" ht="16.5" thickTop="1" thickBot="1">
      <c r="A167" s="672" t="s">
        <v>470</v>
      </c>
      <c r="B167" s="672" t="s">
        <v>233</v>
      </c>
      <c r="C167" s="673" t="s">
        <v>471</v>
      </c>
      <c r="D167" s="647">
        <v>11989.458492800604</v>
      </c>
    </row>
    <row r="168" spans="1:6" ht="16.5" thickTop="1" thickBot="1">
      <c r="A168" s="672" t="s">
        <v>904</v>
      </c>
      <c r="B168" s="672" t="s">
        <v>233</v>
      </c>
      <c r="C168" s="673" t="s">
        <v>471</v>
      </c>
      <c r="D168" s="647">
        <v>12011.469349812478</v>
      </c>
    </row>
    <row r="169" spans="1:6" ht="16.5" thickTop="1" thickBot="1">
      <c r="A169" s="672" t="s">
        <v>464</v>
      </c>
      <c r="B169" s="672" t="s">
        <v>233</v>
      </c>
      <c r="C169" s="673" t="s">
        <v>465</v>
      </c>
      <c r="D169" s="647">
        <v>13579.681518875614</v>
      </c>
    </row>
    <row r="170" spans="1:6" ht="16.5" thickTop="1" thickBot="1">
      <c r="A170" s="672" t="s">
        <v>901</v>
      </c>
      <c r="B170" s="672" t="s">
        <v>233</v>
      </c>
      <c r="C170" s="673" t="s">
        <v>465</v>
      </c>
      <c r="D170" s="647">
        <v>13422.566503534888</v>
      </c>
    </row>
    <row r="171" spans="1:6" ht="16.5" thickTop="1" thickBot="1">
      <c r="A171" s="672" t="s">
        <v>877</v>
      </c>
      <c r="B171" s="672" t="s">
        <v>233</v>
      </c>
      <c r="C171" s="673" t="s">
        <v>878</v>
      </c>
      <c r="D171" s="647">
        <v>11618.683404000005</v>
      </c>
    </row>
    <row r="172" spans="1:6" ht="16.5" thickTop="1" thickBot="1">
      <c r="A172" s="672" t="s">
        <v>890</v>
      </c>
      <c r="B172" s="672" t="s">
        <v>874</v>
      </c>
      <c r="C172" s="673" t="s">
        <v>891</v>
      </c>
      <c r="D172" s="647">
        <v>13884.409879140587</v>
      </c>
    </row>
    <row r="173" spans="1:6" ht="16.5" thickTop="1" thickBot="1">
      <c r="A173" s="672" t="s">
        <v>892</v>
      </c>
      <c r="B173" s="672" t="s">
        <v>874</v>
      </c>
      <c r="C173" s="673" t="s">
        <v>893</v>
      </c>
      <c r="D173" s="647">
        <v>4447.0528559815866</v>
      </c>
    </row>
    <row r="174" spans="1:6" ht="16.5" thickTop="1" thickBot="1">
      <c r="A174" s="672" t="s">
        <v>879</v>
      </c>
      <c r="B174" s="672" t="s">
        <v>233</v>
      </c>
      <c r="C174" s="673" t="s">
        <v>880</v>
      </c>
      <c r="D174" s="647">
        <v>6358.5366818084749</v>
      </c>
    </row>
    <row r="175" spans="1:6" ht="16.5" thickTop="1" thickBot="1">
      <c r="A175" s="672" t="s">
        <v>881</v>
      </c>
      <c r="B175" s="672" t="s">
        <v>233</v>
      </c>
      <c r="C175" s="673" t="s">
        <v>882</v>
      </c>
      <c r="D175" s="647">
        <v>6477.4100540613908</v>
      </c>
    </row>
    <row r="176" spans="1:6" ht="31.5" thickTop="1" thickBot="1">
      <c r="A176" s="672" t="s">
        <v>887</v>
      </c>
      <c r="B176" s="672" t="s">
        <v>233</v>
      </c>
      <c r="C176" s="673" t="s">
        <v>1952</v>
      </c>
      <c r="D176" s="647">
        <v>6098.203996574588</v>
      </c>
    </row>
    <row r="177" spans="1:4" ht="31.5" thickTop="1" thickBot="1">
      <c r="A177" s="672" t="s">
        <v>883</v>
      </c>
      <c r="B177" s="672" t="s">
        <v>233</v>
      </c>
      <c r="C177" s="673" t="s">
        <v>1951</v>
      </c>
      <c r="D177" s="647">
        <v>6321.685936410071</v>
      </c>
    </row>
    <row r="178" spans="1:4" ht="16.5" thickTop="1" thickBot="1">
      <c r="A178" s="672" t="s">
        <v>884</v>
      </c>
      <c r="B178" s="672" t="s">
        <v>233</v>
      </c>
      <c r="C178" s="673" t="s">
        <v>2277</v>
      </c>
      <c r="D178" s="647">
        <v>8560.6216485613968</v>
      </c>
    </row>
    <row r="179" spans="1:4" ht="31.5" thickTop="1" thickBot="1">
      <c r="A179" s="672" t="s">
        <v>889</v>
      </c>
      <c r="B179" s="672" t="s">
        <v>233</v>
      </c>
      <c r="C179" s="673" t="s">
        <v>1953</v>
      </c>
      <c r="D179" s="647">
        <v>6857.9853283599668</v>
      </c>
    </row>
    <row r="180" spans="1:4" ht="31.5" thickTop="1" thickBot="1">
      <c r="A180" s="672" t="s">
        <v>876</v>
      </c>
      <c r="B180" s="672" t="s">
        <v>233</v>
      </c>
      <c r="C180" s="673" t="s">
        <v>1950</v>
      </c>
      <c r="D180" s="647">
        <v>7413.7792022000385</v>
      </c>
    </row>
    <row r="181" spans="1:4" ht="16.5" thickTop="1" thickBot="1">
      <c r="A181" s="672" t="s">
        <v>885</v>
      </c>
      <c r="B181" s="672" t="s">
        <v>233</v>
      </c>
      <c r="C181" s="673" t="s">
        <v>886</v>
      </c>
      <c r="D181" s="647">
        <v>7531.8168659447565</v>
      </c>
    </row>
    <row r="182" spans="1:4" ht="16.5" thickTop="1" thickBot="1">
      <c r="A182" s="672" t="s">
        <v>888</v>
      </c>
      <c r="B182" s="672" t="s">
        <v>233</v>
      </c>
      <c r="C182" s="673" t="s">
        <v>886</v>
      </c>
      <c r="D182" s="647">
        <v>7105.0614595567877</v>
      </c>
    </row>
    <row r="183" spans="1:4" ht="16.5" thickTop="1" thickBot="1">
      <c r="A183" s="672" t="s">
        <v>472</v>
      </c>
      <c r="B183" s="672" t="s">
        <v>377</v>
      </c>
      <c r="C183" s="673" t="s">
        <v>473</v>
      </c>
      <c r="D183" s="647">
        <v>7368.8235461635913</v>
      </c>
    </row>
    <row r="184" spans="1:4" ht="16.5" thickTop="1" thickBot="1">
      <c r="A184" s="672" t="s">
        <v>476</v>
      </c>
      <c r="B184" s="672" t="s">
        <v>92</v>
      </c>
      <c r="C184" s="673" t="s">
        <v>477</v>
      </c>
      <c r="D184" s="647">
        <v>5943.6686126457971</v>
      </c>
    </row>
    <row r="185" spans="1:4" ht="16.5" thickTop="1" thickBot="1">
      <c r="A185" s="672" t="s">
        <v>474</v>
      </c>
      <c r="B185" s="672" t="s">
        <v>387</v>
      </c>
      <c r="C185" s="673" t="s">
        <v>475</v>
      </c>
      <c r="D185" s="647">
        <v>47936.798113644327</v>
      </c>
    </row>
    <row r="186" spans="1:4" ht="16.5" thickTop="1" thickBot="1">
      <c r="A186" s="672" t="s">
        <v>478</v>
      </c>
      <c r="B186" s="672" t="s">
        <v>144</v>
      </c>
      <c r="C186" s="673" t="s">
        <v>1915</v>
      </c>
      <c r="D186" s="647">
        <v>2312.0870903192158</v>
      </c>
    </row>
    <row r="187" spans="1:4" ht="16.5" thickTop="1" thickBot="1">
      <c r="A187" s="672" t="s">
        <v>1455</v>
      </c>
      <c r="B187" s="672" t="s">
        <v>377</v>
      </c>
      <c r="C187" s="673" t="s">
        <v>1454</v>
      </c>
      <c r="D187" s="647">
        <v>12342.622241020266</v>
      </c>
    </row>
    <row r="188" spans="1:4" ht="16.5" thickTop="1" thickBot="1">
      <c r="A188" s="672" t="s">
        <v>1709</v>
      </c>
      <c r="B188" s="672" t="s">
        <v>377</v>
      </c>
      <c r="C188" s="673" t="s">
        <v>1708</v>
      </c>
      <c r="D188" s="647">
        <v>12342.622241020266</v>
      </c>
    </row>
    <row r="189" spans="1:4" ht="16.5" thickTop="1" thickBot="1">
      <c r="A189" s="672" t="s">
        <v>479</v>
      </c>
      <c r="B189" s="672" t="s">
        <v>377</v>
      </c>
      <c r="C189" s="673" t="s">
        <v>480</v>
      </c>
      <c r="D189" s="647">
        <v>44901.330085718801</v>
      </c>
    </row>
    <row r="190" spans="1:4" ht="16.5" thickTop="1" thickBot="1">
      <c r="A190" s="672" t="s">
        <v>1666</v>
      </c>
      <c r="B190" s="672" t="s">
        <v>144</v>
      </c>
      <c r="C190" s="673" t="s">
        <v>1665</v>
      </c>
      <c r="D190" s="647">
        <v>733017.19914082845</v>
      </c>
    </row>
    <row r="191" spans="1:4" ht="16.5" thickTop="1" thickBot="1">
      <c r="A191" s="672" t="s">
        <v>488</v>
      </c>
      <c r="B191" s="672" t="s">
        <v>92</v>
      </c>
      <c r="C191" s="673" t="s">
        <v>489</v>
      </c>
      <c r="D191" s="647">
        <v>786270.56964500225</v>
      </c>
    </row>
    <row r="192" spans="1:4" ht="16.5" thickTop="1" thickBot="1">
      <c r="A192" s="672" t="s">
        <v>490</v>
      </c>
      <c r="B192" s="672" t="s">
        <v>92</v>
      </c>
      <c r="C192" s="673" t="s">
        <v>491</v>
      </c>
      <c r="D192" s="647">
        <v>449314.8647179929</v>
      </c>
    </row>
    <row r="193" spans="1:4" ht="16.5" thickTop="1" thickBot="1">
      <c r="A193" s="672" t="s">
        <v>481</v>
      </c>
      <c r="B193" s="672" t="s">
        <v>233</v>
      </c>
      <c r="C193" s="673" t="s">
        <v>482</v>
      </c>
      <c r="D193" s="647">
        <v>2762.6171711577667</v>
      </c>
    </row>
    <row r="194" spans="1:4" ht="16.5" thickTop="1" thickBot="1">
      <c r="A194" s="672" t="s">
        <v>492</v>
      </c>
      <c r="B194" s="672" t="s">
        <v>92</v>
      </c>
      <c r="C194" s="673" t="s">
        <v>493</v>
      </c>
      <c r="D194" s="647">
        <v>1132.8632375702891</v>
      </c>
    </row>
    <row r="195" spans="1:4" ht="16.5" thickTop="1" thickBot="1">
      <c r="A195" s="672" t="s">
        <v>483</v>
      </c>
      <c r="B195" s="672" t="s">
        <v>422</v>
      </c>
      <c r="C195" s="673" t="s">
        <v>2278</v>
      </c>
      <c r="D195" s="647">
        <v>1132.8632375702891</v>
      </c>
    </row>
    <row r="196" spans="1:4" ht="16.5" thickTop="1" thickBot="1">
      <c r="A196" s="672" t="s">
        <v>484</v>
      </c>
      <c r="B196" s="672" t="s">
        <v>92</v>
      </c>
      <c r="C196" s="673" t="s">
        <v>485</v>
      </c>
      <c r="D196" s="647">
        <v>29952.511419149312</v>
      </c>
    </row>
    <row r="197" spans="1:4" ht="16.5" thickTop="1" thickBot="1">
      <c r="A197" s="672" t="s">
        <v>486</v>
      </c>
      <c r="B197" s="672" t="s">
        <v>144</v>
      </c>
      <c r="C197" s="673" t="s">
        <v>487</v>
      </c>
      <c r="D197" s="647">
        <v>2178.9489133959501</v>
      </c>
    </row>
    <row r="198" spans="1:4" ht="16.5" thickTop="1" thickBot="1">
      <c r="A198" s="672" t="s">
        <v>494</v>
      </c>
      <c r="B198" s="672" t="s">
        <v>92</v>
      </c>
      <c r="C198" s="673" t="s">
        <v>495</v>
      </c>
      <c r="D198" s="647">
        <v>25064.753410336147</v>
      </c>
    </row>
    <row r="199" spans="1:4" ht="16.5" thickTop="1" thickBot="1">
      <c r="A199" s="672" t="s">
        <v>925</v>
      </c>
      <c r="B199" s="672" t="s">
        <v>92</v>
      </c>
      <c r="C199" s="673" t="s">
        <v>926</v>
      </c>
      <c r="D199" s="647">
        <v>146785.95326899071</v>
      </c>
    </row>
    <row r="200" spans="1:4" ht="31.5" thickTop="1" thickBot="1">
      <c r="A200" s="672" t="s">
        <v>929</v>
      </c>
      <c r="B200" s="672" t="s">
        <v>92</v>
      </c>
      <c r="C200" s="673" t="s">
        <v>930</v>
      </c>
      <c r="D200" s="647">
        <v>156300.35128933511</v>
      </c>
    </row>
    <row r="201" spans="1:4" ht="16.5" thickTop="1" thickBot="1">
      <c r="A201" s="672" t="s">
        <v>927</v>
      </c>
      <c r="B201" s="672" t="s">
        <v>92</v>
      </c>
      <c r="C201" s="673" t="s">
        <v>928</v>
      </c>
      <c r="D201" s="647">
        <v>158015.76448019958</v>
      </c>
    </row>
    <row r="202" spans="1:4" ht="16.5" thickTop="1" thickBot="1">
      <c r="A202" s="672" t="s">
        <v>931</v>
      </c>
      <c r="B202" s="672" t="s">
        <v>233</v>
      </c>
      <c r="C202" s="673" t="s">
        <v>932</v>
      </c>
      <c r="D202" s="647">
        <v>7371.0197524758405</v>
      </c>
    </row>
    <row r="203" spans="1:4" ht="16.5" thickTop="1" thickBot="1">
      <c r="A203" s="672" t="s">
        <v>920</v>
      </c>
      <c r="B203" s="672" t="s">
        <v>233</v>
      </c>
      <c r="C203" s="673" t="s">
        <v>2279</v>
      </c>
      <c r="D203" s="647">
        <v>15705.709552641127</v>
      </c>
    </row>
    <row r="204" spans="1:4" ht="16.5" thickTop="1" thickBot="1">
      <c r="A204" s="672" t="s">
        <v>923</v>
      </c>
      <c r="B204" s="672" t="s">
        <v>92</v>
      </c>
      <c r="C204" s="673" t="s">
        <v>924</v>
      </c>
      <c r="D204" s="647">
        <v>79480.27829181042</v>
      </c>
    </row>
    <row r="205" spans="1:4" ht="16.5" thickTop="1" thickBot="1">
      <c r="A205" s="672" t="s">
        <v>921</v>
      </c>
      <c r="B205" s="672" t="s">
        <v>92</v>
      </c>
      <c r="C205" s="673" t="s">
        <v>922</v>
      </c>
      <c r="D205" s="647">
        <v>111224.46511530208</v>
      </c>
    </row>
    <row r="206" spans="1:4" ht="16.5" thickTop="1" thickBot="1">
      <c r="A206" s="672" t="s">
        <v>496</v>
      </c>
      <c r="B206" s="672" t="s">
        <v>144</v>
      </c>
      <c r="C206" s="673" t="s">
        <v>1916</v>
      </c>
      <c r="D206" s="647">
        <v>84577.075816404467</v>
      </c>
    </row>
    <row r="207" spans="1:4" ht="16.5" thickTop="1" thickBot="1">
      <c r="A207" s="672" t="s">
        <v>505</v>
      </c>
      <c r="B207" s="672" t="s">
        <v>144</v>
      </c>
      <c r="C207" s="673" t="s">
        <v>506</v>
      </c>
      <c r="D207" s="647">
        <v>82497.584932637328</v>
      </c>
    </row>
    <row r="208" spans="1:4" ht="16.5" thickTop="1" thickBot="1">
      <c r="A208" s="672" t="s">
        <v>507</v>
      </c>
      <c r="B208" s="672" t="s">
        <v>144</v>
      </c>
      <c r="C208" s="673" t="s">
        <v>508</v>
      </c>
      <c r="D208" s="647">
        <v>7672.4835521406367</v>
      </c>
    </row>
    <row r="209" spans="1:4" ht="16.5" thickTop="1" thickBot="1">
      <c r="A209" s="672" t="s">
        <v>509</v>
      </c>
      <c r="B209" s="672" t="s">
        <v>233</v>
      </c>
      <c r="C209" s="673" t="s">
        <v>510</v>
      </c>
      <c r="D209" s="647">
        <v>9647.168525185396</v>
      </c>
    </row>
    <row r="210" spans="1:4" ht="16.5" thickTop="1" thickBot="1">
      <c r="A210" s="672" t="s">
        <v>512</v>
      </c>
      <c r="B210" s="672" t="s">
        <v>233</v>
      </c>
      <c r="C210" s="673" t="s">
        <v>1918</v>
      </c>
      <c r="D210" s="647">
        <v>8738.3815943118516</v>
      </c>
    </row>
    <row r="211" spans="1:4" ht="16.5" thickTop="1" thickBot="1">
      <c r="A211" s="672" t="s">
        <v>511</v>
      </c>
      <c r="B211" s="672" t="s">
        <v>233</v>
      </c>
      <c r="C211" s="673" t="s">
        <v>1917</v>
      </c>
      <c r="D211" s="647">
        <v>4428.6274832823838</v>
      </c>
    </row>
    <row r="212" spans="1:4" ht="16.5" thickTop="1" thickBot="1">
      <c r="A212" s="672" t="s">
        <v>519</v>
      </c>
      <c r="B212" s="672" t="s">
        <v>387</v>
      </c>
      <c r="C212" s="673" t="s">
        <v>520</v>
      </c>
      <c r="D212" s="647">
        <v>21370.518857425068</v>
      </c>
    </row>
    <row r="213" spans="1:4" ht="16.5" thickTop="1" thickBot="1">
      <c r="A213" s="672" t="s">
        <v>515</v>
      </c>
      <c r="B213" s="672" t="s">
        <v>387</v>
      </c>
      <c r="C213" s="673" t="s">
        <v>516</v>
      </c>
      <c r="D213" s="647">
        <v>42565.752290747863</v>
      </c>
    </row>
    <row r="214" spans="1:4" ht="16.5" thickTop="1" thickBot="1">
      <c r="A214" s="672" t="s">
        <v>513</v>
      </c>
      <c r="B214" s="672" t="s">
        <v>387</v>
      </c>
      <c r="C214" s="673" t="s">
        <v>514</v>
      </c>
      <c r="D214" s="647">
        <v>49225.408196776894</v>
      </c>
    </row>
    <row r="215" spans="1:4" ht="16.5" thickTop="1" thickBot="1">
      <c r="A215" s="672" t="s">
        <v>521</v>
      </c>
      <c r="B215" s="672" t="s">
        <v>387</v>
      </c>
      <c r="C215" s="673" t="s">
        <v>522</v>
      </c>
      <c r="D215" s="647">
        <v>66154.803231764148</v>
      </c>
    </row>
    <row r="216" spans="1:4" ht="16.5" thickTop="1" thickBot="1">
      <c r="A216" s="672" t="s">
        <v>525</v>
      </c>
      <c r="B216" s="672" t="s">
        <v>387</v>
      </c>
      <c r="C216" s="673" t="s">
        <v>526</v>
      </c>
      <c r="D216" s="647">
        <v>62119.428339648977</v>
      </c>
    </row>
    <row r="217" spans="1:4" ht="16.5" thickTop="1" thickBot="1">
      <c r="A217" s="672" t="s">
        <v>527</v>
      </c>
      <c r="B217" s="672" t="s">
        <v>387</v>
      </c>
      <c r="C217" s="673" t="s">
        <v>528</v>
      </c>
      <c r="D217" s="647">
        <v>61976.946188592279</v>
      </c>
    </row>
    <row r="218" spans="1:4" ht="16.5" thickTop="1" thickBot="1">
      <c r="A218" s="672" t="s">
        <v>529</v>
      </c>
      <c r="B218" s="672" t="s">
        <v>387</v>
      </c>
      <c r="C218" s="673" t="s">
        <v>530</v>
      </c>
      <c r="D218" s="647">
        <v>66756.53621272606</v>
      </c>
    </row>
    <row r="219" spans="1:4" ht="16.5" thickTop="1" thickBot="1">
      <c r="A219" s="672" t="s">
        <v>531</v>
      </c>
      <c r="B219" s="672" t="s">
        <v>387</v>
      </c>
      <c r="C219" s="673" t="s">
        <v>532</v>
      </c>
      <c r="D219" s="647">
        <v>59118.511057486139</v>
      </c>
    </row>
    <row r="220" spans="1:4" ht="16.5" thickTop="1" thickBot="1">
      <c r="A220" s="672" t="s">
        <v>523</v>
      </c>
      <c r="B220" s="672" t="s">
        <v>387</v>
      </c>
      <c r="C220" s="673" t="s">
        <v>524</v>
      </c>
      <c r="D220" s="647">
        <v>7937.1750653271993</v>
      </c>
    </row>
    <row r="221" spans="1:4" ht="16.5" thickTop="1" thickBot="1">
      <c r="A221" s="672" t="s">
        <v>533</v>
      </c>
      <c r="B221" s="672" t="s">
        <v>387</v>
      </c>
      <c r="C221" s="673" t="s">
        <v>534</v>
      </c>
      <c r="D221" s="647">
        <v>21175.767047957615</v>
      </c>
    </row>
    <row r="222" spans="1:4" ht="16.5" thickTop="1" thickBot="1">
      <c r="A222" s="672" t="s">
        <v>540</v>
      </c>
      <c r="B222" s="672" t="s">
        <v>387</v>
      </c>
      <c r="C222" s="673" t="s">
        <v>541</v>
      </c>
      <c r="D222" s="647">
        <v>17594.290419805307</v>
      </c>
    </row>
    <row r="223" spans="1:4" ht="16.5" thickTop="1" thickBot="1">
      <c r="A223" s="672" t="s">
        <v>551</v>
      </c>
      <c r="B223" s="672" t="s">
        <v>387</v>
      </c>
      <c r="C223" s="673" t="s">
        <v>1856</v>
      </c>
      <c r="D223" s="647">
        <v>5508.5920702001258</v>
      </c>
    </row>
    <row r="224" spans="1:4" ht="16.5" thickTop="1" thickBot="1">
      <c r="A224" s="672" t="s">
        <v>535</v>
      </c>
      <c r="B224" s="672" t="s">
        <v>387</v>
      </c>
      <c r="C224" s="673" t="s">
        <v>2280</v>
      </c>
      <c r="D224" s="647">
        <v>45202.28039559786</v>
      </c>
    </row>
    <row r="225" spans="1:4" ht="16.5" thickTop="1" thickBot="1">
      <c r="A225" s="672" t="s">
        <v>536</v>
      </c>
      <c r="B225" s="672" t="s">
        <v>387</v>
      </c>
      <c r="C225" s="673" t="s">
        <v>2281</v>
      </c>
      <c r="D225" s="647">
        <v>42985.591639082857</v>
      </c>
    </row>
    <row r="226" spans="1:4" ht="16.5" thickTop="1" thickBot="1">
      <c r="A226" s="672" t="s">
        <v>537</v>
      </c>
      <c r="B226" s="672" t="s">
        <v>387</v>
      </c>
      <c r="C226" s="673" t="s">
        <v>1919</v>
      </c>
      <c r="D226" s="647">
        <v>44244.615208917457</v>
      </c>
    </row>
    <row r="227" spans="1:4" ht="16.5" thickTop="1" thickBot="1">
      <c r="A227" s="672" t="s">
        <v>538</v>
      </c>
      <c r="B227" s="672" t="s">
        <v>387</v>
      </c>
      <c r="C227" s="673" t="s">
        <v>2282</v>
      </c>
      <c r="D227" s="647">
        <v>40531.353469404232</v>
      </c>
    </row>
    <row r="228" spans="1:4" ht="16.5" thickTop="1" thickBot="1">
      <c r="A228" s="672" t="s">
        <v>539</v>
      </c>
      <c r="B228" s="672" t="s">
        <v>387</v>
      </c>
      <c r="C228" s="673" t="s">
        <v>2283</v>
      </c>
      <c r="D228" s="647">
        <v>44848.545883580147</v>
      </c>
    </row>
    <row r="229" spans="1:4" ht="16.5" thickTop="1" thickBot="1">
      <c r="A229" s="672" t="s">
        <v>542</v>
      </c>
      <c r="B229" s="672" t="s">
        <v>387</v>
      </c>
      <c r="C229" s="673" t="s">
        <v>543</v>
      </c>
      <c r="D229" s="647">
        <v>52614.572871897253</v>
      </c>
    </row>
    <row r="230" spans="1:4" ht="16.5" thickTop="1" thickBot="1">
      <c r="A230" s="672" t="s">
        <v>544</v>
      </c>
      <c r="B230" s="672" t="s">
        <v>387</v>
      </c>
      <c r="C230" s="673" t="s">
        <v>545</v>
      </c>
      <c r="D230" s="647">
        <v>53022.432424720544</v>
      </c>
    </row>
    <row r="231" spans="1:4" ht="16.5" thickTop="1" thickBot="1">
      <c r="A231" s="672" t="s">
        <v>517</v>
      </c>
      <c r="B231" s="672" t="s">
        <v>387</v>
      </c>
      <c r="C231" s="673" t="s">
        <v>518</v>
      </c>
      <c r="D231" s="647">
        <v>56081.236600672586</v>
      </c>
    </row>
    <row r="232" spans="1:4" ht="16.5" thickTop="1" thickBot="1">
      <c r="A232" s="672" t="s">
        <v>546</v>
      </c>
      <c r="B232" s="672" t="s">
        <v>387</v>
      </c>
      <c r="C232" s="673" t="s">
        <v>547</v>
      </c>
      <c r="D232" s="647">
        <v>51775.06981795522</v>
      </c>
    </row>
    <row r="233" spans="1:4" ht="16.5" thickTop="1" thickBot="1">
      <c r="A233" s="672" t="s">
        <v>548</v>
      </c>
      <c r="B233" s="672" t="s">
        <v>387</v>
      </c>
      <c r="C233" s="673" t="s">
        <v>549</v>
      </c>
      <c r="D233" s="647">
        <v>32406.664376728688</v>
      </c>
    </row>
    <row r="234" spans="1:4" ht="16.5" thickTop="1" thickBot="1">
      <c r="A234" s="672" t="s">
        <v>550</v>
      </c>
      <c r="B234" s="672" t="s">
        <v>387</v>
      </c>
      <c r="C234" s="673" t="s">
        <v>2284</v>
      </c>
      <c r="D234" s="647">
        <v>20844.029767745935</v>
      </c>
    </row>
    <row r="235" spans="1:4" ht="16.5" thickTop="1" thickBot="1">
      <c r="A235" s="672" t="s">
        <v>552</v>
      </c>
      <c r="B235" s="672" t="s">
        <v>144</v>
      </c>
      <c r="C235" s="673" t="s">
        <v>553</v>
      </c>
      <c r="D235" s="647">
        <v>1098.2504571685902</v>
      </c>
    </row>
    <row r="236" spans="1:4" ht="16.5" thickTop="1" thickBot="1">
      <c r="A236" s="672" t="s">
        <v>556</v>
      </c>
      <c r="B236" s="672" t="s">
        <v>387</v>
      </c>
      <c r="C236" s="673" t="s">
        <v>2285</v>
      </c>
      <c r="D236" s="647">
        <v>511527.57434269029</v>
      </c>
    </row>
    <row r="237" spans="1:4" ht="16.5" thickTop="1" thickBot="1">
      <c r="A237" s="672" t="s">
        <v>557</v>
      </c>
      <c r="B237" s="672" t="s">
        <v>387</v>
      </c>
      <c r="C237" s="673" t="s">
        <v>2286</v>
      </c>
      <c r="D237" s="647">
        <v>516293.12872701639</v>
      </c>
    </row>
    <row r="238" spans="1:4" ht="16.5" thickTop="1" thickBot="1">
      <c r="A238" s="672" t="s">
        <v>558</v>
      </c>
      <c r="B238" s="672" t="s">
        <v>387</v>
      </c>
      <c r="C238" s="673" t="s">
        <v>2287</v>
      </c>
      <c r="D238" s="647">
        <v>464114.90616630769</v>
      </c>
    </row>
    <row r="239" spans="1:4" ht="16.5" thickTop="1" thickBot="1">
      <c r="A239" s="672" t="s">
        <v>570</v>
      </c>
      <c r="B239" s="672" t="s">
        <v>571</v>
      </c>
      <c r="C239" s="673" t="s">
        <v>572</v>
      </c>
      <c r="D239" s="647">
        <v>400269.07366522518</v>
      </c>
    </row>
    <row r="240" spans="1:4" ht="16.5" thickTop="1" thickBot="1">
      <c r="A240" s="672" t="s">
        <v>559</v>
      </c>
      <c r="B240" s="672" t="s">
        <v>387</v>
      </c>
      <c r="C240" s="673" t="s">
        <v>1920</v>
      </c>
      <c r="D240" s="647">
        <v>411169.72998203203</v>
      </c>
    </row>
    <row r="241" spans="1:4" ht="16.5" thickTop="1" thickBot="1">
      <c r="A241" s="672" t="s">
        <v>560</v>
      </c>
      <c r="B241" s="672" t="s">
        <v>387</v>
      </c>
      <c r="C241" s="673" t="s">
        <v>2011</v>
      </c>
      <c r="D241" s="647">
        <v>278173.20094160363</v>
      </c>
    </row>
    <row r="242" spans="1:4" ht="16.5" thickTop="1" thickBot="1">
      <c r="A242" s="674" t="s">
        <v>2013</v>
      </c>
      <c r="B242" s="672" t="s">
        <v>387</v>
      </c>
      <c r="C242" s="673" t="s">
        <v>2012</v>
      </c>
      <c r="D242" s="647">
        <v>351926.99602220271</v>
      </c>
    </row>
    <row r="243" spans="1:4" ht="16.5" thickTop="1" thickBot="1">
      <c r="A243" s="672" t="s">
        <v>561</v>
      </c>
      <c r="B243" s="672" t="s">
        <v>387</v>
      </c>
      <c r="C243" s="673" t="s">
        <v>562</v>
      </c>
      <c r="D243" s="647">
        <v>541038.23975315574</v>
      </c>
    </row>
    <row r="244" spans="1:4" ht="16.5" thickTop="1" thickBot="1">
      <c r="A244" s="672" t="s">
        <v>563</v>
      </c>
      <c r="B244" s="672" t="s">
        <v>387</v>
      </c>
      <c r="C244" s="673" t="s">
        <v>564</v>
      </c>
      <c r="D244" s="647">
        <v>513617.07785959856</v>
      </c>
    </row>
    <row r="245" spans="1:4" ht="16.5" thickTop="1" thickBot="1">
      <c r="A245" s="672" t="s">
        <v>565</v>
      </c>
      <c r="B245" s="672" t="s">
        <v>387</v>
      </c>
      <c r="C245" s="673" t="s">
        <v>566</v>
      </c>
      <c r="D245" s="647">
        <v>471086.78944324044</v>
      </c>
    </row>
    <row r="246" spans="1:4" ht="16.5" thickTop="1" thickBot="1">
      <c r="A246" s="672" t="s">
        <v>567</v>
      </c>
      <c r="B246" s="672" t="s">
        <v>387</v>
      </c>
      <c r="C246" s="673" t="s">
        <v>2014</v>
      </c>
      <c r="D246" s="647">
        <v>284170.36257176322</v>
      </c>
    </row>
    <row r="247" spans="1:4" ht="16.5" thickTop="1" thickBot="1">
      <c r="A247" s="672" t="s">
        <v>568</v>
      </c>
      <c r="B247" s="672" t="s">
        <v>387</v>
      </c>
      <c r="C247" s="673" t="s">
        <v>569</v>
      </c>
      <c r="D247" s="647">
        <v>287258.69278289401</v>
      </c>
    </row>
    <row r="248" spans="1:4" ht="16.5" thickTop="1" thickBot="1">
      <c r="A248" s="672" t="s">
        <v>573</v>
      </c>
      <c r="B248" s="672" t="s">
        <v>387</v>
      </c>
      <c r="C248" s="673" t="s">
        <v>574</v>
      </c>
      <c r="D248" s="647">
        <v>283659.20707107568</v>
      </c>
    </row>
    <row r="249" spans="1:4" ht="16.5" thickTop="1" thickBot="1">
      <c r="A249" s="672" t="s">
        <v>575</v>
      </c>
      <c r="B249" s="672" t="s">
        <v>387</v>
      </c>
      <c r="C249" s="673" t="s">
        <v>576</v>
      </c>
      <c r="D249" s="647">
        <v>294182.47234976501</v>
      </c>
    </row>
    <row r="250" spans="1:4" ht="16.5" thickTop="1" thickBot="1">
      <c r="A250" s="672" t="s">
        <v>577</v>
      </c>
      <c r="B250" s="672" t="s">
        <v>387</v>
      </c>
      <c r="C250" s="673" t="s">
        <v>578</v>
      </c>
      <c r="D250" s="647">
        <v>353872.28085851879</v>
      </c>
    </row>
    <row r="251" spans="1:4" ht="16.5" thickTop="1" thickBot="1">
      <c r="A251" s="672" t="s">
        <v>579</v>
      </c>
      <c r="B251" s="672" t="s">
        <v>387</v>
      </c>
      <c r="C251" s="673" t="s">
        <v>580</v>
      </c>
      <c r="D251" s="647">
        <v>241312.9456734194</v>
      </c>
    </row>
    <row r="252" spans="1:4" ht="16.5" thickTop="1" thickBot="1">
      <c r="A252" s="672" t="s">
        <v>581</v>
      </c>
      <c r="B252" s="672" t="s">
        <v>387</v>
      </c>
      <c r="C252" s="673" t="s">
        <v>2288</v>
      </c>
      <c r="D252" s="647">
        <v>380403.97401912912</v>
      </c>
    </row>
    <row r="253" spans="1:4" ht="16.5" thickTop="1" thickBot="1">
      <c r="A253" s="672" t="s">
        <v>582</v>
      </c>
      <c r="B253" s="672" t="s">
        <v>387</v>
      </c>
      <c r="C253" s="673" t="s">
        <v>2289</v>
      </c>
      <c r="D253" s="647">
        <v>192108.87943049244</v>
      </c>
    </row>
    <row r="254" spans="1:4" ht="16.5" thickTop="1" thickBot="1">
      <c r="A254" s="672" t="s">
        <v>584</v>
      </c>
      <c r="B254" s="672" t="s">
        <v>233</v>
      </c>
      <c r="C254" s="673" t="s">
        <v>1921</v>
      </c>
      <c r="D254" s="647">
        <v>18276.83230187124</v>
      </c>
    </row>
    <row r="255" spans="1:4" ht="16.5" thickTop="1" thickBot="1">
      <c r="A255" s="672" t="s">
        <v>583</v>
      </c>
      <c r="B255" s="672" t="s">
        <v>387</v>
      </c>
      <c r="C255" s="673" t="s">
        <v>2290</v>
      </c>
      <c r="D255" s="647">
        <v>455248.1649832697</v>
      </c>
    </row>
    <row r="256" spans="1:4" ht="16.5" thickTop="1" thickBot="1">
      <c r="A256" s="672" t="s">
        <v>554</v>
      </c>
      <c r="B256" s="672" t="s">
        <v>387</v>
      </c>
      <c r="C256" s="673" t="s">
        <v>555</v>
      </c>
      <c r="D256" s="647">
        <v>543115.94584384363</v>
      </c>
    </row>
    <row r="257" spans="1:4" ht="16.5" thickTop="1" thickBot="1">
      <c r="A257" s="672" t="s">
        <v>585</v>
      </c>
      <c r="B257" s="672" t="s">
        <v>387</v>
      </c>
      <c r="C257" s="673" t="s">
        <v>586</v>
      </c>
      <c r="D257" s="647">
        <v>431714.11833224818</v>
      </c>
    </row>
    <row r="258" spans="1:4" ht="16.5" thickTop="1" thickBot="1">
      <c r="A258" s="672" t="s">
        <v>587</v>
      </c>
      <c r="B258" s="672" t="s">
        <v>387</v>
      </c>
      <c r="C258" s="673" t="s">
        <v>588</v>
      </c>
      <c r="D258" s="647">
        <v>414295.35504935513</v>
      </c>
    </row>
    <row r="259" spans="1:4" ht="16.5" thickTop="1" thickBot="1">
      <c r="A259" s="672" t="s">
        <v>497</v>
      </c>
      <c r="B259" s="672" t="s">
        <v>387</v>
      </c>
      <c r="C259" s="673" t="s">
        <v>498</v>
      </c>
      <c r="D259" s="647">
        <v>415638.63216372696</v>
      </c>
    </row>
    <row r="260" spans="1:4" ht="16.5" thickTop="1" thickBot="1">
      <c r="A260" s="672" t="s">
        <v>1669</v>
      </c>
      <c r="B260" s="672" t="s">
        <v>387</v>
      </c>
      <c r="C260" s="673" t="s">
        <v>1670</v>
      </c>
      <c r="D260" s="647">
        <v>572117.59664984385</v>
      </c>
    </row>
    <row r="261" spans="1:4" ht="16.5" thickTop="1" thickBot="1">
      <c r="A261" s="672" t="s">
        <v>499</v>
      </c>
      <c r="B261" s="672" t="s">
        <v>377</v>
      </c>
      <c r="C261" s="673" t="s">
        <v>500</v>
      </c>
      <c r="D261" s="647">
        <v>2868.7152649281693</v>
      </c>
    </row>
    <row r="262" spans="1:4" ht="31.5" thickTop="1" thickBot="1">
      <c r="A262" s="672" t="s">
        <v>589</v>
      </c>
      <c r="B262" s="672" t="s">
        <v>377</v>
      </c>
      <c r="C262" s="673" t="s">
        <v>2291</v>
      </c>
      <c r="D262" s="647">
        <v>2608.0817872289758</v>
      </c>
    </row>
    <row r="263" spans="1:4" ht="16.5" thickTop="1" thickBot="1">
      <c r="A263" s="672" t="s">
        <v>590</v>
      </c>
      <c r="B263" s="672" t="s">
        <v>233</v>
      </c>
      <c r="C263" s="673" t="s">
        <v>2292</v>
      </c>
      <c r="D263" s="647">
        <v>60223.725460384449</v>
      </c>
    </row>
    <row r="264" spans="1:4" ht="16.5" thickTop="1" thickBot="1">
      <c r="A264" s="672" t="s">
        <v>591</v>
      </c>
      <c r="B264" s="672" t="s">
        <v>377</v>
      </c>
      <c r="C264" s="673" t="s">
        <v>2293</v>
      </c>
      <c r="D264" s="647">
        <v>11930.844879536164</v>
      </c>
    </row>
    <row r="265" spans="1:4" ht="16.5" thickTop="1" thickBot="1">
      <c r="A265" s="672" t="s">
        <v>592</v>
      </c>
      <c r="B265" s="672" t="s">
        <v>144</v>
      </c>
      <c r="C265" s="673" t="s">
        <v>2294</v>
      </c>
      <c r="D265" s="647">
        <v>9155.0689983411539</v>
      </c>
    </row>
    <row r="266" spans="1:4" ht="16.5" thickTop="1" thickBot="1">
      <c r="A266" s="672" t="s">
        <v>593</v>
      </c>
      <c r="B266" s="672" t="s">
        <v>92</v>
      </c>
      <c r="C266" s="673" t="s">
        <v>2295</v>
      </c>
      <c r="D266" s="647">
        <v>39969.982686320458</v>
      </c>
    </row>
    <row r="267" spans="1:4" ht="16.5" thickTop="1" thickBot="1">
      <c r="A267" s="672" t="s">
        <v>594</v>
      </c>
      <c r="B267" s="672" t="s">
        <v>92</v>
      </c>
      <c r="C267" s="673" t="s">
        <v>2296</v>
      </c>
      <c r="D267" s="647">
        <v>59282.150742529186</v>
      </c>
    </row>
    <row r="268" spans="1:4" ht="16.5" thickTop="1" thickBot="1">
      <c r="A268" s="672" t="s">
        <v>595</v>
      </c>
      <c r="B268" s="672" t="s">
        <v>92</v>
      </c>
      <c r="C268" s="673" t="s">
        <v>2297</v>
      </c>
      <c r="D268" s="647">
        <v>66653.260114864155</v>
      </c>
    </row>
    <row r="269" spans="1:4" ht="16.5" thickTop="1" thickBot="1">
      <c r="A269" s="672" t="s">
        <v>596</v>
      </c>
      <c r="B269" s="672" t="s">
        <v>377</v>
      </c>
      <c r="C269" s="673" t="s">
        <v>597</v>
      </c>
      <c r="D269" s="647">
        <v>53087.985594413207</v>
      </c>
    </row>
    <row r="270" spans="1:4" ht="16.5" thickTop="1" thickBot="1">
      <c r="A270" s="672" t="s">
        <v>599</v>
      </c>
      <c r="B270" s="672" t="s">
        <v>144</v>
      </c>
      <c r="C270" s="673" t="s">
        <v>600</v>
      </c>
      <c r="D270" s="647">
        <v>282386.41799197998</v>
      </c>
    </row>
    <row r="271" spans="1:4" ht="16.5" thickTop="1" thickBot="1">
      <c r="A271" s="672" t="s">
        <v>601</v>
      </c>
      <c r="B271" s="672" t="s">
        <v>387</v>
      </c>
      <c r="C271" s="673" t="s">
        <v>1922</v>
      </c>
      <c r="D271" s="647">
        <v>48776.645100169437</v>
      </c>
    </row>
    <row r="272" spans="1:4" ht="16.5" thickTop="1" thickBot="1">
      <c r="A272" s="672" t="s">
        <v>598</v>
      </c>
      <c r="B272" s="672" t="s">
        <v>387</v>
      </c>
      <c r="C272" s="673" t="s">
        <v>2298</v>
      </c>
      <c r="D272" s="647">
        <v>48776.645100169437</v>
      </c>
    </row>
    <row r="273" spans="1:4" ht="16.5" thickTop="1" thickBot="1">
      <c r="A273" s="672" t="s">
        <v>602</v>
      </c>
      <c r="B273" s="672" t="s">
        <v>387</v>
      </c>
      <c r="C273" s="673" t="s">
        <v>2299</v>
      </c>
      <c r="D273" s="647">
        <v>47533.554433941899</v>
      </c>
    </row>
    <row r="274" spans="1:4" ht="16.5" thickTop="1" thickBot="1">
      <c r="A274" s="672" t="s">
        <v>603</v>
      </c>
      <c r="B274" s="672" t="s">
        <v>144</v>
      </c>
      <c r="C274" s="673" t="s">
        <v>2300</v>
      </c>
      <c r="D274" s="647">
        <v>67782.785592335218</v>
      </c>
    </row>
    <row r="275" spans="1:4" ht="16.5" thickTop="1" thickBot="1">
      <c r="A275" s="672" t="s">
        <v>604</v>
      </c>
      <c r="B275" s="672" t="s">
        <v>144</v>
      </c>
      <c r="C275" s="673" t="s">
        <v>2301</v>
      </c>
      <c r="D275" s="647">
        <v>68282.115476695588</v>
      </c>
    </row>
    <row r="276" spans="1:4" ht="16.5" thickTop="1" thickBot="1">
      <c r="A276" s="672" t="s">
        <v>605</v>
      </c>
      <c r="B276" s="672" t="s">
        <v>606</v>
      </c>
      <c r="C276" s="673" t="s">
        <v>2302</v>
      </c>
      <c r="D276" s="647">
        <v>92899.91676445349</v>
      </c>
    </row>
    <row r="277" spans="1:4" ht="16.5" thickTop="1" thickBot="1">
      <c r="A277" s="672" t="s">
        <v>607</v>
      </c>
      <c r="B277" s="672" t="s">
        <v>606</v>
      </c>
      <c r="C277" s="673" t="s">
        <v>1923</v>
      </c>
      <c r="D277" s="647">
        <v>82275.827137410728</v>
      </c>
    </row>
    <row r="278" spans="1:4" ht="16.5" thickTop="1" thickBot="1">
      <c r="A278" s="672" t="s">
        <v>608</v>
      </c>
      <c r="B278" s="672" t="s">
        <v>606</v>
      </c>
      <c r="C278" s="673" t="s">
        <v>609</v>
      </c>
      <c r="D278" s="647">
        <v>48681.487011165933</v>
      </c>
    </row>
    <row r="279" spans="1:4" ht="16.5" thickTop="1" thickBot="1">
      <c r="A279" s="672" t="s">
        <v>501</v>
      </c>
      <c r="B279" s="672" t="s">
        <v>141</v>
      </c>
      <c r="C279" s="673" t="s">
        <v>502</v>
      </c>
      <c r="D279" s="647">
        <v>50855.561126592431</v>
      </c>
    </row>
    <row r="280" spans="1:4" ht="16.5" thickTop="1" thickBot="1">
      <c r="A280" s="672" t="s">
        <v>503</v>
      </c>
      <c r="B280" s="672" t="s">
        <v>141</v>
      </c>
      <c r="C280" s="673" t="s">
        <v>504</v>
      </c>
      <c r="D280" s="647">
        <v>55236.304745834306</v>
      </c>
    </row>
    <row r="281" spans="1:4" ht="16.5" thickTop="1" thickBot="1">
      <c r="A281" s="672" t="s">
        <v>610</v>
      </c>
      <c r="B281" s="672" t="s">
        <v>92</v>
      </c>
      <c r="C281" s="673" t="s">
        <v>2303</v>
      </c>
      <c r="D281" s="647">
        <v>70320.148138881559</v>
      </c>
    </row>
    <row r="282" spans="1:4" ht="16.5" thickTop="1" thickBot="1">
      <c r="A282" s="672" t="s">
        <v>611</v>
      </c>
      <c r="B282" s="672" t="s">
        <v>377</v>
      </c>
      <c r="C282" s="673" t="s">
        <v>2304</v>
      </c>
      <c r="D282" s="647">
        <v>9200.9634827439841</v>
      </c>
    </row>
    <row r="283" spans="1:4" ht="16.5" thickTop="1" thickBot="1">
      <c r="A283" s="672" t="s">
        <v>612</v>
      </c>
      <c r="B283" s="672" t="s">
        <v>144</v>
      </c>
      <c r="C283" s="673" t="s">
        <v>2305</v>
      </c>
      <c r="D283" s="647">
        <v>4147.491957904238</v>
      </c>
    </row>
    <row r="284" spans="1:4" ht="16.5" thickTop="1" thickBot="1">
      <c r="A284" s="672" t="s">
        <v>613</v>
      </c>
      <c r="B284" s="672" t="s">
        <v>92</v>
      </c>
      <c r="C284" s="673" t="s">
        <v>614</v>
      </c>
      <c r="D284" s="647">
        <v>11847.330193730339</v>
      </c>
    </row>
    <row r="285" spans="1:4" ht="16.5" thickTop="1" thickBot="1">
      <c r="A285" s="672" t="s">
        <v>615</v>
      </c>
      <c r="B285" s="672" t="s">
        <v>92</v>
      </c>
      <c r="C285" s="673" t="s">
        <v>2306</v>
      </c>
      <c r="D285" s="647">
        <v>90193.899220225168</v>
      </c>
    </row>
    <row r="286" spans="1:4" ht="16.5" thickTop="1" thickBot="1">
      <c r="A286" s="672" t="s">
        <v>616</v>
      </c>
      <c r="B286" s="672" t="s">
        <v>92</v>
      </c>
      <c r="C286" s="673" t="s">
        <v>617</v>
      </c>
      <c r="D286" s="647">
        <v>85676.596238482438</v>
      </c>
    </row>
    <row r="287" spans="1:4" ht="16.5" thickTop="1" thickBot="1">
      <c r="A287" s="672" t="s">
        <v>620</v>
      </c>
      <c r="B287" s="672" t="s">
        <v>92</v>
      </c>
      <c r="C287" s="673" t="s">
        <v>621</v>
      </c>
      <c r="D287" s="647">
        <v>39104.004961332474</v>
      </c>
    </row>
    <row r="288" spans="1:4" ht="16.5" thickTop="1" thickBot="1">
      <c r="A288" s="672" t="s">
        <v>618</v>
      </c>
      <c r="B288" s="672" t="s">
        <v>92</v>
      </c>
      <c r="C288" s="673" t="s">
        <v>2307</v>
      </c>
      <c r="D288" s="647">
        <v>40267.164417965338</v>
      </c>
    </row>
    <row r="289" spans="1:4" ht="16.5" thickTop="1" thickBot="1">
      <c r="A289" s="672" t="s">
        <v>619</v>
      </c>
      <c r="B289" s="672" t="s">
        <v>92</v>
      </c>
      <c r="C289" s="673" t="s">
        <v>2308</v>
      </c>
      <c r="D289" s="647">
        <v>131030.68873839302</v>
      </c>
    </row>
    <row r="290" spans="1:4" ht="16.5" thickTop="1" thickBot="1">
      <c r="A290" s="672" t="s">
        <v>622</v>
      </c>
      <c r="B290" s="672" t="s">
        <v>454</v>
      </c>
      <c r="C290" s="673" t="s">
        <v>623</v>
      </c>
      <c r="D290" s="647">
        <v>3143.3837953442526</v>
      </c>
    </row>
    <row r="291" spans="1:4" ht="16.5" thickTop="1" thickBot="1">
      <c r="A291" s="672" t="s">
        <v>624</v>
      </c>
      <c r="B291" s="672" t="s">
        <v>422</v>
      </c>
      <c r="C291" s="673" t="s">
        <v>1924</v>
      </c>
      <c r="D291" s="647">
        <v>81147.257876209012</v>
      </c>
    </row>
    <row r="292" spans="1:4" ht="16.5" thickTop="1" thickBot="1">
      <c r="A292" s="672" t="s">
        <v>625</v>
      </c>
      <c r="B292" s="672" t="s">
        <v>377</v>
      </c>
      <c r="C292" s="673" t="s">
        <v>2309</v>
      </c>
      <c r="D292" s="647">
        <v>3732.6651727129038</v>
      </c>
    </row>
    <row r="293" spans="1:4" ht="16.5" thickTop="1" thickBot="1">
      <c r="A293" s="672" t="s">
        <v>626</v>
      </c>
      <c r="B293" s="672" t="s">
        <v>377</v>
      </c>
      <c r="C293" s="673" t="s">
        <v>1925</v>
      </c>
      <c r="D293" s="647">
        <v>8807.3281502185455</v>
      </c>
    </row>
    <row r="294" spans="1:4" ht="16.5" thickTop="1" thickBot="1">
      <c r="A294" s="672" t="s">
        <v>627</v>
      </c>
      <c r="B294" s="672" t="s">
        <v>92</v>
      </c>
      <c r="C294" s="673" t="s">
        <v>628</v>
      </c>
      <c r="D294" s="647">
        <v>2329.9180961571528</v>
      </c>
    </row>
    <row r="295" spans="1:4" ht="16.5" thickTop="1" thickBot="1">
      <c r="A295" s="672" t="s">
        <v>633</v>
      </c>
      <c r="B295" s="672" t="s">
        <v>92</v>
      </c>
      <c r="C295" s="673" t="s">
        <v>1926</v>
      </c>
      <c r="D295" s="647">
        <v>49510.759543339511</v>
      </c>
    </row>
    <row r="296" spans="1:4" ht="16.5" thickTop="1" thickBot="1">
      <c r="A296" s="672" t="s">
        <v>629</v>
      </c>
      <c r="B296" s="672" t="s">
        <v>92</v>
      </c>
      <c r="C296" s="673" t="s">
        <v>630</v>
      </c>
      <c r="D296" s="647">
        <v>67906.413899478241</v>
      </c>
    </row>
    <row r="297" spans="1:4" ht="16.5" thickTop="1" thickBot="1">
      <c r="A297" s="672" t="s">
        <v>631</v>
      </c>
      <c r="B297" s="672" t="s">
        <v>92</v>
      </c>
      <c r="C297" s="673" t="s">
        <v>632</v>
      </c>
      <c r="D297" s="647">
        <v>65920.039849132023</v>
      </c>
    </row>
    <row r="298" spans="1:4" ht="16.5" thickTop="1" thickBot="1">
      <c r="A298" s="672" t="s">
        <v>646</v>
      </c>
      <c r="B298" s="672" t="s">
        <v>144</v>
      </c>
      <c r="C298" s="673" t="s">
        <v>647</v>
      </c>
      <c r="D298" s="647">
        <v>6233.7196409429125</v>
      </c>
    </row>
    <row r="299" spans="1:4" ht="16.5" thickTop="1" thickBot="1">
      <c r="A299" s="672" t="s">
        <v>634</v>
      </c>
      <c r="B299" s="672" t="s">
        <v>377</v>
      </c>
      <c r="C299" s="673" t="s">
        <v>635</v>
      </c>
      <c r="D299" s="647">
        <v>44192.620107398085</v>
      </c>
    </row>
    <row r="300" spans="1:4" ht="16.5" thickTop="1" thickBot="1">
      <c r="A300" s="672" t="s">
        <v>650</v>
      </c>
      <c r="B300" s="672" t="s">
        <v>377</v>
      </c>
      <c r="C300" s="673" t="s">
        <v>651</v>
      </c>
      <c r="D300" s="647">
        <v>38226.110315370184</v>
      </c>
    </row>
    <row r="301" spans="1:4" ht="31.5" thickTop="1" thickBot="1">
      <c r="A301" s="672" t="s">
        <v>652</v>
      </c>
      <c r="B301" s="672" t="s">
        <v>92</v>
      </c>
      <c r="C301" s="673" t="s">
        <v>2310</v>
      </c>
      <c r="D301" s="647">
        <v>293106.07396401494</v>
      </c>
    </row>
    <row r="302" spans="1:4" ht="31.5" thickTop="1" thickBot="1">
      <c r="A302" s="672" t="s">
        <v>653</v>
      </c>
      <c r="B302" s="672" t="s">
        <v>92</v>
      </c>
      <c r="C302" s="673" t="s">
        <v>2311</v>
      </c>
      <c r="D302" s="647">
        <v>249015.94019540836</v>
      </c>
    </row>
    <row r="303" spans="1:4" ht="31.5" thickTop="1" thickBot="1">
      <c r="A303" s="672" t="s">
        <v>654</v>
      </c>
      <c r="B303" s="672" t="s">
        <v>92</v>
      </c>
      <c r="C303" s="673" t="s">
        <v>2312</v>
      </c>
      <c r="D303" s="647">
        <v>210512.52930681061</v>
      </c>
    </row>
    <row r="304" spans="1:4" ht="31.5" thickTop="1" thickBot="1">
      <c r="A304" s="672" t="s">
        <v>655</v>
      </c>
      <c r="B304" s="672" t="s">
        <v>92</v>
      </c>
      <c r="C304" s="673" t="s">
        <v>2313</v>
      </c>
      <c r="D304" s="647">
        <v>327727.94363267667</v>
      </c>
    </row>
    <row r="305" spans="1:4" ht="31.5" thickTop="1" thickBot="1">
      <c r="A305" s="672" t="s">
        <v>656</v>
      </c>
      <c r="B305" s="672" t="s">
        <v>92</v>
      </c>
      <c r="C305" s="673" t="s">
        <v>2314</v>
      </c>
      <c r="D305" s="647">
        <v>185830.64731562624</v>
      </c>
    </row>
    <row r="306" spans="1:4" ht="31.5" thickTop="1" thickBot="1">
      <c r="A306" s="672" t="s">
        <v>657</v>
      </c>
      <c r="B306" s="672" t="s">
        <v>233</v>
      </c>
      <c r="C306" s="673" t="s">
        <v>2315</v>
      </c>
      <c r="D306" s="647">
        <v>275020.67910945631</v>
      </c>
    </row>
    <row r="307" spans="1:4" ht="16.5" thickTop="1" thickBot="1">
      <c r="A307" s="672" t="s">
        <v>658</v>
      </c>
      <c r="B307" s="672" t="s">
        <v>92</v>
      </c>
      <c r="C307" s="673" t="s">
        <v>659</v>
      </c>
      <c r="D307" s="647">
        <v>159995.23791636719</v>
      </c>
    </row>
    <row r="308" spans="1:4" ht="16.5" thickTop="1" thickBot="1">
      <c r="A308" s="672" t="s">
        <v>636</v>
      </c>
      <c r="B308" s="672" t="s">
        <v>377</v>
      </c>
      <c r="C308" s="673" t="s">
        <v>637</v>
      </c>
      <c r="D308" s="647">
        <v>23091.328329897347</v>
      </c>
    </row>
    <row r="309" spans="1:4" ht="16.5" thickTop="1" thickBot="1">
      <c r="A309" s="672" t="s">
        <v>642</v>
      </c>
      <c r="B309" s="672" t="s">
        <v>377</v>
      </c>
      <c r="C309" s="673" t="s">
        <v>643</v>
      </c>
      <c r="D309" s="647">
        <v>7212.5302492656092</v>
      </c>
    </row>
    <row r="310" spans="1:4" ht="16.5" thickTop="1" thickBot="1">
      <c r="A310" s="672" t="s">
        <v>640</v>
      </c>
      <c r="B310" s="672" t="s">
        <v>377</v>
      </c>
      <c r="C310" s="673" t="s">
        <v>641</v>
      </c>
      <c r="D310" s="647">
        <v>18548.349028513763</v>
      </c>
    </row>
    <row r="311" spans="1:4" ht="16.5" thickTop="1" thickBot="1">
      <c r="A311" s="672" t="s">
        <v>638</v>
      </c>
      <c r="B311" s="672" t="s">
        <v>377</v>
      </c>
      <c r="C311" s="673" t="s">
        <v>639</v>
      </c>
      <c r="D311" s="647">
        <v>90745.831014159761</v>
      </c>
    </row>
    <row r="312" spans="1:4" ht="16.5" thickTop="1" thickBot="1">
      <c r="A312" s="672" t="s">
        <v>644</v>
      </c>
      <c r="B312" s="672" t="s">
        <v>377</v>
      </c>
      <c r="C312" s="673" t="s">
        <v>645</v>
      </c>
      <c r="D312" s="647">
        <v>8306.3784835830538</v>
      </c>
    </row>
    <row r="313" spans="1:4" ht="16.5" thickTop="1" thickBot="1">
      <c r="A313" s="672" t="s">
        <v>660</v>
      </c>
      <c r="B313" s="672" t="s">
        <v>377</v>
      </c>
      <c r="C313" s="673" t="s">
        <v>661</v>
      </c>
      <c r="D313" s="647">
        <v>8710.2267087664313</v>
      </c>
    </row>
    <row r="314" spans="1:4" ht="16.5" thickTop="1" thickBot="1">
      <c r="A314" s="672" t="s">
        <v>662</v>
      </c>
      <c r="B314" s="672" t="s">
        <v>377</v>
      </c>
      <c r="C314" s="673" t="s">
        <v>663</v>
      </c>
      <c r="D314" s="647">
        <v>9707.7268360454218</v>
      </c>
    </row>
    <row r="315" spans="1:4" ht="16.5" thickTop="1" thickBot="1">
      <c r="A315" s="672" t="s">
        <v>667</v>
      </c>
      <c r="B315" s="672" t="s">
        <v>377</v>
      </c>
      <c r="C315" s="673" t="s">
        <v>2316</v>
      </c>
      <c r="D315" s="647">
        <v>13551.340514131765</v>
      </c>
    </row>
    <row r="316" spans="1:4" ht="16.5" thickTop="1" thickBot="1">
      <c r="A316" s="672" t="s">
        <v>664</v>
      </c>
      <c r="B316" s="672" t="s">
        <v>92</v>
      </c>
      <c r="C316" s="673" t="s">
        <v>2317</v>
      </c>
      <c r="D316" s="647">
        <v>44163.910163471373</v>
      </c>
    </row>
    <row r="317" spans="1:4" ht="16.5" thickTop="1" thickBot="1">
      <c r="A317" s="672" t="s">
        <v>665</v>
      </c>
      <c r="B317" s="672" t="s">
        <v>377</v>
      </c>
      <c r="C317" s="673" t="s">
        <v>666</v>
      </c>
      <c r="D317" s="647">
        <v>17162.937485876009</v>
      </c>
    </row>
    <row r="318" spans="1:4" ht="16.5" thickTop="1" thickBot="1">
      <c r="A318" s="672" t="s">
        <v>668</v>
      </c>
      <c r="B318" s="672" t="s">
        <v>606</v>
      </c>
      <c r="C318" s="673" t="s">
        <v>2318</v>
      </c>
      <c r="D318" s="647">
        <v>50521.73443663316</v>
      </c>
    </row>
    <row r="319" spans="1:4" ht="16.5" thickTop="1" thickBot="1">
      <c r="A319" s="672" t="s">
        <v>669</v>
      </c>
      <c r="B319" s="672" t="s">
        <v>92</v>
      </c>
      <c r="C319" s="673" t="s">
        <v>2319</v>
      </c>
      <c r="D319" s="647">
        <v>21218.896947145498</v>
      </c>
    </row>
    <row r="320" spans="1:4" ht="16.5" thickTop="1" thickBot="1">
      <c r="A320" s="672" t="s">
        <v>673</v>
      </c>
      <c r="B320" s="672" t="s">
        <v>92</v>
      </c>
      <c r="C320" s="673" t="s">
        <v>2320</v>
      </c>
      <c r="D320" s="647">
        <v>120284.40087200532</v>
      </c>
    </row>
    <row r="321" spans="1:4" ht="16.5" thickTop="1" thickBot="1">
      <c r="A321" s="672" t="s">
        <v>674</v>
      </c>
      <c r="B321" s="672" t="s">
        <v>92</v>
      </c>
      <c r="C321" s="673" t="s">
        <v>2321</v>
      </c>
      <c r="D321" s="647">
        <v>212917.61496189598</v>
      </c>
    </row>
    <row r="322" spans="1:4" ht="16.5" thickTop="1" thickBot="1">
      <c r="A322" s="672" t="s">
        <v>672</v>
      </c>
      <c r="B322" s="672" t="s">
        <v>92</v>
      </c>
      <c r="C322" s="673" t="s">
        <v>2322</v>
      </c>
      <c r="D322" s="647">
        <v>177296.75393989735</v>
      </c>
    </row>
    <row r="323" spans="1:4" ht="31.5" thickTop="1" thickBot="1">
      <c r="A323" s="672" t="s">
        <v>671</v>
      </c>
      <c r="B323" s="672" t="s">
        <v>92</v>
      </c>
      <c r="C323" s="673" t="s">
        <v>2323</v>
      </c>
      <c r="D323" s="647">
        <v>208315.70190089551</v>
      </c>
    </row>
    <row r="324" spans="1:4" ht="16.5" thickTop="1" thickBot="1">
      <c r="A324" s="672" t="s">
        <v>675</v>
      </c>
      <c r="B324" s="672" t="s">
        <v>92</v>
      </c>
      <c r="C324" s="673" t="s">
        <v>676</v>
      </c>
      <c r="D324" s="647">
        <v>323141.53704407328</v>
      </c>
    </row>
    <row r="325" spans="1:4" ht="16.5" thickTop="1" thickBot="1">
      <c r="A325" s="672" t="s">
        <v>678</v>
      </c>
      <c r="B325" s="672" t="s">
        <v>92</v>
      </c>
      <c r="C325" s="673" t="s">
        <v>679</v>
      </c>
      <c r="D325" s="647">
        <v>20195.903760841324</v>
      </c>
    </row>
    <row r="326" spans="1:4" ht="16.5" thickTop="1" thickBot="1">
      <c r="A326" s="672" t="s">
        <v>670</v>
      </c>
      <c r="B326" s="672" t="s">
        <v>92</v>
      </c>
      <c r="C326" s="673" t="s">
        <v>2324</v>
      </c>
      <c r="D326" s="647">
        <v>24941.23685067569</v>
      </c>
    </row>
    <row r="327" spans="1:4" ht="16.5" thickTop="1" thickBot="1">
      <c r="A327" s="672" t="s">
        <v>677</v>
      </c>
      <c r="B327" s="672" t="s">
        <v>92</v>
      </c>
      <c r="C327" s="673" t="s">
        <v>2325</v>
      </c>
      <c r="D327" s="647">
        <v>22142.691194664727</v>
      </c>
    </row>
    <row r="328" spans="1:4" ht="16.5" thickTop="1" thickBot="1">
      <c r="A328" s="672" t="s">
        <v>680</v>
      </c>
      <c r="B328" s="672" t="s">
        <v>92</v>
      </c>
      <c r="C328" s="673" t="s">
        <v>2326</v>
      </c>
      <c r="D328" s="647">
        <v>89737.618987165304</v>
      </c>
    </row>
    <row r="329" spans="1:4" ht="16.5" thickTop="1" thickBot="1">
      <c r="A329" s="672" t="s">
        <v>681</v>
      </c>
      <c r="B329" s="672" t="s">
        <v>92</v>
      </c>
      <c r="C329" s="673" t="s">
        <v>682</v>
      </c>
      <c r="D329" s="647">
        <v>5990.1553813721339</v>
      </c>
    </row>
    <row r="330" spans="1:4" ht="16.5" thickTop="1" thickBot="1">
      <c r="A330" s="672" t="s">
        <v>683</v>
      </c>
      <c r="B330" s="672" t="s">
        <v>92</v>
      </c>
      <c r="C330" s="673" t="s">
        <v>2327</v>
      </c>
      <c r="D330" s="647">
        <v>32633.149896035407</v>
      </c>
    </row>
    <row r="331" spans="1:4" ht="16.5" thickTop="1" thickBot="1">
      <c r="A331" s="672" t="s">
        <v>684</v>
      </c>
      <c r="B331" s="672" t="s">
        <v>92</v>
      </c>
      <c r="C331" s="673" t="s">
        <v>2328</v>
      </c>
      <c r="D331" s="647">
        <v>1686.378624494426</v>
      </c>
    </row>
    <row r="332" spans="1:4" ht="16.5" thickTop="1" thickBot="1">
      <c r="A332" s="672" t="s">
        <v>686</v>
      </c>
      <c r="B332" s="672" t="s">
        <v>387</v>
      </c>
      <c r="C332" s="673" t="s">
        <v>687</v>
      </c>
      <c r="D332" s="647">
        <v>63319.39006953995</v>
      </c>
    </row>
    <row r="333" spans="1:4" ht="16.5" thickTop="1" thickBot="1">
      <c r="A333" s="672" t="s">
        <v>685</v>
      </c>
      <c r="B333" s="672" t="s">
        <v>387</v>
      </c>
      <c r="C333" s="673" t="s">
        <v>2329</v>
      </c>
      <c r="D333" s="647">
        <v>16867.614958255912</v>
      </c>
    </row>
    <row r="334" spans="1:4" ht="16.5" thickTop="1" thickBot="1">
      <c r="A334" s="672" t="s">
        <v>690</v>
      </c>
      <c r="B334" s="672" t="s">
        <v>92</v>
      </c>
      <c r="C334" s="673" t="s">
        <v>1929</v>
      </c>
      <c r="D334" s="647">
        <v>1080.5589537790063</v>
      </c>
    </row>
    <row r="335" spans="1:4" ht="16.5" thickTop="1" thickBot="1">
      <c r="A335" s="672" t="s">
        <v>688</v>
      </c>
      <c r="B335" s="672" t="s">
        <v>92</v>
      </c>
      <c r="C335" s="673" t="s">
        <v>689</v>
      </c>
      <c r="D335" s="647">
        <v>3491.5419170480895</v>
      </c>
    </row>
    <row r="336" spans="1:4" ht="16.5" thickTop="1" thickBot="1">
      <c r="A336" s="672" t="s">
        <v>691</v>
      </c>
      <c r="B336" s="672" t="s">
        <v>377</v>
      </c>
      <c r="C336" s="673" t="s">
        <v>692</v>
      </c>
      <c r="D336" s="647">
        <v>6501.923959154421</v>
      </c>
    </row>
    <row r="337" spans="1:4" ht="16.5" thickTop="1" thickBot="1">
      <c r="A337" s="672" t="s">
        <v>696</v>
      </c>
      <c r="B337" s="672" t="s">
        <v>92</v>
      </c>
      <c r="C337" s="673" t="s">
        <v>697</v>
      </c>
      <c r="D337" s="647">
        <v>310385.50735469884</v>
      </c>
    </row>
    <row r="338" spans="1:4" ht="16.5" thickTop="1" thickBot="1">
      <c r="A338" s="672" t="s">
        <v>694</v>
      </c>
      <c r="B338" s="672" t="s">
        <v>92</v>
      </c>
      <c r="C338" s="673" t="s">
        <v>695</v>
      </c>
      <c r="D338" s="647">
        <v>82313.157387782805</v>
      </c>
    </row>
    <row r="339" spans="1:4" ht="16.5" thickTop="1" thickBot="1">
      <c r="A339" s="672" t="s">
        <v>693</v>
      </c>
      <c r="B339" s="672" t="s">
        <v>144</v>
      </c>
      <c r="C339" s="673" t="s">
        <v>2330</v>
      </c>
      <c r="D339" s="647">
        <v>96101.810786404167</v>
      </c>
    </row>
    <row r="340" spans="1:4" ht="31.5" thickTop="1" thickBot="1">
      <c r="A340" s="672" t="s">
        <v>648</v>
      </c>
      <c r="B340" s="672" t="s">
        <v>92</v>
      </c>
      <c r="C340" s="673" t="s">
        <v>1927</v>
      </c>
      <c r="D340" s="647">
        <v>1596538.335912568</v>
      </c>
    </row>
    <row r="341" spans="1:4" ht="31.5" thickTop="1" thickBot="1">
      <c r="A341" s="672" t="s">
        <v>698</v>
      </c>
      <c r="B341" s="672" t="s">
        <v>92</v>
      </c>
      <c r="C341" s="673" t="s">
        <v>699</v>
      </c>
      <c r="D341" s="647">
        <v>1587609.7569226518</v>
      </c>
    </row>
    <row r="342" spans="1:4" ht="31.5" thickTop="1" thickBot="1">
      <c r="A342" s="672" t="s">
        <v>649</v>
      </c>
      <c r="B342" s="672" t="s">
        <v>92</v>
      </c>
      <c r="C342" s="673" t="s">
        <v>1928</v>
      </c>
      <c r="D342" s="647">
        <v>1011264.761500726</v>
      </c>
    </row>
    <row r="343" spans="1:4" ht="31.5" thickTop="1" thickBot="1">
      <c r="A343" s="672" t="s">
        <v>700</v>
      </c>
      <c r="B343" s="672" t="s">
        <v>92</v>
      </c>
      <c r="C343" s="673" t="s">
        <v>701</v>
      </c>
      <c r="D343" s="647">
        <v>979891.40094231744</v>
      </c>
    </row>
    <row r="344" spans="1:4" ht="16.5" thickTop="1" thickBot="1">
      <c r="A344" s="672" t="s">
        <v>737</v>
      </c>
      <c r="B344" s="672" t="s">
        <v>387</v>
      </c>
      <c r="C344" s="673" t="s">
        <v>2331</v>
      </c>
      <c r="D344" s="647">
        <v>71012.575116446955</v>
      </c>
    </row>
    <row r="345" spans="1:4" ht="16.5" thickTop="1" thickBot="1">
      <c r="A345" s="672" t="s">
        <v>702</v>
      </c>
      <c r="B345" s="672" t="s">
        <v>377</v>
      </c>
      <c r="C345" s="673" t="s">
        <v>2332</v>
      </c>
      <c r="D345" s="647">
        <v>78639.494390855412</v>
      </c>
    </row>
    <row r="346" spans="1:4" ht="16.5" thickTop="1" thickBot="1">
      <c r="A346" s="672" t="s">
        <v>703</v>
      </c>
      <c r="B346" s="672" t="s">
        <v>144</v>
      </c>
      <c r="C346" s="673" t="s">
        <v>2333</v>
      </c>
      <c r="D346" s="647">
        <v>54822.96011039352</v>
      </c>
    </row>
    <row r="347" spans="1:4" ht="16.5" thickTop="1" thickBot="1">
      <c r="A347" s="672" t="s">
        <v>708</v>
      </c>
      <c r="B347" s="672" t="s">
        <v>92</v>
      </c>
      <c r="C347" s="673" t="s">
        <v>2334</v>
      </c>
      <c r="D347" s="647">
        <v>100101.03036688155</v>
      </c>
    </row>
    <row r="348" spans="1:4" ht="16.5" thickTop="1" thickBot="1">
      <c r="A348" s="672" t="s">
        <v>713</v>
      </c>
      <c r="B348" s="672" t="s">
        <v>144</v>
      </c>
      <c r="C348" s="673" t="s">
        <v>1931</v>
      </c>
      <c r="D348" s="647">
        <v>12132.216372132603</v>
      </c>
    </row>
    <row r="349" spans="1:4" ht="16.5" thickTop="1" thickBot="1">
      <c r="A349" s="672" t="s">
        <v>704</v>
      </c>
      <c r="B349" s="672" t="s">
        <v>144</v>
      </c>
      <c r="C349" s="673" t="s">
        <v>2335</v>
      </c>
      <c r="D349" s="647">
        <v>73269.071751472147</v>
      </c>
    </row>
    <row r="350" spans="1:4" ht="16.5" thickTop="1" thickBot="1">
      <c r="A350" s="672" t="s">
        <v>705</v>
      </c>
      <c r="B350" s="672" t="s">
        <v>144</v>
      </c>
      <c r="C350" s="673" t="s">
        <v>2336</v>
      </c>
      <c r="D350" s="647">
        <v>19511.819459039849</v>
      </c>
    </row>
    <row r="351" spans="1:4" ht="16.5" thickTop="1" thickBot="1">
      <c r="A351" s="672" t="s">
        <v>736</v>
      </c>
      <c r="B351" s="672" t="s">
        <v>144</v>
      </c>
      <c r="C351" s="673" t="s">
        <v>1933</v>
      </c>
      <c r="D351" s="647">
        <v>155040.0490128333</v>
      </c>
    </row>
    <row r="352" spans="1:4" ht="16.5" thickTop="1" thickBot="1">
      <c r="A352" s="672" t="s">
        <v>709</v>
      </c>
      <c r="B352" s="672" t="s">
        <v>144</v>
      </c>
      <c r="C352" s="673" t="s">
        <v>710</v>
      </c>
      <c r="D352" s="647">
        <v>423527.97071325337</v>
      </c>
    </row>
    <row r="353" spans="1:4" ht="16.5" thickTop="1" thickBot="1">
      <c r="A353" s="672" t="s">
        <v>711</v>
      </c>
      <c r="B353" s="672" t="s">
        <v>144</v>
      </c>
      <c r="C353" s="673" t="s">
        <v>712</v>
      </c>
      <c r="D353" s="647">
        <v>1174627.7860850904</v>
      </c>
    </row>
    <row r="354" spans="1:4" ht="16.5" thickTop="1" thickBot="1">
      <c r="A354" s="672" t="s">
        <v>707</v>
      </c>
      <c r="B354" s="672" t="s">
        <v>144</v>
      </c>
      <c r="C354" s="673" t="s">
        <v>2337</v>
      </c>
      <c r="D354" s="647">
        <v>6152.2792162412388</v>
      </c>
    </row>
    <row r="355" spans="1:4" ht="16.5" thickTop="1" thickBot="1">
      <c r="A355" s="672" t="s">
        <v>706</v>
      </c>
      <c r="B355" s="672" t="s">
        <v>144</v>
      </c>
      <c r="C355" s="673" t="s">
        <v>1930</v>
      </c>
      <c r="D355" s="647">
        <v>4427.6547954076032</v>
      </c>
    </row>
    <row r="356" spans="1:4" ht="16.5" thickTop="1" thickBot="1">
      <c r="A356" s="672" t="s">
        <v>716</v>
      </c>
      <c r="B356" s="672" t="s">
        <v>144</v>
      </c>
      <c r="C356" s="673" t="s">
        <v>717</v>
      </c>
      <c r="D356" s="647">
        <v>41730.497329386148</v>
      </c>
    </row>
    <row r="357" spans="1:4" ht="16.5" thickTop="1" thickBot="1">
      <c r="A357" s="672" t="s">
        <v>714</v>
      </c>
      <c r="B357" s="672" t="s">
        <v>144</v>
      </c>
      <c r="C357" s="673" t="s">
        <v>2338</v>
      </c>
      <c r="D357" s="647">
        <v>432638.30628316116</v>
      </c>
    </row>
    <row r="358" spans="1:4" ht="16.5" thickTop="1" thickBot="1">
      <c r="A358" s="672" t="s">
        <v>715</v>
      </c>
      <c r="B358" s="672" t="s">
        <v>144</v>
      </c>
      <c r="C358" s="673" t="s">
        <v>2339</v>
      </c>
      <c r="D358" s="647">
        <v>432638.30628316116</v>
      </c>
    </row>
    <row r="359" spans="1:4" ht="16.5" thickTop="1" thickBot="1">
      <c r="A359" s="672" t="s">
        <v>718</v>
      </c>
      <c r="B359" s="672" t="s">
        <v>144</v>
      </c>
      <c r="C359" s="673" t="s">
        <v>719</v>
      </c>
      <c r="D359" s="647">
        <v>123844.53806187233</v>
      </c>
    </row>
    <row r="360" spans="1:4" ht="16.5" thickTop="1" thickBot="1">
      <c r="A360" s="672" t="s">
        <v>720</v>
      </c>
      <c r="B360" s="672" t="s">
        <v>144</v>
      </c>
      <c r="C360" s="673" t="s">
        <v>721</v>
      </c>
      <c r="D360" s="647">
        <v>157289.72291680268</v>
      </c>
    </row>
    <row r="361" spans="1:4" ht="16.5" thickTop="1" thickBot="1">
      <c r="A361" s="672" t="s">
        <v>722</v>
      </c>
      <c r="B361" s="672" t="s">
        <v>144</v>
      </c>
      <c r="C361" s="673" t="s">
        <v>723</v>
      </c>
      <c r="D361" s="647">
        <v>183806.65761913848</v>
      </c>
    </row>
    <row r="362" spans="1:4" ht="16.5" thickTop="1" thickBot="1">
      <c r="A362" s="672" t="s">
        <v>724</v>
      </c>
      <c r="B362" s="672" t="s">
        <v>144</v>
      </c>
      <c r="C362" s="673" t="s">
        <v>725</v>
      </c>
      <c r="D362" s="647">
        <v>233319.90012313335</v>
      </c>
    </row>
    <row r="363" spans="1:4" ht="16.5" thickTop="1" thickBot="1">
      <c r="A363" s="672" t="s">
        <v>726</v>
      </c>
      <c r="B363" s="672" t="s">
        <v>144</v>
      </c>
      <c r="C363" s="673" t="s">
        <v>2340</v>
      </c>
      <c r="D363" s="647">
        <v>194908.54024963599</v>
      </c>
    </row>
    <row r="364" spans="1:4" ht="16.5" thickTop="1" thickBot="1">
      <c r="A364" s="672" t="s">
        <v>738</v>
      </c>
      <c r="B364" s="672" t="s">
        <v>144</v>
      </c>
      <c r="C364" s="673" t="s">
        <v>2341</v>
      </c>
      <c r="D364" s="647">
        <v>162752.2815472006</v>
      </c>
    </row>
    <row r="365" spans="1:4" ht="16.5" thickTop="1" thickBot="1">
      <c r="A365" s="672" t="s">
        <v>727</v>
      </c>
      <c r="B365" s="672" t="s">
        <v>144</v>
      </c>
      <c r="C365" s="673" t="s">
        <v>728</v>
      </c>
      <c r="D365" s="647">
        <v>76123.890574102741</v>
      </c>
    </row>
    <row r="366" spans="1:4" ht="16.5" thickTop="1" thickBot="1">
      <c r="A366" s="672" t="s">
        <v>729</v>
      </c>
      <c r="B366" s="672" t="s">
        <v>144</v>
      </c>
      <c r="C366" s="673" t="s">
        <v>1932</v>
      </c>
      <c r="D366" s="647">
        <v>75487.950034226087</v>
      </c>
    </row>
    <row r="367" spans="1:4" ht="16.5" thickTop="1" thickBot="1">
      <c r="A367" s="672" t="s">
        <v>730</v>
      </c>
      <c r="B367" s="672" t="s">
        <v>92</v>
      </c>
      <c r="C367" s="673" t="s">
        <v>2342</v>
      </c>
      <c r="D367" s="647">
        <v>31924.314218060899</v>
      </c>
    </row>
    <row r="368" spans="1:4" ht="16.5" thickTop="1" thickBot="1">
      <c r="A368" s="672" t="s">
        <v>732</v>
      </c>
      <c r="B368" s="672" t="s">
        <v>92</v>
      </c>
      <c r="C368" s="673" t="s">
        <v>733</v>
      </c>
      <c r="D368" s="647">
        <v>3537.1456648856015</v>
      </c>
    </row>
    <row r="369" spans="1:4" ht="16.5" thickTop="1" thickBot="1">
      <c r="A369" s="672" t="s">
        <v>731</v>
      </c>
      <c r="B369" s="672" t="s">
        <v>92</v>
      </c>
      <c r="C369" s="673" t="s">
        <v>2343</v>
      </c>
      <c r="D369" s="647">
        <v>1364.6663134634753</v>
      </c>
    </row>
    <row r="370" spans="1:4" ht="16.5" thickTop="1" thickBot="1">
      <c r="A370" s="672" t="s">
        <v>734</v>
      </c>
      <c r="B370" s="672" t="s">
        <v>92</v>
      </c>
      <c r="C370" s="673" t="s">
        <v>735</v>
      </c>
      <c r="D370" s="647">
        <v>44495.064797542233</v>
      </c>
    </row>
    <row r="371" spans="1:4" ht="16.5" thickTop="1" thickBot="1">
      <c r="A371" s="672" t="s">
        <v>741</v>
      </c>
      <c r="B371" s="672" t="s">
        <v>92</v>
      </c>
      <c r="C371" s="673" t="s">
        <v>1934</v>
      </c>
      <c r="D371" s="647">
        <v>41451.009435016349</v>
      </c>
    </row>
    <row r="372" spans="1:4" ht="16.5" thickTop="1" thickBot="1">
      <c r="A372" s="672" t="s">
        <v>739</v>
      </c>
      <c r="B372" s="672" t="s">
        <v>377</v>
      </c>
      <c r="C372" s="673" t="s">
        <v>740</v>
      </c>
      <c r="D372" s="647">
        <v>2966.7039475369725</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153"/>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0" sqref="C20"/>
    </sheetView>
  </sheetViews>
  <sheetFormatPr baseColWidth="10" defaultRowHeight="15"/>
  <cols>
    <col min="1" max="1" width="18" style="157" customWidth="1"/>
    <col min="2" max="2" width="9.140625" customWidth="1"/>
    <col min="3" max="3" width="101.5703125" customWidth="1"/>
    <col min="4" max="4" width="17.7109375" style="183" customWidth="1"/>
    <col min="5" max="5" width="17" customWidth="1"/>
    <col min="7" max="7" width="12.5703125" bestFit="1" customWidth="1"/>
  </cols>
  <sheetData>
    <row r="1" spans="1:7" ht="99.75" customHeight="1" thickTop="1" thickBot="1">
      <c r="A1" s="696" t="s">
        <v>1850</v>
      </c>
      <c r="B1" s="697"/>
      <c r="C1" s="697"/>
      <c r="D1" s="698"/>
    </row>
    <row r="2" spans="1:7" ht="16.5" thickTop="1" thickBot="1">
      <c r="A2" s="695" t="s">
        <v>1409</v>
      </c>
      <c r="B2" s="695"/>
      <c r="C2" s="695"/>
      <c r="D2" s="695"/>
    </row>
    <row r="3" spans="1:7" ht="16.5" thickTop="1" thickBot="1">
      <c r="A3" s="699"/>
      <c r="B3" s="699"/>
      <c r="C3" s="699"/>
      <c r="D3" s="699"/>
    </row>
    <row r="4" spans="1:7" ht="16.5" thickTop="1" thickBot="1">
      <c r="A4" s="700"/>
      <c r="B4" s="700"/>
      <c r="C4" s="700"/>
      <c r="D4" s="700"/>
    </row>
    <row r="5" spans="1:7" ht="30" customHeight="1" thickTop="1" thickBot="1">
      <c r="A5" s="199"/>
      <c r="B5" s="100"/>
      <c r="C5" s="101"/>
      <c r="D5" s="187"/>
    </row>
    <row r="6" spans="1:7" ht="30" customHeight="1" thickTop="1" thickBot="1">
      <c r="A6" s="200" t="s">
        <v>1266</v>
      </c>
      <c r="B6" s="100" t="s">
        <v>339</v>
      </c>
      <c r="C6" s="102" t="s">
        <v>2026</v>
      </c>
      <c r="D6" s="649">
        <v>1350.725590257437</v>
      </c>
    </row>
    <row r="7" spans="1:7" ht="30" customHeight="1" thickTop="1" thickBot="1">
      <c r="A7" s="200" t="s">
        <v>1352</v>
      </c>
      <c r="B7" s="100" t="s">
        <v>339</v>
      </c>
      <c r="C7" s="102" t="s">
        <v>2025</v>
      </c>
      <c r="D7" s="649">
        <v>1350.725590257437</v>
      </c>
      <c r="E7" s="103"/>
      <c r="G7" s="645"/>
    </row>
    <row r="8" spans="1:7" ht="30" customHeight="1" thickTop="1" thickBot="1">
      <c r="A8" s="200" t="s">
        <v>1364</v>
      </c>
      <c r="B8" s="100" t="s">
        <v>339</v>
      </c>
      <c r="C8" s="102" t="s">
        <v>2027</v>
      </c>
      <c r="D8" s="649">
        <v>1350.725590257437</v>
      </c>
      <c r="G8" s="645"/>
    </row>
    <row r="9" spans="1:7" ht="30" customHeight="1" thickTop="1" thickBot="1">
      <c r="A9" s="200" t="s">
        <v>1225</v>
      </c>
      <c r="B9" s="100" t="s">
        <v>1223</v>
      </c>
      <c r="C9" s="102" t="s">
        <v>1226</v>
      </c>
      <c r="D9" s="649">
        <v>1350.725590257437</v>
      </c>
      <c r="G9" s="645"/>
    </row>
    <row r="10" spans="1:7" ht="30" customHeight="1" thickTop="1" thickBot="1">
      <c r="A10" s="200" t="s">
        <v>1388</v>
      </c>
      <c r="B10" s="100" t="s">
        <v>339</v>
      </c>
      <c r="C10" s="102" t="s">
        <v>1389</v>
      </c>
      <c r="D10" s="649">
        <v>1350.725590257437</v>
      </c>
      <c r="G10" s="645"/>
    </row>
    <row r="11" spans="1:7" ht="30" customHeight="1" thickTop="1" thickBot="1">
      <c r="A11" s="200" t="s">
        <v>1329</v>
      </c>
      <c r="B11" s="100" t="s">
        <v>339</v>
      </c>
      <c r="C11" s="102" t="s">
        <v>1330</v>
      </c>
      <c r="D11" s="649">
        <v>1350.725590257437</v>
      </c>
      <c r="G11" s="645"/>
    </row>
    <row r="12" spans="1:7" ht="30" customHeight="1" thickTop="1" thickBot="1">
      <c r="A12" s="200" t="s">
        <v>1331</v>
      </c>
      <c r="B12" s="100" t="s">
        <v>339</v>
      </c>
      <c r="C12" s="102" t="s">
        <v>1332</v>
      </c>
      <c r="D12" s="649">
        <v>1350.725590257437</v>
      </c>
      <c r="G12" s="645"/>
    </row>
    <row r="13" spans="1:7" ht="30" customHeight="1" thickTop="1" thickBot="1">
      <c r="A13" s="200" t="s">
        <v>1333</v>
      </c>
      <c r="B13" s="100" t="s">
        <v>339</v>
      </c>
      <c r="C13" s="102" t="s">
        <v>1334</v>
      </c>
      <c r="D13" s="649">
        <v>1350.725590257437</v>
      </c>
      <c r="G13" s="645"/>
    </row>
    <row r="14" spans="1:7" ht="30" customHeight="1" thickTop="1" thickBot="1">
      <c r="A14" s="200" t="s">
        <v>1335</v>
      </c>
      <c r="B14" s="100" t="s">
        <v>339</v>
      </c>
      <c r="C14" s="102" t="s">
        <v>1336</v>
      </c>
      <c r="D14" s="649">
        <v>1350.725590257437</v>
      </c>
    </row>
    <row r="15" spans="1:7" ht="30" customHeight="1" thickTop="1" thickBot="1">
      <c r="A15" s="200" t="s">
        <v>1317</v>
      </c>
      <c r="B15" s="100" t="s">
        <v>339</v>
      </c>
      <c r="C15" s="102" t="s">
        <v>1860</v>
      </c>
      <c r="D15" s="649">
        <v>1350.725590257437</v>
      </c>
    </row>
    <row r="16" spans="1:7" ht="30" customHeight="1" thickTop="1" thickBot="1">
      <c r="A16" s="200" t="s">
        <v>1227</v>
      </c>
      <c r="B16" s="100" t="s">
        <v>339</v>
      </c>
      <c r="C16" s="102" t="s">
        <v>1228</v>
      </c>
      <c r="D16" s="649">
        <v>1350.725590257437</v>
      </c>
    </row>
    <row r="17" spans="1:4" ht="30" customHeight="1" thickTop="1" thickBot="1">
      <c r="A17" s="200" t="s">
        <v>1229</v>
      </c>
      <c r="B17" s="100" t="s">
        <v>339</v>
      </c>
      <c r="C17" s="102" t="s">
        <v>1230</v>
      </c>
      <c r="D17" s="649">
        <v>1350.725590257437</v>
      </c>
    </row>
    <row r="18" spans="1:4" ht="30" customHeight="1" thickTop="1" thickBot="1">
      <c r="A18" s="200" t="s">
        <v>1231</v>
      </c>
      <c r="B18" s="100" t="s">
        <v>339</v>
      </c>
      <c r="C18" s="102" t="s">
        <v>1232</v>
      </c>
      <c r="D18" s="649">
        <v>1350.725590257437</v>
      </c>
    </row>
    <row r="19" spans="1:4" ht="30" customHeight="1" thickTop="1" thickBot="1">
      <c r="A19" s="200" t="s">
        <v>1235</v>
      </c>
      <c r="B19" s="100" t="s">
        <v>339</v>
      </c>
      <c r="C19" s="102" t="s">
        <v>1236</v>
      </c>
      <c r="D19" s="649">
        <v>1350.725590257437</v>
      </c>
    </row>
    <row r="20" spans="1:4" ht="30" customHeight="1" thickTop="1" thickBot="1">
      <c r="A20" s="200" t="s">
        <v>1407</v>
      </c>
      <c r="B20" s="100" t="s">
        <v>339</v>
      </c>
      <c r="C20" s="102" t="s">
        <v>1869</v>
      </c>
      <c r="D20" s="649">
        <v>1350.725590257437</v>
      </c>
    </row>
    <row r="21" spans="1:4" ht="30" customHeight="1" thickTop="1" thickBot="1">
      <c r="A21" s="200" t="s">
        <v>1239</v>
      </c>
      <c r="B21" s="100" t="s">
        <v>339</v>
      </c>
      <c r="C21" s="102" t="s">
        <v>1240</v>
      </c>
      <c r="D21" s="649">
        <v>1350.725590257437</v>
      </c>
    </row>
    <row r="22" spans="1:4" ht="30" customHeight="1" thickTop="1" thickBot="1">
      <c r="A22" s="200" t="s">
        <v>1390</v>
      </c>
      <c r="B22" s="100" t="s">
        <v>339</v>
      </c>
      <c r="C22" s="102" t="s">
        <v>1391</v>
      </c>
      <c r="D22" s="649">
        <v>1350.725590257437</v>
      </c>
    </row>
    <row r="23" spans="1:4" ht="30" customHeight="1" thickTop="1" thickBot="1">
      <c r="A23" s="200" t="s">
        <v>1247</v>
      </c>
      <c r="B23" s="100" t="s">
        <v>339</v>
      </c>
      <c r="C23" s="102" t="s">
        <v>1248</v>
      </c>
      <c r="D23" s="649">
        <v>1350.725590257437</v>
      </c>
    </row>
    <row r="24" spans="1:4" ht="30" customHeight="1" thickTop="1" thickBot="1">
      <c r="A24" s="200" t="s">
        <v>1269</v>
      </c>
      <c r="B24" s="100" t="s">
        <v>339</v>
      </c>
      <c r="C24" s="102" t="s">
        <v>1270</v>
      </c>
      <c r="D24" s="649">
        <v>1350.725590257437</v>
      </c>
    </row>
    <row r="25" spans="1:4" ht="30" customHeight="1" thickTop="1" thickBot="1">
      <c r="A25" s="200" t="s">
        <v>1241</v>
      </c>
      <c r="B25" s="100" t="s">
        <v>339</v>
      </c>
      <c r="C25" s="102" t="s">
        <v>1242</v>
      </c>
      <c r="D25" s="649">
        <v>1350.725590257437</v>
      </c>
    </row>
    <row r="26" spans="1:4" ht="30" customHeight="1" thickTop="1" thickBot="1">
      <c r="A26" s="200" t="s">
        <v>1246</v>
      </c>
      <c r="B26" s="100" t="s">
        <v>339</v>
      </c>
      <c r="C26" s="102" t="s">
        <v>1242</v>
      </c>
      <c r="D26" s="649">
        <v>1350.725590257437</v>
      </c>
    </row>
    <row r="27" spans="1:4" ht="30" customHeight="1" thickTop="1" thickBot="1">
      <c r="A27" s="200" t="s">
        <v>1303</v>
      </c>
      <c r="B27" s="100" t="s">
        <v>339</v>
      </c>
      <c r="C27" s="102" t="s">
        <v>1304</v>
      </c>
      <c r="D27" s="649">
        <v>1350.725590257437</v>
      </c>
    </row>
    <row r="28" spans="1:4" ht="30" customHeight="1" thickTop="1" thickBot="1">
      <c r="A28" s="200" t="s">
        <v>1249</v>
      </c>
      <c r="B28" s="100" t="s">
        <v>339</v>
      </c>
      <c r="C28" s="102" t="s">
        <v>1250</v>
      </c>
      <c r="D28" s="649">
        <v>1350.725590257437</v>
      </c>
    </row>
    <row r="29" spans="1:4" ht="30" customHeight="1" thickTop="1" thickBot="1">
      <c r="A29" s="200" t="s">
        <v>1254</v>
      </c>
      <c r="B29" s="100" t="s">
        <v>339</v>
      </c>
      <c r="C29" s="102" t="s">
        <v>1255</v>
      </c>
      <c r="D29" s="649">
        <v>1350.725590257437</v>
      </c>
    </row>
    <row r="30" spans="1:4" ht="30" customHeight="1" thickTop="1" thickBot="1">
      <c r="A30" s="200" t="s">
        <v>1252</v>
      </c>
      <c r="B30" s="100" t="s">
        <v>339</v>
      </c>
      <c r="C30" s="102" t="s">
        <v>1253</v>
      </c>
      <c r="D30" s="649">
        <v>1350.725590257437</v>
      </c>
    </row>
    <row r="31" spans="1:4" ht="30" customHeight="1" thickTop="1" thickBot="1">
      <c r="A31" s="200" t="s">
        <v>1267</v>
      </c>
      <c r="B31" s="100" t="s">
        <v>339</v>
      </c>
      <c r="C31" s="102" t="s">
        <v>1268</v>
      </c>
      <c r="D31" s="649">
        <v>1350.725590257437</v>
      </c>
    </row>
    <row r="32" spans="1:4" ht="30" customHeight="1" thickTop="1" thickBot="1">
      <c r="A32" s="200" t="s">
        <v>1256</v>
      </c>
      <c r="B32" s="100" t="s">
        <v>339</v>
      </c>
      <c r="C32" s="102" t="s">
        <v>1257</v>
      </c>
      <c r="D32" s="649">
        <v>1350.725590257437</v>
      </c>
    </row>
    <row r="33" spans="1:4" ht="30" customHeight="1" thickTop="1" thickBot="1">
      <c r="A33" s="200" t="s">
        <v>1272</v>
      </c>
      <c r="B33" s="100" t="s">
        <v>339</v>
      </c>
      <c r="C33" s="102" t="s">
        <v>1257</v>
      </c>
      <c r="D33" s="649">
        <v>1350.725590257437</v>
      </c>
    </row>
    <row r="34" spans="1:4" ht="30" customHeight="1" thickTop="1" thickBot="1">
      <c r="A34" s="200" t="s">
        <v>1273</v>
      </c>
      <c r="B34" s="100" t="s">
        <v>339</v>
      </c>
      <c r="C34" s="102" t="s">
        <v>1274</v>
      </c>
      <c r="D34" s="649">
        <v>1350.725590257437</v>
      </c>
    </row>
    <row r="35" spans="1:4" ht="30" customHeight="1" thickTop="1" thickBot="1">
      <c r="A35" s="200" t="s">
        <v>1323</v>
      </c>
      <c r="B35" s="100" t="s">
        <v>339</v>
      </c>
      <c r="C35" s="102" t="s">
        <v>1864</v>
      </c>
      <c r="D35" s="649">
        <v>1350.725590257437</v>
      </c>
    </row>
    <row r="36" spans="1:4" ht="30" customHeight="1" thickTop="1" thickBot="1">
      <c r="A36" s="200" t="s">
        <v>1404</v>
      </c>
      <c r="B36" s="100" t="s">
        <v>339</v>
      </c>
      <c r="C36" s="102" t="s">
        <v>1405</v>
      </c>
      <c r="D36" s="649">
        <v>1350.725590257437</v>
      </c>
    </row>
    <row r="37" spans="1:4" ht="30" customHeight="1" thickTop="1" thickBot="1">
      <c r="A37" s="200" t="s">
        <v>1385</v>
      </c>
      <c r="B37" s="100" t="s">
        <v>339</v>
      </c>
      <c r="C37" s="102" t="s">
        <v>1386</v>
      </c>
      <c r="D37" s="649">
        <v>1350.725590257437</v>
      </c>
    </row>
    <row r="38" spans="1:4" ht="30" customHeight="1" thickTop="1" thickBot="1">
      <c r="A38" s="200" t="s">
        <v>1264</v>
      </c>
      <c r="B38" s="100" t="s">
        <v>339</v>
      </c>
      <c r="C38" s="102" t="s">
        <v>1265</v>
      </c>
      <c r="D38" s="649">
        <v>1350.725590257437</v>
      </c>
    </row>
    <row r="39" spans="1:4" ht="30" customHeight="1" thickTop="1" thickBot="1">
      <c r="A39" s="200" t="s">
        <v>1221</v>
      </c>
      <c r="B39" s="100" t="s">
        <v>1223</v>
      </c>
      <c r="C39" s="102" t="s">
        <v>1280</v>
      </c>
      <c r="D39" s="649">
        <v>1350.725590257437</v>
      </c>
    </row>
    <row r="40" spans="1:4" ht="30" customHeight="1" thickTop="1" thickBot="1">
      <c r="A40" s="200" t="s">
        <v>1261</v>
      </c>
      <c r="B40" s="100" t="s">
        <v>339</v>
      </c>
      <c r="C40" s="102" t="s">
        <v>1262</v>
      </c>
      <c r="D40" s="649">
        <v>1350.725590257437</v>
      </c>
    </row>
    <row r="41" spans="1:4" ht="30" customHeight="1" thickTop="1" thickBot="1">
      <c r="A41" s="200" t="s">
        <v>1259</v>
      </c>
      <c r="B41" s="100" t="s">
        <v>339</v>
      </c>
      <c r="C41" s="102" t="s">
        <v>1260</v>
      </c>
      <c r="D41" s="649">
        <v>1350.725590257437</v>
      </c>
    </row>
    <row r="42" spans="1:4" ht="30" customHeight="1" thickTop="1" thickBot="1">
      <c r="A42" s="200" t="s">
        <v>1392</v>
      </c>
      <c r="B42" s="100" t="s">
        <v>339</v>
      </c>
      <c r="C42" s="102" t="s">
        <v>1260</v>
      </c>
      <c r="D42" s="649">
        <v>1350.725590257437</v>
      </c>
    </row>
    <row r="43" spans="1:4" ht="30" customHeight="1" thickTop="1" thickBot="1">
      <c r="A43" s="200" t="s">
        <v>1233</v>
      </c>
      <c r="B43" s="100" t="s">
        <v>339</v>
      </c>
      <c r="C43" s="102" t="s">
        <v>1234</v>
      </c>
      <c r="D43" s="649">
        <v>1350.725590257437</v>
      </c>
    </row>
    <row r="44" spans="1:4" ht="30" customHeight="1" thickTop="1" thickBot="1">
      <c r="A44" s="200" t="s">
        <v>1387</v>
      </c>
      <c r="B44" s="100" t="s">
        <v>339</v>
      </c>
      <c r="C44" s="102" t="s">
        <v>1234</v>
      </c>
      <c r="D44" s="649">
        <v>1350.725590257437</v>
      </c>
    </row>
    <row r="45" spans="1:4" ht="30" customHeight="1" thickTop="1" thickBot="1">
      <c r="A45" s="200" t="s">
        <v>1278</v>
      </c>
      <c r="B45" s="100" t="s">
        <v>339</v>
      </c>
      <c r="C45" s="102" t="s">
        <v>1279</v>
      </c>
      <c r="D45" s="649">
        <v>1350.725590257437</v>
      </c>
    </row>
    <row r="46" spans="1:4" ht="30" customHeight="1" thickTop="1" thickBot="1">
      <c r="A46" s="200" t="s">
        <v>1287</v>
      </c>
      <c r="B46" s="100" t="s">
        <v>339</v>
      </c>
      <c r="C46" s="102" t="s">
        <v>1288</v>
      </c>
      <c r="D46" s="649">
        <v>1350.725590257437</v>
      </c>
    </row>
    <row r="47" spans="1:4" ht="30" customHeight="1" thickTop="1" thickBot="1">
      <c r="A47" s="200" t="s">
        <v>1291</v>
      </c>
      <c r="B47" s="100" t="s">
        <v>339</v>
      </c>
      <c r="C47" s="102" t="s">
        <v>1292</v>
      </c>
      <c r="D47" s="649">
        <v>1350.725590257437</v>
      </c>
    </row>
    <row r="48" spans="1:4" ht="30" customHeight="1" thickTop="1" thickBot="1">
      <c r="A48" s="200" t="s">
        <v>1283</v>
      </c>
      <c r="B48" s="100" t="s">
        <v>1223</v>
      </c>
      <c r="C48" s="102" t="s">
        <v>1284</v>
      </c>
      <c r="D48" s="649">
        <v>1350.725590257437</v>
      </c>
    </row>
    <row r="49" spans="1:4" ht="30" customHeight="1" thickTop="1" thickBot="1">
      <c r="A49" s="200" t="s">
        <v>1281</v>
      </c>
      <c r="B49" s="100" t="s">
        <v>339</v>
      </c>
      <c r="C49" s="102" t="s">
        <v>1282</v>
      </c>
      <c r="D49" s="649">
        <v>1350.725590257437</v>
      </c>
    </row>
    <row r="50" spans="1:4" ht="30" customHeight="1" thickTop="1" thickBot="1">
      <c r="A50" s="200" t="s">
        <v>1285</v>
      </c>
      <c r="B50" s="100" t="s">
        <v>339</v>
      </c>
      <c r="C50" s="102" t="s">
        <v>1286</v>
      </c>
      <c r="D50" s="649">
        <v>1350.725590257437</v>
      </c>
    </row>
    <row r="51" spans="1:4" ht="30" customHeight="1" thickTop="1" thickBot="1">
      <c r="A51" s="200" t="s">
        <v>1314</v>
      </c>
      <c r="B51" s="100" t="s">
        <v>1306</v>
      </c>
      <c r="C51" s="102" t="s">
        <v>1315</v>
      </c>
      <c r="D51" s="649">
        <v>1350.725590257437</v>
      </c>
    </row>
    <row r="52" spans="1:4" ht="30" customHeight="1" thickTop="1" thickBot="1">
      <c r="A52" s="200" t="s">
        <v>1316</v>
      </c>
      <c r="B52" s="100" t="s">
        <v>1306</v>
      </c>
      <c r="C52" s="102" t="s">
        <v>1315</v>
      </c>
      <c r="D52" s="649">
        <v>1350.725590257437</v>
      </c>
    </row>
    <row r="53" spans="1:4" ht="30" customHeight="1" thickTop="1" thickBot="1">
      <c r="A53" s="200" t="s">
        <v>1289</v>
      </c>
      <c r="B53" s="100" t="s">
        <v>339</v>
      </c>
      <c r="C53" s="102" t="s">
        <v>1290</v>
      </c>
      <c r="D53" s="649">
        <v>1350.725590257437</v>
      </c>
    </row>
    <row r="54" spans="1:4" ht="30" customHeight="1" thickTop="1" thickBot="1">
      <c r="A54" s="200" t="s">
        <v>1293</v>
      </c>
      <c r="B54" s="100" t="s">
        <v>339</v>
      </c>
      <c r="C54" s="102" t="s">
        <v>1294</v>
      </c>
      <c r="D54" s="649">
        <v>1350.725590257437</v>
      </c>
    </row>
    <row r="55" spans="1:4" ht="30" customHeight="1" thickTop="1" thickBot="1">
      <c r="A55" s="200" t="s">
        <v>1378</v>
      </c>
      <c r="B55" s="100" t="s">
        <v>339</v>
      </c>
      <c r="C55" s="102" t="s">
        <v>2029</v>
      </c>
      <c r="D55" s="649">
        <v>1350.725590257437</v>
      </c>
    </row>
    <row r="56" spans="1:4" ht="30" customHeight="1" thickTop="1" thickBot="1">
      <c r="A56" s="200" t="s">
        <v>1379</v>
      </c>
      <c r="B56" s="100" t="s">
        <v>339</v>
      </c>
      <c r="C56" s="102" t="s">
        <v>2030</v>
      </c>
      <c r="D56" s="649">
        <v>1350.725590257437</v>
      </c>
    </row>
    <row r="57" spans="1:4" ht="30" customHeight="1" thickTop="1" thickBot="1">
      <c r="A57" s="200" t="s">
        <v>1380</v>
      </c>
      <c r="B57" s="100" t="s">
        <v>339</v>
      </c>
      <c r="C57" s="102" t="s">
        <v>2031</v>
      </c>
      <c r="D57" s="649">
        <v>1350.725590257437</v>
      </c>
    </row>
    <row r="58" spans="1:4" ht="30" customHeight="1" thickTop="1" thickBot="1">
      <c r="A58" s="200" t="s">
        <v>1357</v>
      </c>
      <c r="B58" s="100" t="s">
        <v>339</v>
      </c>
      <c r="C58" s="102" t="s">
        <v>1867</v>
      </c>
      <c r="D58" s="649">
        <v>1350.725590257437</v>
      </c>
    </row>
    <row r="59" spans="1:4" ht="30" customHeight="1" thickTop="1" thickBot="1">
      <c r="A59" s="200" t="s">
        <v>1295</v>
      </c>
      <c r="B59" s="100" t="s">
        <v>339</v>
      </c>
      <c r="C59" s="102" t="s">
        <v>1296</v>
      </c>
      <c r="D59" s="649">
        <v>1350.725590257437</v>
      </c>
    </row>
    <row r="60" spans="1:4" ht="30" customHeight="1" thickTop="1" thickBot="1">
      <c r="A60" s="200" t="s">
        <v>1376</v>
      </c>
      <c r="B60" s="100" t="s">
        <v>339</v>
      </c>
      <c r="C60" s="102" t="s">
        <v>1377</v>
      </c>
      <c r="D60" s="649">
        <v>1350.725590257437</v>
      </c>
    </row>
    <row r="61" spans="1:4" ht="30" customHeight="1" thickTop="1" thickBot="1">
      <c r="A61" s="200" t="s">
        <v>1362</v>
      </c>
      <c r="B61" s="100" t="s">
        <v>339</v>
      </c>
      <c r="C61" s="102" t="s">
        <v>1363</v>
      </c>
      <c r="D61" s="649">
        <v>1350.725590257437</v>
      </c>
    </row>
    <row r="62" spans="1:4" ht="30" customHeight="1" thickTop="1" thickBot="1">
      <c r="A62" s="200" t="s">
        <v>1369</v>
      </c>
      <c r="B62" s="100" t="s">
        <v>339</v>
      </c>
      <c r="C62" s="102" t="s">
        <v>1370</v>
      </c>
      <c r="D62" s="649">
        <v>1350.725590257437</v>
      </c>
    </row>
    <row r="63" spans="1:4" ht="30" customHeight="1" thickTop="1" thickBot="1">
      <c r="A63" s="200" t="s">
        <v>1373</v>
      </c>
      <c r="B63" s="100" t="s">
        <v>339</v>
      </c>
      <c r="C63" s="102" t="s">
        <v>1374</v>
      </c>
      <c r="D63" s="649">
        <v>1350.725590257437</v>
      </c>
    </row>
    <row r="64" spans="1:4" ht="30" customHeight="1" thickTop="1" thickBot="1">
      <c r="A64" s="200" t="s">
        <v>1360</v>
      </c>
      <c r="B64" s="100" t="s">
        <v>339</v>
      </c>
      <c r="C64" s="102" t="s">
        <v>1361</v>
      </c>
      <c r="D64" s="649">
        <v>1350.725590257437</v>
      </c>
    </row>
    <row r="65" spans="1:4" ht="30" customHeight="1" thickTop="1" thickBot="1">
      <c r="A65" s="200" t="s">
        <v>1297</v>
      </c>
      <c r="B65" s="100" t="s">
        <v>339</v>
      </c>
      <c r="C65" s="102" t="s">
        <v>1298</v>
      </c>
      <c r="D65" s="649">
        <v>1350.725590257437</v>
      </c>
    </row>
    <row r="66" spans="1:4" ht="30" customHeight="1" thickTop="1" thickBot="1">
      <c r="A66" s="200" t="s">
        <v>1367</v>
      </c>
      <c r="B66" s="100" t="s">
        <v>339</v>
      </c>
      <c r="C66" s="102" t="s">
        <v>1368</v>
      </c>
      <c r="D66" s="649">
        <v>1350.725590257437</v>
      </c>
    </row>
    <row r="67" spans="1:4" ht="30" customHeight="1" thickTop="1" thickBot="1">
      <c r="A67" s="200" t="s">
        <v>1371</v>
      </c>
      <c r="B67" s="100" t="s">
        <v>339</v>
      </c>
      <c r="C67" s="102" t="s">
        <v>1372</v>
      </c>
      <c r="D67" s="649">
        <v>1350.725590257437</v>
      </c>
    </row>
    <row r="68" spans="1:4" ht="30" customHeight="1" thickTop="1" thickBot="1">
      <c r="A68" s="200" t="s">
        <v>1343</v>
      </c>
      <c r="B68" s="100" t="s">
        <v>339</v>
      </c>
      <c r="C68" s="102" t="s">
        <v>1344</v>
      </c>
      <c r="D68" s="649">
        <v>1350.725590257437</v>
      </c>
    </row>
    <row r="69" spans="1:4" ht="30" customHeight="1" thickTop="1" thickBot="1">
      <c r="A69" s="200" t="s">
        <v>1383</v>
      </c>
      <c r="B69" s="100" t="s">
        <v>339</v>
      </c>
      <c r="C69" s="102" t="s">
        <v>2033</v>
      </c>
      <c r="D69" s="649">
        <v>1350.725590257437</v>
      </c>
    </row>
    <row r="70" spans="1:4" ht="30" customHeight="1" thickTop="1" thickBot="1">
      <c r="A70" s="200" t="s">
        <v>1384</v>
      </c>
      <c r="B70" s="100" t="s">
        <v>339</v>
      </c>
      <c r="C70" s="102" t="s">
        <v>2034</v>
      </c>
      <c r="D70" s="649">
        <v>1350.725590257437</v>
      </c>
    </row>
    <row r="71" spans="1:4" ht="30" customHeight="1" thickTop="1" thickBot="1">
      <c r="A71" s="200" t="s">
        <v>1381</v>
      </c>
      <c r="B71" s="100" t="s">
        <v>339</v>
      </c>
      <c r="C71" s="102" t="s">
        <v>2035</v>
      </c>
      <c r="D71" s="649">
        <v>1350.725590257437</v>
      </c>
    </row>
    <row r="72" spans="1:4" ht="30" customHeight="1" thickTop="1" thickBot="1">
      <c r="A72" s="200" t="s">
        <v>1382</v>
      </c>
      <c r="B72" s="100" t="s">
        <v>339</v>
      </c>
      <c r="C72" s="102" t="s">
        <v>2036</v>
      </c>
      <c r="D72" s="649">
        <v>1350.725590257437</v>
      </c>
    </row>
    <row r="73" spans="1:4" ht="30" customHeight="1" thickTop="1" thickBot="1">
      <c r="A73" s="200" t="s">
        <v>1350</v>
      </c>
      <c r="B73" s="100" t="s">
        <v>339</v>
      </c>
      <c r="C73" s="102" t="s">
        <v>1351</v>
      </c>
      <c r="D73" s="649">
        <v>1350.725590257437</v>
      </c>
    </row>
    <row r="74" spans="1:4" ht="30" customHeight="1" thickTop="1" thickBot="1">
      <c r="A74" s="200" t="s">
        <v>1349</v>
      </c>
      <c r="B74" s="100" t="s">
        <v>339</v>
      </c>
      <c r="C74" s="102" t="s">
        <v>1866</v>
      </c>
      <c r="D74" s="649">
        <v>1350.725590257437</v>
      </c>
    </row>
    <row r="75" spans="1:4" ht="30" customHeight="1" thickTop="1" thickBot="1">
      <c r="A75" s="200" t="s">
        <v>1347</v>
      </c>
      <c r="B75" s="100" t="s">
        <v>339</v>
      </c>
      <c r="C75" s="102" t="s">
        <v>1348</v>
      </c>
      <c r="D75" s="649">
        <v>1350.725590257437</v>
      </c>
    </row>
    <row r="76" spans="1:4" ht="30" customHeight="1" thickTop="1" thickBot="1">
      <c r="A76" s="200" t="s">
        <v>1375</v>
      </c>
      <c r="B76" s="100" t="s">
        <v>339</v>
      </c>
      <c r="C76" s="102" t="s">
        <v>2028</v>
      </c>
      <c r="D76" s="649">
        <v>1350.725590257437</v>
      </c>
    </row>
    <row r="77" spans="1:4" ht="30" customHeight="1" thickTop="1" thickBot="1">
      <c r="A77" s="200" t="s">
        <v>1353</v>
      </c>
      <c r="B77" s="100" t="s">
        <v>339</v>
      </c>
      <c r="C77" s="102" t="s">
        <v>1354</v>
      </c>
      <c r="D77" s="649">
        <v>1350.725590257437</v>
      </c>
    </row>
    <row r="78" spans="1:4" ht="30" customHeight="1" thickTop="1" thickBot="1">
      <c r="A78" s="200" t="s">
        <v>1355</v>
      </c>
      <c r="B78" s="100" t="s">
        <v>339</v>
      </c>
      <c r="C78" s="102" t="s">
        <v>1356</v>
      </c>
      <c r="D78" s="649">
        <v>1350.725590257437</v>
      </c>
    </row>
    <row r="79" spans="1:4" ht="30" customHeight="1" thickTop="1" thickBot="1">
      <c r="A79" s="200" t="s">
        <v>1358</v>
      </c>
      <c r="B79" s="100" t="s">
        <v>339</v>
      </c>
      <c r="C79" s="102" t="s">
        <v>1359</v>
      </c>
      <c r="D79" s="649">
        <v>1350.725590257437</v>
      </c>
    </row>
    <row r="80" spans="1:4" ht="30" customHeight="1" thickTop="1" thickBot="1">
      <c r="A80" s="200" t="s">
        <v>1337</v>
      </c>
      <c r="B80" s="100" t="s">
        <v>339</v>
      </c>
      <c r="C80" s="102" t="s">
        <v>1338</v>
      </c>
      <c r="D80" s="649">
        <v>1350.725590257437</v>
      </c>
    </row>
    <row r="81" spans="1:4" ht="30" customHeight="1" thickTop="1" thickBot="1">
      <c r="A81" s="200" t="s">
        <v>1341</v>
      </c>
      <c r="B81" s="100" t="s">
        <v>339</v>
      </c>
      <c r="C81" s="102" t="s">
        <v>1342</v>
      </c>
      <c r="D81" s="649">
        <v>1350.725590257437</v>
      </c>
    </row>
    <row r="82" spans="1:4" ht="30" customHeight="1" thickTop="1" thickBot="1">
      <c r="A82" s="200" t="s">
        <v>1345</v>
      </c>
      <c r="B82" s="100" t="s">
        <v>339</v>
      </c>
      <c r="C82" s="102" t="s">
        <v>1346</v>
      </c>
      <c r="D82" s="649">
        <v>1350.725590257437</v>
      </c>
    </row>
    <row r="83" spans="1:4" ht="30" customHeight="1" thickTop="1" thickBot="1">
      <c r="A83" s="200" t="s">
        <v>1339</v>
      </c>
      <c r="B83" s="100" t="s">
        <v>339</v>
      </c>
      <c r="C83" s="102" t="s">
        <v>1340</v>
      </c>
      <c r="D83" s="649">
        <v>1350.725590257437</v>
      </c>
    </row>
    <row r="84" spans="1:4" ht="30" customHeight="1" thickTop="1" thickBot="1">
      <c r="A84" s="200" t="s">
        <v>1305</v>
      </c>
      <c r="B84" s="100" t="s">
        <v>339</v>
      </c>
      <c r="C84" s="102" t="s">
        <v>1307</v>
      </c>
      <c r="D84" s="649">
        <v>1350.725590257437</v>
      </c>
    </row>
    <row r="85" spans="1:4" ht="30" customHeight="1" thickTop="1" thickBot="1">
      <c r="A85" s="200" t="s">
        <v>1308</v>
      </c>
      <c r="B85" s="100" t="s">
        <v>339</v>
      </c>
      <c r="C85" s="102" t="s">
        <v>1859</v>
      </c>
      <c r="D85" s="649">
        <v>1350.725590257437</v>
      </c>
    </row>
    <row r="86" spans="1:4" ht="30" customHeight="1" thickTop="1" thickBot="1">
      <c r="A86" s="200" t="s">
        <v>1309</v>
      </c>
      <c r="B86" s="100" t="s">
        <v>1306</v>
      </c>
      <c r="C86" s="102" t="s">
        <v>1310</v>
      </c>
      <c r="D86" s="649">
        <v>1350.725590257437</v>
      </c>
    </row>
    <row r="87" spans="1:4" ht="30" customHeight="1" thickTop="1" thickBot="1">
      <c r="A87" s="200" t="s">
        <v>1311</v>
      </c>
      <c r="B87" s="100" t="s">
        <v>339</v>
      </c>
      <c r="C87" s="102" t="s">
        <v>1312</v>
      </c>
      <c r="D87" s="649">
        <v>1350.725590257437</v>
      </c>
    </row>
    <row r="88" spans="1:4" ht="30" customHeight="1" thickTop="1" thickBot="1">
      <c r="A88" s="200" t="s">
        <v>1313</v>
      </c>
      <c r="B88" s="100" t="s">
        <v>339</v>
      </c>
      <c r="C88" s="102" t="s">
        <v>1312</v>
      </c>
      <c r="D88" s="649">
        <v>1350.725590257437</v>
      </c>
    </row>
    <row r="89" spans="1:4" ht="30" customHeight="1" thickTop="1" thickBot="1">
      <c r="A89" s="200" t="s">
        <v>1243</v>
      </c>
      <c r="B89" s="100" t="s">
        <v>339</v>
      </c>
      <c r="C89" s="102" t="s">
        <v>1852</v>
      </c>
      <c r="D89" s="649">
        <v>1350.725590257437</v>
      </c>
    </row>
    <row r="90" spans="1:4" ht="30" customHeight="1" thickTop="1" thickBot="1">
      <c r="A90" s="200" t="s">
        <v>1365</v>
      </c>
      <c r="B90" s="100" t="s">
        <v>339</v>
      </c>
      <c r="C90" s="102" t="s">
        <v>1366</v>
      </c>
      <c r="D90" s="649">
        <v>1350.725590257437</v>
      </c>
    </row>
    <row r="91" spans="1:4" ht="30" customHeight="1" thickTop="1" thickBot="1">
      <c r="A91" s="200" t="s">
        <v>1244</v>
      </c>
      <c r="B91" s="100" t="s">
        <v>339</v>
      </c>
      <c r="C91" s="102" t="s">
        <v>1245</v>
      </c>
      <c r="D91" s="649">
        <v>1350.725590257437</v>
      </c>
    </row>
    <row r="92" spans="1:4" ht="30" customHeight="1" thickTop="1" thickBot="1">
      <c r="A92" s="200" t="s">
        <v>1277</v>
      </c>
      <c r="B92" s="100" t="s">
        <v>339</v>
      </c>
      <c r="C92" s="102" t="s">
        <v>1858</v>
      </c>
      <c r="D92" s="649">
        <v>1350.725590257437</v>
      </c>
    </row>
    <row r="93" spans="1:4" ht="30" customHeight="1" thickTop="1" thickBot="1">
      <c r="A93" s="200" t="s">
        <v>1408</v>
      </c>
      <c r="B93" s="100" t="s">
        <v>1406</v>
      </c>
      <c r="C93" s="102" t="s">
        <v>1870</v>
      </c>
      <c r="D93" s="649">
        <v>58.945955182650025</v>
      </c>
    </row>
    <row r="94" spans="1:4" ht="30" customHeight="1" thickTop="1" thickBot="1">
      <c r="A94" s="200" t="s">
        <v>1399</v>
      </c>
      <c r="B94" s="100" t="s">
        <v>92</v>
      </c>
      <c r="C94" s="102" t="s">
        <v>1868</v>
      </c>
      <c r="D94" s="649">
        <v>409450.725411313</v>
      </c>
    </row>
    <row r="95" spans="1:4" ht="30" customHeight="1" thickTop="1" thickBot="1">
      <c r="A95" s="200" t="s">
        <v>1222</v>
      </c>
      <c r="B95" s="100" t="s">
        <v>1223</v>
      </c>
      <c r="C95" s="102" t="s">
        <v>1224</v>
      </c>
      <c r="D95" s="649">
        <v>0.46220557503835397</v>
      </c>
    </row>
    <row r="96" spans="1:4" ht="30" customHeight="1" thickTop="1" thickBot="1">
      <c r="A96" s="200" t="s">
        <v>1631</v>
      </c>
      <c r="B96" s="100" t="s">
        <v>339</v>
      </c>
      <c r="C96" s="102" t="s">
        <v>1851</v>
      </c>
      <c r="D96" s="649">
        <v>1331.0858046366889</v>
      </c>
    </row>
    <row r="97" spans="1:4" ht="30" customHeight="1" thickTop="1" thickBot="1">
      <c r="A97" s="200" t="s">
        <v>1412</v>
      </c>
      <c r="B97" s="100" t="s">
        <v>339</v>
      </c>
      <c r="C97" s="102" t="s">
        <v>1411</v>
      </c>
      <c r="D97" s="649">
        <v>1351.5640477849456</v>
      </c>
    </row>
    <row r="98" spans="1:4" ht="30" customHeight="1" thickTop="1" thickBot="1">
      <c r="A98" s="200" t="s">
        <v>1237</v>
      </c>
      <c r="B98" s="100" t="s">
        <v>92</v>
      </c>
      <c r="C98" s="102" t="s">
        <v>1238</v>
      </c>
      <c r="D98" s="649">
        <v>24938.228057136941</v>
      </c>
    </row>
    <row r="99" spans="1:4" ht="30" customHeight="1" thickTop="1" thickBot="1">
      <c r="A99" s="200" t="s">
        <v>1251</v>
      </c>
      <c r="B99" s="100" t="s">
        <v>339</v>
      </c>
      <c r="C99" s="102" t="s">
        <v>1853</v>
      </c>
      <c r="D99" s="649">
        <v>1492.0187371193701</v>
      </c>
    </row>
    <row r="100" spans="1:4" ht="30" customHeight="1" thickTop="1" thickBot="1">
      <c r="A100" s="200" t="s">
        <v>1320</v>
      </c>
      <c r="B100" s="100" t="s">
        <v>1306</v>
      </c>
      <c r="C100" s="102" t="s">
        <v>1863</v>
      </c>
      <c r="D100" s="649">
        <v>1326.6469422574121</v>
      </c>
    </row>
    <row r="101" spans="1:4" ht="30" customHeight="1" thickTop="1" thickBot="1">
      <c r="A101" s="200" t="s">
        <v>1393</v>
      </c>
      <c r="B101" s="100" t="s">
        <v>339</v>
      </c>
      <c r="C101" s="102" t="s">
        <v>1394</v>
      </c>
      <c r="D101" s="649">
        <v>3956.6116250285522</v>
      </c>
    </row>
    <row r="102" spans="1:4" ht="30" customHeight="1" thickTop="1" thickBot="1">
      <c r="A102" s="200" t="s">
        <v>1395</v>
      </c>
      <c r="B102" s="100" t="s">
        <v>141</v>
      </c>
      <c r="C102" s="102" t="s">
        <v>1396</v>
      </c>
      <c r="D102" s="649">
        <v>148644.62513066165</v>
      </c>
    </row>
    <row r="103" spans="1:4" ht="30" customHeight="1" thickTop="1" thickBot="1">
      <c r="A103" s="200" t="s">
        <v>1327</v>
      </c>
      <c r="B103" s="100" t="s">
        <v>344</v>
      </c>
      <c r="C103" s="102" t="s">
        <v>1328</v>
      </c>
      <c r="D103" s="649">
        <v>0.69733614769945673</v>
      </c>
    </row>
    <row r="104" spans="1:4" ht="30" customHeight="1" thickTop="1" thickBot="1">
      <c r="A104" s="200" t="s">
        <v>1325</v>
      </c>
      <c r="B104" s="100" t="s">
        <v>344</v>
      </c>
      <c r="C104" s="102" t="s">
        <v>1326</v>
      </c>
      <c r="D104" s="649">
        <v>0.46220557503835397</v>
      </c>
    </row>
    <row r="105" spans="1:4" ht="30" customHeight="1" thickTop="1" thickBot="1">
      <c r="A105" s="200" t="s">
        <v>1275</v>
      </c>
      <c r="B105" s="100" t="s">
        <v>339</v>
      </c>
      <c r="C105" s="102" t="s">
        <v>1276</v>
      </c>
      <c r="D105" s="649">
        <v>2808.257863050851</v>
      </c>
    </row>
    <row r="106" spans="1:4" ht="30" customHeight="1" thickTop="1" thickBot="1">
      <c r="A106" s="200" t="s">
        <v>1402</v>
      </c>
      <c r="B106" s="100" t="s">
        <v>92</v>
      </c>
      <c r="C106" s="102" t="s">
        <v>1403</v>
      </c>
      <c r="D106" s="649">
        <v>139716.74513024004</v>
      </c>
    </row>
    <row r="107" spans="1:4" ht="30" customHeight="1" thickTop="1" thickBot="1">
      <c r="A107" s="200" t="s">
        <v>1301</v>
      </c>
      <c r="B107" s="100" t="s">
        <v>339</v>
      </c>
      <c r="C107" s="102" t="s">
        <v>1302</v>
      </c>
      <c r="D107" s="649">
        <v>1288.7418239240487</v>
      </c>
    </row>
    <row r="108" spans="1:4" ht="30" customHeight="1" thickTop="1" thickBot="1">
      <c r="A108" s="200" t="s">
        <v>1263</v>
      </c>
      <c r="B108" s="100" t="s">
        <v>339</v>
      </c>
      <c r="C108" s="102" t="s">
        <v>1855</v>
      </c>
      <c r="D108" s="649">
        <v>1374.4554044068886</v>
      </c>
    </row>
    <row r="109" spans="1:4" ht="30" customHeight="1" thickTop="1" thickBot="1">
      <c r="A109" s="200" t="s">
        <v>1258</v>
      </c>
      <c r="B109" s="100" t="s">
        <v>339</v>
      </c>
      <c r="C109" s="102" t="s">
        <v>1854</v>
      </c>
      <c r="D109" s="649">
        <v>907.62657974007402</v>
      </c>
    </row>
    <row r="110" spans="1:4" ht="30" customHeight="1" thickTop="1" thickBot="1">
      <c r="A110" s="200" t="s">
        <v>1397</v>
      </c>
      <c r="B110" s="100" t="s">
        <v>339</v>
      </c>
      <c r="C110" s="102" t="s">
        <v>1398</v>
      </c>
      <c r="D110" s="649">
        <v>1441.3538086861786</v>
      </c>
    </row>
    <row r="111" spans="1:4" ht="30" customHeight="1" thickTop="1" thickBot="1">
      <c r="A111" s="200" t="s">
        <v>1318</v>
      </c>
      <c r="B111" s="100" t="s">
        <v>1306</v>
      </c>
      <c r="C111" s="102" t="s">
        <v>1861</v>
      </c>
      <c r="D111" s="649">
        <v>1097.5324755402526</v>
      </c>
    </row>
    <row r="112" spans="1:4" ht="30" customHeight="1" thickTop="1" thickBot="1">
      <c r="A112" s="200" t="s">
        <v>1319</v>
      </c>
      <c r="B112" s="100" t="s">
        <v>344</v>
      </c>
      <c r="C112" s="102" t="s">
        <v>1862</v>
      </c>
      <c r="D112" s="649">
        <v>2.7239693269510021</v>
      </c>
    </row>
    <row r="113" spans="1:4" ht="30" customHeight="1" thickTop="1" thickBot="1">
      <c r="A113" s="200" t="s">
        <v>1324</v>
      </c>
      <c r="B113" s="100" t="s">
        <v>1306</v>
      </c>
      <c r="C113" s="102" t="s">
        <v>1865</v>
      </c>
      <c r="D113" s="649">
        <v>1026.3394217317289</v>
      </c>
    </row>
    <row r="114" spans="1:4" ht="30" customHeight="1" thickTop="1" thickBot="1">
      <c r="A114" s="200" t="s">
        <v>1400</v>
      </c>
      <c r="B114" s="100" t="s">
        <v>92</v>
      </c>
      <c r="C114" s="102" t="s">
        <v>1401</v>
      </c>
      <c r="D114" s="649">
        <v>842294.28691333486</v>
      </c>
    </row>
    <row r="115" spans="1:4" ht="30" customHeight="1" thickTop="1" thickBot="1">
      <c r="A115" s="200" t="s">
        <v>1321</v>
      </c>
      <c r="B115" s="100" t="s">
        <v>92</v>
      </c>
      <c r="C115" s="102" t="s">
        <v>1322</v>
      </c>
      <c r="D115" s="649">
        <v>1074.1111630598327</v>
      </c>
    </row>
    <row r="116" spans="1:4" ht="30" customHeight="1" thickTop="1" thickBot="1">
      <c r="A116" s="200" t="s">
        <v>1271</v>
      </c>
      <c r="B116" s="100" t="s">
        <v>339</v>
      </c>
      <c r="C116" s="102" t="s">
        <v>1857</v>
      </c>
      <c r="D116" s="649">
        <v>15.177765452528126</v>
      </c>
    </row>
    <row r="117" spans="1:4" ht="30" customHeight="1" thickTop="1" thickBot="1">
      <c r="A117" s="200" t="s">
        <v>1299</v>
      </c>
      <c r="B117" s="100" t="s">
        <v>92</v>
      </c>
      <c r="C117" s="102" t="s">
        <v>1300</v>
      </c>
      <c r="D117" s="649">
        <v>631208.64177430666</v>
      </c>
    </row>
    <row r="118" spans="1:4" ht="15.75" thickTop="1">
      <c r="D118" s="650"/>
    </row>
    <row r="119" spans="1:4">
      <c r="D119" s="650"/>
    </row>
    <row r="120" spans="1:4">
      <c r="D120" s="650"/>
    </row>
    <row r="121" spans="1:4">
      <c r="D121" s="650"/>
    </row>
    <row r="122" spans="1:4">
      <c r="D122" s="650"/>
    </row>
    <row r="123" spans="1:4">
      <c r="D123" s="650"/>
    </row>
    <row r="124" spans="1:4">
      <c r="D124" s="650"/>
    </row>
    <row r="125" spans="1:4">
      <c r="D125" s="650"/>
    </row>
    <row r="126" spans="1:4">
      <c r="D126" s="650"/>
    </row>
    <row r="127" spans="1:4">
      <c r="D127" s="650"/>
    </row>
    <row r="128" spans="1:4">
      <c r="D128" s="650"/>
    </row>
    <row r="129" spans="4:4">
      <c r="D129" s="650"/>
    </row>
    <row r="130" spans="4:4">
      <c r="D130" s="650"/>
    </row>
    <row r="131" spans="4:4">
      <c r="D131" s="650"/>
    </row>
    <row r="132" spans="4:4">
      <c r="D132" s="650"/>
    </row>
    <row r="133" spans="4:4">
      <c r="D133" s="650"/>
    </row>
    <row r="134" spans="4:4">
      <c r="D134" s="650"/>
    </row>
    <row r="135" spans="4:4">
      <c r="D135" s="650"/>
    </row>
    <row r="136" spans="4:4">
      <c r="D136" s="650"/>
    </row>
    <row r="137" spans="4:4">
      <c r="D137" s="650"/>
    </row>
    <row r="138" spans="4:4">
      <c r="D138" s="650"/>
    </row>
    <row r="139" spans="4:4">
      <c r="D139" s="650"/>
    </row>
    <row r="140" spans="4:4">
      <c r="D140" s="650"/>
    </row>
    <row r="141" spans="4:4">
      <c r="D141" s="650"/>
    </row>
    <row r="142" spans="4:4">
      <c r="D142" s="650"/>
    </row>
    <row r="143" spans="4:4">
      <c r="D143" s="650"/>
    </row>
    <row r="144" spans="4:4">
      <c r="D144" s="650"/>
    </row>
    <row r="145" spans="4:4">
      <c r="D145" s="650"/>
    </row>
    <row r="146" spans="4:4">
      <c r="D146" s="650"/>
    </row>
    <row r="147" spans="4:4">
      <c r="D147" s="650"/>
    </row>
    <row r="148" spans="4:4">
      <c r="D148" s="650"/>
    </row>
    <row r="149" spans="4:4">
      <c r="D149" s="650"/>
    </row>
    <row r="150" spans="4:4">
      <c r="D150" s="650"/>
    </row>
    <row r="151" spans="4:4">
      <c r="D151" s="650"/>
    </row>
    <row r="152" spans="4:4">
      <c r="D152" s="650"/>
    </row>
    <row r="153" spans="4:4">
      <c r="D153" s="650"/>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80" zoomScaleNormal="75" zoomScaleSheetLayoutView="80" workbookViewId="0">
      <selection activeCell="M58" sqref="M58"/>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6"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98"/>
      <c r="B1" s="801"/>
      <c r="C1" s="802"/>
      <c r="D1" s="802"/>
      <c r="E1" s="802"/>
      <c r="F1" s="802"/>
      <c r="G1" s="802"/>
      <c r="H1" s="802"/>
      <c r="I1" s="803"/>
      <c r="J1" s="764" t="s">
        <v>933</v>
      </c>
      <c r="K1" s="771" t="s">
        <v>2198</v>
      </c>
      <c r="L1" s="772"/>
      <c r="M1" s="773"/>
    </row>
    <row r="2" spans="1:13" s="488" customFormat="1">
      <c r="A2" s="799"/>
      <c r="B2" s="777" t="s">
        <v>934</v>
      </c>
      <c r="C2" s="778"/>
      <c r="D2" s="778"/>
      <c r="E2" s="778"/>
      <c r="F2" s="778"/>
      <c r="G2" s="778"/>
      <c r="H2" s="778"/>
      <c r="I2" s="779"/>
      <c r="J2" s="765"/>
      <c r="K2" s="774"/>
      <c r="L2" s="775"/>
      <c r="M2" s="776"/>
    </row>
    <row r="3" spans="1:13" s="488" customFormat="1">
      <c r="A3" s="799"/>
      <c r="B3" s="780" t="s">
        <v>2199</v>
      </c>
      <c r="C3" s="781"/>
      <c r="D3" s="781"/>
      <c r="E3" s="781"/>
      <c r="F3" s="781"/>
      <c r="G3" s="781"/>
      <c r="H3" s="781"/>
      <c r="I3" s="782"/>
      <c r="J3" s="769" t="s">
        <v>935</v>
      </c>
      <c r="K3" s="784">
        <v>1</v>
      </c>
      <c r="L3" s="785"/>
      <c r="M3" s="786"/>
    </row>
    <row r="4" spans="1:13" s="488" customFormat="1">
      <c r="A4" s="799"/>
      <c r="B4" s="780" t="s">
        <v>2200</v>
      </c>
      <c r="C4" s="781"/>
      <c r="D4" s="781"/>
      <c r="E4" s="781"/>
      <c r="F4" s="781"/>
      <c r="G4" s="781"/>
      <c r="H4" s="781"/>
      <c r="I4" s="782"/>
      <c r="J4" s="783"/>
      <c r="K4" s="787"/>
      <c r="L4" s="788"/>
      <c r="M4" s="789"/>
    </row>
    <row r="5" spans="1:13" s="488" customFormat="1">
      <c r="A5" s="799"/>
      <c r="B5" s="766" t="s">
        <v>2201</v>
      </c>
      <c r="C5" s="767"/>
      <c r="D5" s="767"/>
      <c r="E5" s="767"/>
      <c r="F5" s="767"/>
      <c r="G5" s="767"/>
      <c r="H5" s="767"/>
      <c r="I5" s="768"/>
      <c r="J5" s="769" t="s">
        <v>936</v>
      </c>
      <c r="K5" s="790"/>
      <c r="L5" s="790" t="s">
        <v>937</v>
      </c>
      <c r="M5" s="792"/>
    </row>
    <row r="6" spans="1:13" s="488" customFormat="1" ht="13.5" customHeight="1" thickBot="1">
      <c r="A6" s="800"/>
      <c r="B6" s="804"/>
      <c r="C6" s="805"/>
      <c r="D6" s="805"/>
      <c r="E6" s="805"/>
      <c r="F6" s="805"/>
      <c r="G6" s="805"/>
      <c r="H6" s="805"/>
      <c r="I6" s="806"/>
      <c r="J6" s="770"/>
      <c r="K6" s="791"/>
      <c r="L6" s="791"/>
      <c r="M6" s="793"/>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95" t="s">
        <v>2205</v>
      </c>
      <c r="B10" s="796"/>
      <c r="C10" s="796"/>
      <c r="D10" s="796"/>
      <c r="E10" s="507" t="s">
        <v>2206</v>
      </c>
      <c r="F10" s="508"/>
      <c r="H10" s="797" t="s">
        <v>2207</v>
      </c>
      <c r="I10" s="797"/>
      <c r="J10" s="509" t="s">
        <v>2206</v>
      </c>
      <c r="K10" s="510"/>
      <c r="L10" s="510"/>
      <c r="M10" s="511"/>
    </row>
    <row r="11" spans="1:13" s="488" customFormat="1" ht="24" customHeight="1">
      <c r="A11" s="512" t="s">
        <v>939</v>
      </c>
      <c r="B11" s="513"/>
      <c r="C11" s="794"/>
      <c r="D11" s="794"/>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53"/>
      <c r="L12" s="753"/>
      <c r="M12" s="754"/>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55" t="s">
        <v>2202</v>
      </c>
      <c r="F25" s="755"/>
      <c r="G25" s="755"/>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56" t="s">
        <v>942</v>
      </c>
      <c r="B27" s="757"/>
      <c r="C27" s="757"/>
      <c r="D27" s="757"/>
      <c r="E27" s="757"/>
      <c r="F27" s="757"/>
      <c r="G27" s="757"/>
      <c r="H27" s="757"/>
      <c r="I27" s="757"/>
      <c r="J27" s="757"/>
      <c r="K27" s="757"/>
      <c r="L27" s="757"/>
      <c r="M27" s="758"/>
    </row>
    <row r="28" spans="1:13" ht="13.5" thickBot="1">
      <c r="A28" s="554"/>
      <c r="B28" s="555"/>
      <c r="C28" s="555"/>
      <c r="D28" s="555"/>
      <c r="E28" s="555"/>
      <c r="F28" s="555"/>
      <c r="G28" s="555"/>
      <c r="H28" s="555"/>
      <c r="I28" s="555"/>
      <c r="J28" s="555"/>
      <c r="K28" s="555"/>
      <c r="L28" s="555"/>
      <c r="M28" s="556"/>
    </row>
    <row r="29" spans="1:13" ht="25.5">
      <c r="A29" s="557" t="s">
        <v>943</v>
      </c>
      <c r="B29" s="759" t="s">
        <v>944</v>
      </c>
      <c r="C29" s="760"/>
      <c r="D29" s="760"/>
      <c r="E29" s="760"/>
      <c r="F29" s="760"/>
      <c r="G29" s="760"/>
      <c r="H29" s="760"/>
      <c r="I29" s="761"/>
      <c r="J29" s="558" t="s">
        <v>2215</v>
      </c>
      <c r="K29" s="762" t="s">
        <v>945</v>
      </c>
      <c r="L29" s="763"/>
      <c r="M29" s="557" t="s">
        <v>946</v>
      </c>
    </row>
    <row r="30" spans="1:13" ht="13.5" thickBot="1">
      <c r="A30" s="559"/>
      <c r="B30" s="560"/>
      <c r="C30" s="561"/>
      <c r="D30" s="561"/>
      <c r="E30" s="561"/>
      <c r="F30" s="561"/>
      <c r="G30" s="561"/>
      <c r="H30" s="561"/>
      <c r="I30" s="561"/>
      <c r="J30" s="562"/>
      <c r="K30" s="746"/>
      <c r="L30" s="747"/>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24" t="s">
        <v>944</v>
      </c>
      <c r="B34" s="725"/>
      <c r="C34" s="725"/>
      <c r="D34" s="725"/>
      <c r="E34" s="725"/>
      <c r="F34" s="725"/>
      <c r="G34" s="744"/>
      <c r="H34" s="748" t="s">
        <v>948</v>
      </c>
      <c r="I34" s="749"/>
      <c r="J34" s="570" t="s">
        <v>949</v>
      </c>
      <c r="K34" s="745" t="s">
        <v>950</v>
      </c>
      <c r="L34" s="744"/>
      <c r="M34" s="571" t="s">
        <v>951</v>
      </c>
    </row>
    <row r="35" spans="1:13" s="572" customFormat="1" ht="12">
      <c r="A35" s="750"/>
      <c r="B35" s="751"/>
      <c r="C35" s="751"/>
      <c r="D35" s="751"/>
      <c r="E35" s="751"/>
      <c r="F35" s="751"/>
      <c r="G35" s="729"/>
      <c r="H35" s="752"/>
      <c r="I35" s="730"/>
      <c r="J35" s="573"/>
      <c r="K35" s="728"/>
      <c r="L35" s="729"/>
      <c r="M35" s="574"/>
    </row>
    <row r="36" spans="1:13" s="572" customFormat="1" thickBot="1">
      <c r="A36" s="741"/>
      <c r="B36" s="742"/>
      <c r="C36" s="742"/>
      <c r="D36" s="742"/>
      <c r="E36" s="742"/>
      <c r="F36" s="742"/>
      <c r="G36" s="723"/>
      <c r="H36" s="743"/>
      <c r="I36" s="731"/>
      <c r="J36" s="575"/>
      <c r="K36" s="722"/>
      <c r="L36" s="723"/>
      <c r="M36" s="576"/>
    </row>
    <row r="37" spans="1:13" s="572" customFormat="1" thickBot="1">
      <c r="A37" s="717" t="s">
        <v>953</v>
      </c>
      <c r="B37" s="718"/>
      <c r="C37" s="718"/>
      <c r="D37" s="718"/>
      <c r="E37" s="718"/>
      <c r="F37" s="718"/>
      <c r="G37" s="718"/>
      <c r="H37" s="718"/>
      <c r="I37" s="718"/>
      <c r="J37" s="718"/>
      <c r="K37" s="718"/>
      <c r="L37" s="719"/>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24" t="s">
        <v>944</v>
      </c>
      <c r="B41" s="725"/>
      <c r="C41" s="725"/>
      <c r="D41" s="725"/>
      <c r="E41" s="725"/>
      <c r="F41" s="725"/>
      <c r="G41" s="725"/>
      <c r="H41" s="744"/>
      <c r="I41" s="586" t="s">
        <v>945</v>
      </c>
      <c r="J41" s="570" t="s">
        <v>946</v>
      </c>
      <c r="K41" s="745" t="s">
        <v>955</v>
      </c>
      <c r="L41" s="744"/>
      <c r="M41" s="571" t="s">
        <v>951</v>
      </c>
    </row>
    <row r="42" spans="1:13" s="572" customFormat="1" ht="12">
      <c r="A42" s="711"/>
      <c r="B42" s="712"/>
      <c r="C42" s="712"/>
      <c r="D42" s="712"/>
      <c r="E42" s="712"/>
      <c r="F42" s="712"/>
      <c r="G42" s="712"/>
      <c r="H42" s="730"/>
      <c r="I42" s="587"/>
      <c r="J42" s="573"/>
      <c r="K42" s="728"/>
      <c r="L42" s="729"/>
      <c r="M42" s="574"/>
    </row>
    <row r="43" spans="1:13" s="572" customFormat="1" thickBot="1">
      <c r="A43" s="720"/>
      <c r="B43" s="721"/>
      <c r="C43" s="721"/>
      <c r="D43" s="721"/>
      <c r="E43" s="721"/>
      <c r="F43" s="721"/>
      <c r="G43" s="721"/>
      <c r="H43" s="731"/>
      <c r="I43" s="588"/>
      <c r="J43" s="589"/>
      <c r="K43" s="722"/>
      <c r="L43" s="723"/>
      <c r="M43" s="590"/>
    </row>
    <row r="44" spans="1:13" s="572" customFormat="1" thickBot="1">
      <c r="A44" s="717" t="s">
        <v>953</v>
      </c>
      <c r="B44" s="718"/>
      <c r="C44" s="718"/>
      <c r="D44" s="718"/>
      <c r="E44" s="718"/>
      <c r="F44" s="718"/>
      <c r="G44" s="718"/>
      <c r="H44" s="718"/>
      <c r="I44" s="718"/>
      <c r="J44" s="718"/>
      <c r="K44" s="718"/>
      <c r="L44" s="719"/>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32" t="s">
        <v>957</v>
      </c>
      <c r="B48" s="733"/>
      <c r="C48" s="733"/>
      <c r="D48" s="733"/>
      <c r="E48" s="734"/>
      <c r="F48" s="593"/>
      <c r="G48" s="594" t="s">
        <v>945</v>
      </c>
      <c r="H48" s="595" t="s">
        <v>958</v>
      </c>
      <c r="I48" s="596" t="s">
        <v>2233</v>
      </c>
      <c r="J48" s="595" t="s">
        <v>2234</v>
      </c>
      <c r="K48" s="735" t="s">
        <v>961</v>
      </c>
      <c r="L48" s="734"/>
      <c r="M48" s="597" t="s">
        <v>951</v>
      </c>
    </row>
    <row r="49" spans="1:13" s="572" customFormat="1" ht="12">
      <c r="A49" s="598"/>
      <c r="B49" s="599"/>
      <c r="C49" s="599"/>
      <c r="D49" s="599"/>
      <c r="E49" s="599"/>
      <c r="F49" s="599"/>
      <c r="G49" s="600"/>
      <c r="H49" s="573"/>
      <c r="I49" s="587"/>
      <c r="J49" s="573"/>
      <c r="K49" s="728"/>
      <c r="L49" s="729"/>
      <c r="M49" s="574"/>
    </row>
    <row r="50" spans="1:13" s="572" customFormat="1" thickBot="1">
      <c r="A50" s="601"/>
      <c r="B50" s="602"/>
      <c r="C50" s="602"/>
      <c r="D50" s="602"/>
      <c r="E50" s="602"/>
      <c r="F50" s="602"/>
      <c r="G50" s="603"/>
      <c r="H50" s="575"/>
      <c r="I50" s="585"/>
      <c r="J50" s="575"/>
      <c r="K50" s="722"/>
      <c r="L50" s="723"/>
      <c r="M50" s="576"/>
    </row>
    <row r="51" spans="1:13" s="572" customFormat="1" thickBot="1">
      <c r="A51" s="736" t="s">
        <v>953</v>
      </c>
      <c r="B51" s="737"/>
      <c r="C51" s="737"/>
      <c r="D51" s="737"/>
      <c r="E51" s="737"/>
      <c r="F51" s="737"/>
      <c r="G51" s="737"/>
      <c r="H51" s="737"/>
      <c r="I51" s="737"/>
      <c r="J51" s="737"/>
      <c r="K51" s="737"/>
      <c r="L51" s="738"/>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32" t="s">
        <v>944</v>
      </c>
      <c r="B55" s="733"/>
      <c r="C55" s="733"/>
      <c r="D55" s="733"/>
      <c r="E55" s="733"/>
      <c r="F55" s="733"/>
      <c r="G55" s="734"/>
      <c r="H55" s="594" t="s">
        <v>964</v>
      </c>
      <c r="I55" s="596" t="s">
        <v>965</v>
      </c>
      <c r="J55" s="595" t="s">
        <v>966</v>
      </c>
      <c r="K55" s="739" t="s">
        <v>950</v>
      </c>
      <c r="L55" s="740"/>
      <c r="M55" s="605" t="s">
        <v>951</v>
      </c>
    </row>
    <row r="56" spans="1:13" s="572" customFormat="1" ht="12">
      <c r="A56" s="711"/>
      <c r="B56" s="712"/>
      <c r="C56" s="712"/>
      <c r="D56" s="712"/>
      <c r="E56" s="712"/>
      <c r="F56" s="712"/>
      <c r="G56" s="712"/>
      <c r="H56" s="573"/>
      <c r="I56" s="587"/>
      <c r="J56" s="573"/>
      <c r="K56" s="728"/>
      <c r="L56" s="729"/>
      <c r="M56" s="574"/>
    </row>
    <row r="57" spans="1:13" s="572" customFormat="1" thickBot="1">
      <c r="A57" s="720"/>
      <c r="B57" s="721"/>
      <c r="C57" s="721"/>
      <c r="D57" s="721"/>
      <c r="E57" s="721"/>
      <c r="F57" s="721"/>
      <c r="G57" s="721"/>
      <c r="H57" s="575"/>
      <c r="I57" s="585"/>
      <c r="J57" s="575"/>
      <c r="K57" s="722"/>
      <c r="L57" s="723"/>
      <c r="M57" s="576"/>
    </row>
    <row r="58" spans="1:13" s="572" customFormat="1" thickBot="1">
      <c r="A58" s="717" t="s">
        <v>953</v>
      </c>
      <c r="B58" s="718"/>
      <c r="C58" s="718"/>
      <c r="D58" s="718"/>
      <c r="E58" s="718"/>
      <c r="F58" s="718"/>
      <c r="G58" s="718"/>
      <c r="H58" s="718"/>
      <c r="I58" s="718"/>
      <c r="J58" s="718"/>
      <c r="K58" s="718"/>
      <c r="L58" s="719"/>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17" t="s">
        <v>967</v>
      </c>
      <c r="B60" s="718"/>
      <c r="C60" s="718"/>
      <c r="D60" s="718"/>
      <c r="E60" s="718"/>
      <c r="F60" s="718"/>
      <c r="G60" s="718"/>
      <c r="H60" s="718"/>
      <c r="I60" s="718"/>
      <c r="J60" s="718"/>
      <c r="K60" s="718"/>
      <c r="L60" s="719"/>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24" t="s">
        <v>944</v>
      </c>
      <c r="B64" s="725"/>
      <c r="C64" s="725"/>
      <c r="D64" s="725"/>
      <c r="E64" s="725"/>
      <c r="F64" s="725"/>
      <c r="G64" s="725"/>
      <c r="H64" s="606"/>
      <c r="I64" s="607"/>
      <c r="J64" s="608" t="s">
        <v>970</v>
      </c>
      <c r="K64" s="726" t="s">
        <v>971</v>
      </c>
      <c r="L64" s="727"/>
      <c r="M64" s="609"/>
    </row>
    <row r="65" spans="1:13" s="572" customFormat="1" ht="12">
      <c r="A65" s="711" t="s">
        <v>2235</v>
      </c>
      <c r="B65" s="712"/>
      <c r="C65" s="712"/>
      <c r="D65" s="712"/>
      <c r="E65" s="712"/>
      <c r="F65" s="712"/>
      <c r="G65" s="712"/>
      <c r="H65" s="610"/>
      <c r="I65" s="611"/>
      <c r="J65" s="612"/>
      <c r="K65" s="713"/>
      <c r="L65" s="714"/>
      <c r="M65" s="613"/>
    </row>
    <row r="66" spans="1:13" s="572" customFormat="1" ht="12">
      <c r="A66" s="614" t="s">
        <v>973</v>
      </c>
      <c r="B66" s="615"/>
      <c r="C66" s="615"/>
      <c r="D66" s="615"/>
      <c r="E66" s="615"/>
      <c r="F66" s="615"/>
      <c r="G66" s="615"/>
      <c r="H66" s="610"/>
      <c r="I66" s="611"/>
      <c r="J66" s="612"/>
      <c r="K66" s="713"/>
      <c r="L66" s="714"/>
      <c r="M66" s="613"/>
    </row>
    <row r="67" spans="1:13" s="572" customFormat="1" thickBot="1">
      <c r="A67" s="601" t="s">
        <v>974</v>
      </c>
      <c r="B67" s="602"/>
      <c r="C67" s="602"/>
      <c r="D67" s="602"/>
      <c r="E67" s="602"/>
      <c r="F67" s="602"/>
      <c r="G67" s="602"/>
      <c r="H67" s="616"/>
      <c r="I67" s="617"/>
      <c r="J67" s="612"/>
      <c r="K67" s="715"/>
      <c r="L67" s="716"/>
      <c r="M67" s="613"/>
    </row>
    <row r="68" spans="1:13" s="572" customFormat="1" thickBot="1">
      <c r="A68" s="717" t="s">
        <v>953</v>
      </c>
      <c r="B68" s="718"/>
      <c r="C68" s="718"/>
      <c r="D68" s="718"/>
      <c r="E68" s="718"/>
      <c r="F68" s="718"/>
      <c r="G68" s="718"/>
      <c r="H68" s="718"/>
      <c r="I68" s="718"/>
      <c r="J68" s="718"/>
      <c r="K68" s="718"/>
      <c r="L68" s="719"/>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17" t="s">
        <v>2236</v>
      </c>
      <c r="B70" s="718"/>
      <c r="C70" s="718"/>
      <c r="D70" s="718"/>
      <c r="E70" s="718"/>
      <c r="F70" s="718"/>
      <c r="G70" s="718"/>
      <c r="H70" s="718"/>
      <c r="I70" s="718"/>
      <c r="J70" s="718"/>
      <c r="K70" s="718"/>
      <c r="L70" s="719"/>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701" t="s">
        <v>2218</v>
      </c>
      <c r="B87" s="702"/>
      <c r="C87" s="702"/>
      <c r="D87" s="702"/>
      <c r="E87" s="702"/>
      <c r="F87" s="702"/>
      <c r="G87" s="702"/>
      <c r="H87" s="702"/>
      <c r="I87" s="702"/>
      <c r="J87" s="702"/>
      <c r="K87" s="702"/>
      <c r="L87" s="702"/>
      <c r="M87" s="703"/>
    </row>
    <row r="88" spans="1:13" ht="17.25" customHeight="1">
      <c r="A88" s="701"/>
      <c r="B88" s="702"/>
      <c r="C88" s="702"/>
      <c r="D88" s="702"/>
      <c r="E88" s="702"/>
      <c r="F88" s="702"/>
      <c r="G88" s="702"/>
      <c r="H88" s="702"/>
      <c r="I88" s="702"/>
      <c r="J88" s="702"/>
      <c r="K88" s="702"/>
      <c r="L88" s="702"/>
      <c r="M88" s="703"/>
    </row>
    <row r="89" spans="1:13" ht="18.75" customHeight="1">
      <c r="A89" s="704" t="s">
        <v>2219</v>
      </c>
      <c r="B89" s="705"/>
      <c r="C89" s="705"/>
      <c r="D89" s="705"/>
      <c r="E89" s="705"/>
      <c r="F89" s="705"/>
      <c r="G89" s="705"/>
      <c r="H89" s="705"/>
      <c r="I89" s="705"/>
      <c r="J89" s="705"/>
      <c r="K89" s="705"/>
      <c r="L89" s="705"/>
      <c r="M89" s="706"/>
    </row>
    <row r="90" spans="1:13" ht="21.75" customHeight="1">
      <c r="A90" s="704"/>
      <c r="B90" s="705"/>
      <c r="C90" s="705"/>
      <c r="D90" s="705"/>
      <c r="E90" s="705"/>
      <c r="F90" s="705"/>
      <c r="G90" s="705"/>
      <c r="H90" s="705"/>
      <c r="I90" s="705"/>
      <c r="J90" s="705"/>
      <c r="K90" s="705"/>
      <c r="L90" s="705"/>
      <c r="M90" s="706"/>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07"/>
      <c r="J100" s="707"/>
      <c r="K100" s="707"/>
      <c r="L100" s="707"/>
      <c r="M100" s="708"/>
    </row>
    <row r="101" spans="1:13" ht="13.5" thickBot="1">
      <c r="A101" s="642" t="s">
        <v>2221</v>
      </c>
      <c r="B101" s="643"/>
      <c r="C101" s="643"/>
      <c r="D101" s="644"/>
      <c r="E101" s="644"/>
      <c r="F101" s="644"/>
      <c r="G101" s="644"/>
      <c r="H101" s="644"/>
      <c r="I101" s="709"/>
      <c r="J101" s="709"/>
      <c r="K101" s="709"/>
      <c r="L101" s="709"/>
      <c r="M101" s="71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911" t="s">
        <v>2205</v>
      </c>
      <c r="C10" s="912"/>
      <c r="D10" s="912"/>
      <c r="E10" s="912"/>
      <c r="F10" s="357" t="s">
        <v>2206</v>
      </c>
      <c r="G10" s="79"/>
      <c r="H10" s="358"/>
      <c r="I10" s="913" t="s">
        <v>2207</v>
      </c>
      <c r="J10" s="913"/>
      <c r="K10" s="359" t="s">
        <v>2206</v>
      </c>
      <c r="L10" s="355"/>
      <c r="M10" s="355"/>
      <c r="N10" s="356"/>
    </row>
    <row r="11" spans="2:14">
      <c r="B11" s="360" t="s">
        <v>939</v>
      </c>
      <c r="C11" s="361"/>
      <c r="D11" s="904"/>
      <c r="E11" s="904"/>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914" t="s">
        <v>2222</v>
      </c>
      <c r="G25" s="915"/>
      <c r="H25" s="915"/>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129</v>
      </c>
      <c r="B36" s="846" t="str">
        <f>VLOOKUP(A36,EQUIPOS!A6:D154,3,FALSE)</f>
        <v xml:space="preserve">Buldozer, Potencia al volante de 140 HP, motor de 2200 RPM, longitud de hoja 4,80m. </v>
      </c>
      <c r="C36" s="847"/>
      <c r="D36" s="847"/>
      <c r="E36" s="847"/>
      <c r="F36" s="847"/>
      <c r="G36" s="847"/>
      <c r="H36" s="848"/>
      <c r="I36" s="266"/>
      <c r="J36" s="267"/>
      <c r="K36" s="268">
        <f>VLOOKUP(A36,EQUIPOS!A6:D161,4,FALSE)</f>
        <v>215764.90250448231</v>
      </c>
      <c r="L36" s="269"/>
      <c r="M36" s="270">
        <v>0.15</v>
      </c>
      <c r="N36" s="271">
        <f>K36/M36</f>
        <v>1438432.6833632155</v>
      </c>
    </row>
    <row r="37" spans="1:14">
      <c r="A37" t="s">
        <v>150</v>
      </c>
      <c r="B37" s="846" t="str">
        <f>VLOOKUP(A37,EQUIPOS!A7:D154,3,FALSE)</f>
        <v>Cargador : Potencia en el volante 125 hp, Clasificación de RPM del motor 2300.</v>
      </c>
      <c r="C37" s="847"/>
      <c r="D37" s="847"/>
      <c r="E37" s="847"/>
      <c r="F37" s="847"/>
      <c r="G37" s="847"/>
      <c r="H37" s="848"/>
      <c r="I37" s="266"/>
      <c r="J37" s="267"/>
      <c r="K37" s="268">
        <f>VLOOKUP(A37,EQUIPOS!A7:D162,4,FALSE)</f>
        <v>162521.63429800037</v>
      </c>
      <c r="L37" s="269"/>
      <c r="M37" s="270">
        <v>0.15</v>
      </c>
      <c r="N37" s="271">
        <f>K37/M37</f>
        <v>1083477.5619866692</v>
      </c>
    </row>
    <row r="38" spans="1:14">
      <c r="A38" t="s">
        <v>273</v>
      </c>
      <c r="B38" s="846" t="str">
        <f>VLOOKUP(A38,EQUIPOS!A8:D154,3,FALSE)</f>
        <v>Motosierra, 93.6 cm3 - 7.1 HP, 45-90 cm - 7.9 kg</v>
      </c>
      <c r="C38" s="847"/>
      <c r="D38" s="847"/>
      <c r="E38" s="847"/>
      <c r="F38" s="847"/>
      <c r="G38" s="847"/>
      <c r="H38" s="848"/>
      <c r="I38" s="266"/>
      <c r="J38" s="267"/>
      <c r="K38" s="268">
        <f>VLOOKUP(A38,EQUIPOS!A8:D163,4,FALSE)</f>
        <v>5555.6175096095812</v>
      </c>
      <c r="L38" s="269"/>
      <c r="M38" s="270">
        <v>0.15</v>
      </c>
      <c r="N38" s="272">
        <f>K38/M38</f>
        <v>37037.45006406388</v>
      </c>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9021.8333333333339</v>
      </c>
    </row>
    <row r="43" spans="1:14" ht="15.75" thickBot="1">
      <c r="B43" s="833" t="s">
        <v>953</v>
      </c>
      <c r="C43" s="834"/>
      <c r="D43" s="834"/>
      <c r="E43" s="834"/>
      <c r="F43" s="834"/>
      <c r="G43" s="834"/>
      <c r="H43" s="834"/>
      <c r="I43" s="834"/>
      <c r="J43" s="834"/>
      <c r="K43" s="834"/>
      <c r="L43" s="834"/>
      <c r="M43" s="835"/>
      <c r="N43" s="99">
        <f>SUM(N36:N42)</f>
        <v>2567969.5287472825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7" t="s">
        <v>957</v>
      </c>
      <c r="C58" s="808"/>
      <c r="D58" s="808"/>
      <c r="E58" s="808"/>
      <c r="F58" s="808"/>
      <c r="G58" s="809"/>
      <c r="H58" s="73" t="s">
        <v>945</v>
      </c>
      <c r="I58" s="74" t="s">
        <v>958</v>
      </c>
      <c r="J58" s="75" t="s">
        <v>959</v>
      </c>
      <c r="K58" s="73" t="s">
        <v>960</v>
      </c>
      <c r="L58" s="836" t="s">
        <v>961</v>
      </c>
      <c r="M58" s="809"/>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837">
        <f>'900.2'!N78</f>
        <v>1362.2568678683151</v>
      </c>
      <c r="M59" s="838"/>
      <c r="N59" s="286">
        <f>K59*L59</f>
        <v>47678.990375391026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22"/>
      <c r="M64" s="823"/>
      <c r="N64" s="295"/>
    </row>
    <row r="65" spans="1:15" ht="15.75" thickBot="1">
      <c r="B65" s="839" t="s">
        <v>953</v>
      </c>
      <c r="C65" s="840"/>
      <c r="D65" s="840"/>
      <c r="E65" s="840"/>
      <c r="F65" s="840"/>
      <c r="G65" s="840"/>
      <c r="H65" s="840"/>
      <c r="I65" s="840"/>
      <c r="J65" s="840"/>
      <c r="K65" s="840"/>
      <c r="L65" s="840"/>
      <c r="M65" s="841"/>
      <c r="N65" s="300">
        <f>N59+N60+N61+N62+N63</f>
        <v>47678.990375391026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48"/>
      <c r="J75" s="48"/>
      <c r="K75" s="48"/>
      <c r="L75" s="822"/>
      <c r="M75" s="823"/>
      <c r="N75" s="295"/>
    </row>
    <row r="76" spans="1:15" ht="15.75" thickBot="1">
      <c r="B76" s="833" t="s">
        <v>953</v>
      </c>
      <c r="C76" s="834"/>
      <c r="D76" s="834"/>
      <c r="E76" s="834"/>
      <c r="F76" s="834"/>
      <c r="G76" s="834"/>
      <c r="H76" s="834"/>
      <c r="I76" s="840"/>
      <c r="J76" s="840"/>
      <c r="K76" s="840"/>
      <c r="L76" s="840"/>
      <c r="M76" s="841"/>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2796085.1857893402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559217.03715786804</v>
      </c>
      <c r="M83" s="868"/>
      <c r="N83" s="51"/>
    </row>
    <row r="84" spans="1:14">
      <c r="B84" s="89" t="s">
        <v>973</v>
      </c>
      <c r="C84" s="90"/>
      <c r="D84" s="90"/>
      <c r="E84" s="90"/>
      <c r="F84" s="90"/>
      <c r="G84" s="90"/>
      <c r="H84" s="90"/>
      <c r="I84" s="87"/>
      <c r="J84" s="88"/>
      <c r="K84" s="303">
        <v>0.05</v>
      </c>
      <c r="L84" s="867">
        <f>N78*K84</f>
        <v>139804.25928946701</v>
      </c>
      <c r="M84" s="868"/>
      <c r="N84" s="51"/>
    </row>
    <row r="85" spans="1:14" ht="15.75" thickBot="1">
      <c r="B85" s="91" t="s">
        <v>974</v>
      </c>
      <c r="C85" s="92"/>
      <c r="D85" s="92"/>
      <c r="E85" s="92"/>
      <c r="F85" s="92"/>
      <c r="G85" s="92"/>
      <c r="H85" s="92"/>
      <c r="I85" s="93"/>
      <c r="J85" s="94"/>
      <c r="K85" s="304">
        <v>0.05</v>
      </c>
      <c r="L85" s="869">
        <f>N78*K85</f>
        <v>139804.25928946701</v>
      </c>
      <c r="M85" s="870"/>
      <c r="N85" s="51"/>
    </row>
    <row r="86" spans="1:14" ht="15.75" thickBot="1">
      <c r="B86" s="833" t="s">
        <v>953</v>
      </c>
      <c r="C86" s="834"/>
      <c r="D86" s="834"/>
      <c r="E86" s="834"/>
      <c r="F86" s="834"/>
      <c r="G86" s="834"/>
      <c r="H86" s="834"/>
      <c r="I86" s="834"/>
      <c r="J86" s="834"/>
      <c r="K86" s="834"/>
      <c r="L86" s="834"/>
      <c r="M86" s="835"/>
      <c r="N86" s="52">
        <f>L83+L84+L85</f>
        <v>838825.55573680205</v>
      </c>
    </row>
    <row r="87" spans="1:14" ht="15.75" thickBot="1">
      <c r="B87" s="33"/>
      <c r="C87" s="34"/>
      <c r="D87" s="34"/>
      <c r="E87" s="34"/>
      <c r="F87" s="34"/>
      <c r="G87" s="34"/>
      <c r="H87" s="34"/>
      <c r="I87" s="34"/>
      <c r="J87" s="34"/>
      <c r="K87" s="34"/>
      <c r="L87" s="34"/>
      <c r="M87" s="34"/>
      <c r="N87" s="35"/>
    </row>
    <row r="88" spans="1:14" ht="15.75" thickBot="1">
      <c r="A88" t="s">
        <v>2015</v>
      </c>
      <c r="B88" s="833" t="s">
        <v>975</v>
      </c>
      <c r="C88" s="834"/>
      <c r="D88" s="834"/>
      <c r="E88" s="834"/>
      <c r="F88" s="834"/>
      <c r="G88" s="834"/>
      <c r="H88" s="834"/>
      <c r="I88" s="834"/>
      <c r="J88" s="834"/>
      <c r="K88" s="834"/>
      <c r="L88" s="834"/>
      <c r="M88" s="835"/>
      <c r="N88" s="188">
        <f>N78+N86</f>
        <v>3634910.7415261422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4"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25" zoomScale="78" zoomScaleNormal="78" workbookViewId="0">
      <selection activeCell="K48" sqref="K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11" t="s">
        <v>2205</v>
      </c>
      <c r="C10" s="912"/>
      <c r="D10" s="912"/>
      <c r="E10" s="912"/>
      <c r="F10" s="390" t="s">
        <v>2206</v>
      </c>
      <c r="G10" s="79"/>
      <c r="H10" s="358"/>
      <c r="I10" s="913" t="s">
        <v>2207</v>
      </c>
      <c r="J10" s="913"/>
      <c r="K10" s="391" t="s">
        <v>2206</v>
      </c>
      <c r="L10" s="355"/>
      <c r="M10" s="355"/>
      <c r="N10" s="35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249</v>
      </c>
      <c r="B36" s="846" t="str">
        <f>VLOOKUP(A36,EQUIPOS!A6:D154,3,FALSE)</f>
        <v>Guadañadora, Cilindraje 41.5 cm3, Longitud del mango 1450 mm, Peso 7.4 kg</v>
      </c>
      <c r="C36" s="847"/>
      <c r="D36" s="847"/>
      <c r="E36" s="847"/>
      <c r="F36" s="847"/>
      <c r="G36" s="847"/>
      <c r="H36" s="848"/>
      <c r="I36" s="266"/>
      <c r="J36" s="267"/>
      <c r="K36" s="268">
        <f>VLOOKUP(A36,EQUIPOS!A6:D161,4,FALSE)</f>
        <v>5186.8969385287583</v>
      </c>
      <c r="L36" s="269"/>
      <c r="M36" s="270">
        <v>0.36</v>
      </c>
      <c r="N36" s="271">
        <f>K36/M36</f>
        <v>14408.047051468773</v>
      </c>
    </row>
    <row r="37" spans="1:14">
      <c r="A37" t="s">
        <v>273</v>
      </c>
      <c r="B37" s="846" t="str">
        <f>VLOOKUP(A37,EQUIPOS!A7:D154,3,FALSE)</f>
        <v>Motosierra, 93.6 cm3 - 7.1 HP, 45-90 cm - 7.9 kg</v>
      </c>
      <c r="C37" s="847"/>
      <c r="D37" s="847"/>
      <c r="E37" s="847"/>
      <c r="F37" s="847"/>
      <c r="G37" s="847"/>
      <c r="H37" s="848"/>
      <c r="I37" s="266"/>
      <c r="J37" s="267"/>
      <c r="K37" s="268">
        <f>VLOOKUP(A37,EQUIPOS!A7:D162,4,FALSE)</f>
        <v>5555.6175096095812</v>
      </c>
      <c r="L37" s="269"/>
      <c r="M37" s="270">
        <v>0.10299999999999999</v>
      </c>
      <c r="N37" s="271">
        <f>K37/M37</f>
        <v>53938.034073879433</v>
      </c>
    </row>
    <row r="38" spans="1:14">
      <c r="B38" s="846"/>
      <c r="C38" s="847"/>
      <c r="D38" s="847"/>
      <c r="E38" s="847"/>
      <c r="F38" s="847"/>
      <c r="G38" s="847"/>
      <c r="H38" s="848"/>
      <c r="I38" s="266"/>
      <c r="J38" s="267"/>
      <c r="K38" s="268"/>
      <c r="L38" s="269"/>
      <c r="M38" s="270"/>
      <c r="N38" s="272"/>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1879.5486111111113</v>
      </c>
    </row>
    <row r="43" spans="1:14" ht="15.75" thickBot="1">
      <c r="B43" s="833" t="s">
        <v>953</v>
      </c>
      <c r="C43" s="834"/>
      <c r="D43" s="834"/>
      <c r="E43" s="834"/>
      <c r="F43" s="834"/>
      <c r="G43" s="834"/>
      <c r="H43" s="834"/>
      <c r="I43" s="834"/>
      <c r="J43" s="834"/>
      <c r="K43" s="834"/>
      <c r="L43" s="834"/>
      <c r="M43" s="835"/>
      <c r="N43" s="99">
        <f>SUM(N36:N42)</f>
        <v>70225.629736459319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837">
        <f>'900.2'!N78</f>
        <v>1362.2568678683151</v>
      </c>
      <c r="M59" s="838"/>
      <c r="N59" s="286">
        <f>K59*L59</f>
        <v>68112.843393415751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68112.843393415751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175929.4453520973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35185.889070419464</v>
      </c>
      <c r="M83" s="868"/>
      <c r="N83" s="51"/>
    </row>
    <row r="84" spans="1:14">
      <c r="B84" s="89" t="s">
        <v>973</v>
      </c>
      <c r="C84" s="90"/>
      <c r="D84" s="90"/>
      <c r="E84" s="90"/>
      <c r="F84" s="90"/>
      <c r="G84" s="90"/>
      <c r="H84" s="90"/>
      <c r="I84" s="87"/>
      <c r="J84" s="88"/>
      <c r="K84" s="303">
        <v>0.05</v>
      </c>
      <c r="L84" s="867">
        <f>N78*K84</f>
        <v>8796.4722676048659</v>
      </c>
      <c r="M84" s="868"/>
      <c r="N84" s="51"/>
    </row>
    <row r="85" spans="1:14" ht="15.75" thickBot="1">
      <c r="B85" s="91" t="s">
        <v>974</v>
      </c>
      <c r="C85" s="92"/>
      <c r="D85" s="92"/>
      <c r="E85" s="92"/>
      <c r="F85" s="92"/>
      <c r="G85" s="92"/>
      <c r="H85" s="92"/>
      <c r="I85" s="93"/>
      <c r="J85" s="94"/>
      <c r="K85" s="304">
        <v>0.05</v>
      </c>
      <c r="L85" s="869">
        <f>N78*K85</f>
        <v>8796.4722676048659</v>
      </c>
      <c r="M85" s="870"/>
      <c r="N85" s="51"/>
    </row>
    <row r="86" spans="1:14" ht="15.75" thickBot="1">
      <c r="B86" s="833" t="s">
        <v>953</v>
      </c>
      <c r="C86" s="834"/>
      <c r="D86" s="834"/>
      <c r="E86" s="834"/>
      <c r="F86" s="834"/>
      <c r="G86" s="834"/>
      <c r="H86" s="834"/>
      <c r="I86" s="834"/>
      <c r="J86" s="834"/>
      <c r="K86" s="834"/>
      <c r="L86" s="834"/>
      <c r="M86" s="835"/>
      <c r="N86" s="52">
        <f>L83+L84+L85</f>
        <v>52778.833605629203</v>
      </c>
    </row>
    <row r="87" spans="1:14" ht="15.75" thickBot="1">
      <c r="B87" s="33"/>
      <c r="C87" s="34"/>
      <c r="D87" s="34"/>
      <c r="E87" s="34"/>
      <c r="F87" s="34"/>
      <c r="G87" s="34"/>
      <c r="H87" s="34"/>
      <c r="I87" s="34"/>
      <c r="J87" s="34"/>
      <c r="K87" s="34"/>
      <c r="L87" s="34"/>
      <c r="M87" s="34"/>
      <c r="N87" s="35"/>
    </row>
    <row r="88" spans="1:14" ht="15.75" thickBot="1">
      <c r="A88" t="s">
        <v>2015</v>
      </c>
      <c r="B88" s="833" t="s">
        <v>975</v>
      </c>
      <c r="C88" s="834"/>
      <c r="D88" s="834"/>
      <c r="E88" s="834"/>
      <c r="F88" s="834"/>
      <c r="G88" s="834"/>
      <c r="H88" s="834"/>
      <c r="I88" s="834"/>
      <c r="J88" s="834"/>
      <c r="K88" s="834"/>
      <c r="L88" s="834"/>
      <c r="M88" s="835"/>
      <c r="N88" s="188">
        <f>N78+N86</f>
        <v>228708.27895772649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8.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43" zoomScale="78" zoomScaleNormal="78" workbookViewId="0">
      <selection activeCell="L72" sqref="L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150</v>
      </c>
      <c r="B36" s="846" t="str">
        <f>VLOOKUP(A36,EQUIPOS!A6:D154,3,FALSE)</f>
        <v>Cargador : Potencia en el volante 125 hp, Clasificación de RPM del motor 2300.</v>
      </c>
      <c r="C36" s="847"/>
      <c r="D36" s="847"/>
      <c r="E36" s="847"/>
      <c r="F36" s="847"/>
      <c r="G36" s="847"/>
      <c r="H36" s="848"/>
      <c r="I36" s="266"/>
      <c r="J36" s="267"/>
      <c r="K36" s="268">
        <f>VLOOKUP(A36,EQUIPOS!A6:D161,4,FALSE)</f>
        <v>162521.63429800037</v>
      </c>
      <c r="L36" s="269"/>
      <c r="M36" s="270">
        <v>2.375</v>
      </c>
      <c r="N36" s="271">
        <f>K36/M36</f>
        <v>68430.161809684359</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2.375</v>
      </c>
      <c r="N37" s="271">
        <f>K37/M37</f>
        <v>44606.201533027939</v>
      </c>
    </row>
    <row r="38" spans="1:14">
      <c r="A38" t="s">
        <v>195</v>
      </c>
      <c r="B38" s="846" t="str">
        <f>VLOOKUP(A38,EQUIPOS!A7:D154,3,FALSE)</f>
        <v xml:space="preserve">Equipo de oxicorte, Capacidad de corte: hasta 6´´ (152mm) </v>
      </c>
      <c r="C38" s="847"/>
      <c r="D38" s="847"/>
      <c r="E38" s="847"/>
      <c r="F38" s="847"/>
      <c r="G38" s="847"/>
      <c r="H38" s="848"/>
      <c r="I38" s="266"/>
      <c r="J38" s="267"/>
      <c r="K38" s="268">
        <f>VLOOKUP(A38,EQUIPOS!A7:D162,4,FALSE)</f>
        <v>10830.01004906979</v>
      </c>
      <c r="L38" s="269"/>
      <c r="M38" s="270">
        <v>2.375</v>
      </c>
      <c r="N38" s="272">
        <f>K38/M38</f>
        <v>4560.0042311872794</v>
      </c>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1416.2065453389896</v>
      </c>
    </row>
    <row r="43" spans="1:14" ht="15.75" thickBot="1">
      <c r="B43" s="833" t="s">
        <v>953</v>
      </c>
      <c r="C43" s="834"/>
      <c r="D43" s="834"/>
      <c r="E43" s="834"/>
      <c r="F43" s="834"/>
      <c r="G43" s="834"/>
      <c r="H43" s="834"/>
      <c r="I43" s="834"/>
      <c r="J43" s="834"/>
      <c r="K43" s="834"/>
      <c r="L43" s="834"/>
      <c r="M43" s="835"/>
      <c r="N43" s="99">
        <f>SUM(N36:N42)</f>
        <v>119012.57411923858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7">
        <f>'900.2'!N78</f>
        <v>1362.2568678683151</v>
      </c>
      <c r="M59" s="838"/>
      <c r="N59" s="286">
        <f>K59*L59</f>
        <v>1362.2568678683151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1362.2568678683151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182">
        <f>N43+N54+N65+N76</f>
        <v>134536.89644049678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26907.379288099357</v>
      </c>
      <c r="M83" s="868"/>
      <c r="N83" s="51"/>
    </row>
    <row r="84" spans="1:14">
      <c r="B84" s="89" t="s">
        <v>973</v>
      </c>
      <c r="C84" s="90"/>
      <c r="D84" s="90"/>
      <c r="E84" s="90"/>
      <c r="F84" s="90"/>
      <c r="G84" s="90"/>
      <c r="H84" s="90"/>
      <c r="I84" s="87"/>
      <c r="J84" s="88"/>
      <c r="K84" s="303">
        <v>0.05</v>
      </c>
      <c r="L84" s="867">
        <f>N78*K84</f>
        <v>6726.8448220248392</v>
      </c>
      <c r="M84" s="868"/>
      <c r="N84" s="51"/>
    </row>
    <row r="85" spans="1:14" ht="15.75" thickBot="1">
      <c r="B85" s="91" t="s">
        <v>974</v>
      </c>
      <c r="C85" s="92"/>
      <c r="D85" s="92"/>
      <c r="E85" s="92"/>
      <c r="F85" s="92"/>
      <c r="G85" s="92"/>
      <c r="H85" s="92"/>
      <c r="I85" s="93"/>
      <c r="J85" s="94"/>
      <c r="K85" s="304">
        <v>0.05</v>
      </c>
      <c r="L85" s="869">
        <f>N78*K85</f>
        <v>6726.8448220248392</v>
      </c>
      <c r="M85" s="870"/>
      <c r="N85" s="51"/>
    </row>
    <row r="86" spans="1:14" ht="15.75" thickBot="1">
      <c r="B86" s="833" t="s">
        <v>953</v>
      </c>
      <c r="C86" s="834"/>
      <c r="D86" s="834"/>
      <c r="E86" s="834"/>
      <c r="F86" s="834"/>
      <c r="G86" s="834"/>
      <c r="H86" s="834"/>
      <c r="I86" s="834"/>
      <c r="J86" s="834"/>
      <c r="K86" s="834"/>
      <c r="L86" s="834"/>
      <c r="M86" s="835"/>
      <c r="N86" s="52">
        <f>L83+L84+L85</f>
        <v>40361.068932149035</v>
      </c>
    </row>
    <row r="87" spans="1:14" ht="15.75" thickBot="1">
      <c r="B87" s="33"/>
      <c r="C87" s="34"/>
      <c r="D87" s="34"/>
      <c r="E87" s="34"/>
      <c r="F87" s="34"/>
      <c r="G87" s="34"/>
      <c r="H87" s="34"/>
      <c r="I87" s="34"/>
      <c r="J87" s="34"/>
      <c r="K87" s="34"/>
      <c r="L87" s="34"/>
      <c r="M87" s="34"/>
      <c r="N87" s="35"/>
    </row>
    <row r="88" spans="1:14" ht="15.75" thickBot="1">
      <c r="A88" t="s">
        <v>2015</v>
      </c>
      <c r="B88" s="833" t="s">
        <v>975</v>
      </c>
      <c r="C88" s="834"/>
      <c r="D88" s="834"/>
      <c r="E88" s="834"/>
      <c r="F88" s="834"/>
      <c r="G88" s="834"/>
      <c r="H88" s="834"/>
      <c r="I88" s="834"/>
      <c r="J88" s="834"/>
      <c r="K88" s="834"/>
      <c r="L88" s="834"/>
      <c r="M88" s="835"/>
      <c r="N88" s="52">
        <f>N78+N86</f>
        <v>174897.96537264582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c r="B106" s="871"/>
      <c r="C106" s="872"/>
      <c r="D106" s="872"/>
      <c r="E106" s="872"/>
      <c r="F106" s="872"/>
      <c r="G106" s="872"/>
      <c r="H106" s="872"/>
      <c r="I106" s="872"/>
      <c r="J106" s="872"/>
      <c r="K106" s="872"/>
      <c r="L106" s="872"/>
      <c r="M106" s="872"/>
      <c r="N106" s="873"/>
    </row>
    <row r="107" spans="2:14" ht="27.7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49" zoomScale="78" zoomScaleNormal="78" workbookViewId="0">
      <selection activeCell="M36" sqref="M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11" t="s">
        <v>2205</v>
      </c>
      <c r="C10" s="912"/>
      <c r="D10" s="912"/>
      <c r="E10" s="912"/>
      <c r="F10" s="390" t="s">
        <v>2206</v>
      </c>
      <c r="G10" s="79"/>
      <c r="H10" s="358"/>
      <c r="I10" s="913" t="s">
        <v>2207</v>
      </c>
      <c r="J10" s="913"/>
      <c r="K10" s="391" t="s">
        <v>2206</v>
      </c>
      <c r="L10" s="355"/>
      <c r="M10" s="355"/>
      <c r="N10" s="35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312</v>
      </c>
      <c r="B36" s="846" t="str">
        <f>VLOOKUP(A36,EQUIPOS!A6:D154,3,FALSE)</f>
        <v>Retroexcavadora sobre oruga, potencia 138 HP, balde de 1,5 m3.</v>
      </c>
      <c r="C36" s="847"/>
      <c r="D36" s="847"/>
      <c r="E36" s="847"/>
      <c r="F36" s="847"/>
      <c r="G36" s="847"/>
      <c r="H36" s="848"/>
      <c r="I36" s="266"/>
      <c r="J36" s="267"/>
      <c r="K36" s="268">
        <f>VLOOKUP(A36,EQUIPOS!A6:D161,4,FALSE)</f>
        <v>224820.93529143676</v>
      </c>
      <c r="L36" s="269"/>
      <c r="M36" s="270">
        <v>2.5</v>
      </c>
      <c r="N36" s="271">
        <f>K36/M36</f>
        <v>89928.374116574705</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2.5</v>
      </c>
      <c r="N37" s="271">
        <f>K37/M37</f>
        <v>42375.891456376543</v>
      </c>
    </row>
    <row r="38" spans="1:14">
      <c r="A38" t="s">
        <v>195</v>
      </c>
      <c r="B38" s="846" t="str">
        <f>VLOOKUP(A38,EQUIPOS!A8:D154,3,FALSE)</f>
        <v xml:space="preserve">Equipo de oxicorte, Capacidad de corte: hasta 6´´ (152mm) </v>
      </c>
      <c r="C38" s="847"/>
      <c r="D38" s="847"/>
      <c r="E38" s="847"/>
      <c r="F38" s="847"/>
      <c r="G38" s="847"/>
      <c r="H38" s="848"/>
      <c r="I38" s="266"/>
      <c r="J38" s="267"/>
      <c r="K38" s="268">
        <f>VLOOKUP(A38,EQUIPOS!A8:D163,4,FALSE)</f>
        <v>10830.01004906979</v>
      </c>
      <c r="L38" s="269"/>
      <c r="M38" s="270">
        <v>2.5</v>
      </c>
      <c r="N38" s="271">
        <f>K38/M38</f>
        <v>4332.004019627916</v>
      </c>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269.07924361440797</v>
      </c>
    </row>
    <row r="43" spans="1:14" ht="15.75" thickBot="1">
      <c r="B43" s="833" t="s">
        <v>953</v>
      </c>
      <c r="C43" s="834"/>
      <c r="D43" s="834"/>
      <c r="E43" s="834"/>
      <c r="F43" s="834"/>
      <c r="G43" s="834"/>
      <c r="H43" s="834"/>
      <c r="I43" s="834"/>
      <c r="J43" s="834"/>
      <c r="K43" s="834"/>
      <c r="L43" s="834"/>
      <c r="M43" s="835"/>
      <c r="N43" s="99">
        <f>SUM(N36:N42)</f>
        <v>136905.34883619356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7">
        <f>'900.2'!N78</f>
        <v>1362.2568678683151</v>
      </c>
      <c r="M59" s="838"/>
      <c r="N59" s="286">
        <f>K59*L59</f>
        <v>1362.2568678683151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1362.2568678683151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151721.56788478227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30344.313576956454</v>
      </c>
      <c r="M83" s="868"/>
      <c r="N83" s="51"/>
    </row>
    <row r="84" spans="1:14">
      <c r="B84" s="89" t="s">
        <v>973</v>
      </c>
      <c r="C84" s="90"/>
      <c r="D84" s="90"/>
      <c r="E84" s="90"/>
      <c r="F84" s="90"/>
      <c r="G84" s="90"/>
      <c r="H84" s="90"/>
      <c r="I84" s="87"/>
      <c r="J84" s="88"/>
      <c r="K84" s="303">
        <v>0.05</v>
      </c>
      <c r="L84" s="867">
        <f>N78*K84</f>
        <v>7586.0783942391135</v>
      </c>
      <c r="M84" s="868"/>
      <c r="N84" s="51"/>
    </row>
    <row r="85" spans="1:14" ht="15.75" thickBot="1">
      <c r="B85" s="91" t="s">
        <v>974</v>
      </c>
      <c r="C85" s="92"/>
      <c r="D85" s="92"/>
      <c r="E85" s="92"/>
      <c r="F85" s="92"/>
      <c r="G85" s="92"/>
      <c r="H85" s="92"/>
      <c r="I85" s="93"/>
      <c r="J85" s="94"/>
      <c r="K85" s="304">
        <v>0.05</v>
      </c>
      <c r="L85" s="869">
        <f>N78*K85</f>
        <v>7586.0783942391135</v>
      </c>
      <c r="M85" s="870"/>
      <c r="N85" s="51"/>
    </row>
    <row r="86" spans="1:14" ht="15.75" thickBot="1">
      <c r="B86" s="833" t="s">
        <v>953</v>
      </c>
      <c r="C86" s="834"/>
      <c r="D86" s="834"/>
      <c r="E86" s="834"/>
      <c r="F86" s="834"/>
      <c r="G86" s="834"/>
      <c r="H86" s="834"/>
      <c r="I86" s="834"/>
      <c r="J86" s="834"/>
      <c r="K86" s="834"/>
      <c r="L86" s="834"/>
      <c r="M86" s="835"/>
      <c r="N86" s="52">
        <f>L83+L84+L85</f>
        <v>45516.470365434681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197238.03825021695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8.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7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11" t="s">
        <v>2205</v>
      </c>
      <c r="C10" s="912"/>
      <c r="D10" s="912"/>
      <c r="E10" s="912"/>
      <c r="F10" s="390" t="s">
        <v>2206</v>
      </c>
      <c r="G10" s="79"/>
      <c r="H10" s="358"/>
      <c r="I10" s="913" t="s">
        <v>2207</v>
      </c>
      <c r="J10" s="913"/>
      <c r="K10" s="391" t="s">
        <v>2206</v>
      </c>
      <c r="L10" s="355"/>
      <c r="M10" s="355"/>
      <c r="N10" s="35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150</v>
      </c>
      <c r="B36" s="846" t="str">
        <f>VLOOKUP(A36,EQUIPOS!A6:D154,3,FALSE)</f>
        <v>Cargador : Potencia en el volante 125 hp, Clasificación de RPM del motor 2300.</v>
      </c>
      <c r="C36" s="847"/>
      <c r="D36" s="847"/>
      <c r="E36" s="847"/>
      <c r="F36" s="847"/>
      <c r="G36" s="847"/>
      <c r="H36" s="848"/>
      <c r="I36" s="266"/>
      <c r="J36" s="267"/>
      <c r="K36" s="268">
        <f>VLOOKUP(A36,EQUIPOS!A6:D161,4,FALSE)</f>
        <v>162521.63429800037</v>
      </c>
      <c r="L36" s="269"/>
      <c r="M36" s="270">
        <v>9.25</v>
      </c>
      <c r="N36" s="271">
        <f>K36/M36</f>
        <v>17569.906410594635</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9.25</v>
      </c>
      <c r="N37" s="271">
        <f>K37/M37</f>
        <v>11452.943636858525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58.094119895785944</v>
      </c>
    </row>
    <row r="43" spans="1:14" ht="15.75" thickBot="1">
      <c r="B43" s="833" t="s">
        <v>953</v>
      </c>
      <c r="C43" s="834"/>
      <c r="D43" s="834"/>
      <c r="E43" s="834"/>
      <c r="F43" s="834"/>
      <c r="G43" s="834"/>
      <c r="H43" s="834"/>
      <c r="I43" s="834"/>
      <c r="J43" s="834"/>
      <c r="K43" s="834"/>
      <c r="L43" s="834"/>
      <c r="M43" s="835"/>
      <c r="N43" s="99">
        <f>SUM(N36:N42)</f>
        <v>29080.944167348945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7">
        <f>'900.2'!N78</f>
        <v>1362.2568678683151</v>
      </c>
      <c r="M59" s="838"/>
      <c r="N59" s="286">
        <f>K59*L59</f>
        <v>1362.2568678683151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1362.2568678683151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33347.907030006558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6669.5814060013117</v>
      </c>
      <c r="M83" s="868"/>
      <c r="N83" s="51"/>
    </row>
    <row r="84" spans="1:14">
      <c r="B84" s="89" t="s">
        <v>973</v>
      </c>
      <c r="C84" s="90"/>
      <c r="D84" s="90"/>
      <c r="E84" s="90"/>
      <c r="F84" s="90"/>
      <c r="G84" s="90"/>
      <c r="H84" s="90"/>
      <c r="I84" s="87"/>
      <c r="J84" s="88"/>
      <c r="K84" s="303">
        <v>0.05</v>
      </c>
      <c r="L84" s="867">
        <f>N78*K84</f>
        <v>1667.3953515003279</v>
      </c>
      <c r="M84" s="868"/>
      <c r="N84" s="51"/>
    </row>
    <row r="85" spans="1:14" ht="15.75" thickBot="1">
      <c r="B85" s="91" t="s">
        <v>974</v>
      </c>
      <c r="C85" s="92"/>
      <c r="D85" s="92"/>
      <c r="E85" s="92"/>
      <c r="F85" s="92"/>
      <c r="G85" s="92"/>
      <c r="H85" s="92"/>
      <c r="I85" s="93"/>
      <c r="J85" s="94"/>
      <c r="K85" s="304">
        <v>0.05</v>
      </c>
      <c r="L85" s="869">
        <f>N78*K85</f>
        <v>1667.3953515003279</v>
      </c>
      <c r="M85" s="870"/>
      <c r="N85" s="51"/>
    </row>
    <row r="86" spans="1:14" ht="15.75" thickBot="1">
      <c r="B86" s="833" t="s">
        <v>953</v>
      </c>
      <c r="C86" s="834"/>
      <c r="D86" s="834"/>
      <c r="E86" s="834"/>
      <c r="F86" s="834"/>
      <c r="G86" s="834"/>
      <c r="H86" s="834"/>
      <c r="I86" s="834"/>
      <c r="J86" s="834"/>
      <c r="K86" s="834"/>
      <c r="L86" s="834"/>
      <c r="M86" s="835"/>
      <c r="N86" s="52">
        <f>L83+L84+L85</f>
        <v>10004.372109001968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43352.279139008526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180</v>
      </c>
      <c r="B36" s="846" t="str">
        <f>VLOOKUP(A36,EQUIPOS!A6:D154,3,FALSE)</f>
        <v>Compresor 120 HP, con martillo.</v>
      </c>
      <c r="C36" s="847"/>
      <c r="D36" s="847"/>
      <c r="E36" s="847"/>
      <c r="F36" s="847"/>
      <c r="G36" s="847"/>
      <c r="H36" s="848"/>
      <c r="I36" s="266"/>
      <c r="J36" s="267"/>
      <c r="K36" s="268">
        <f>VLOOKUP(A36,EQUIPOS!A6:D161,4,FALSE)</f>
        <v>105939.72864094135</v>
      </c>
      <c r="L36" s="269"/>
      <c r="M36" s="270">
        <v>2.5</v>
      </c>
      <c r="N36" s="271">
        <f>K36/M36</f>
        <v>42375.891456376543</v>
      </c>
    </row>
    <row r="37" spans="1:14">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1082.6200000000001</v>
      </c>
    </row>
    <row r="43" spans="1:14" ht="15.75" thickBot="1">
      <c r="B43" s="833" t="s">
        <v>953</v>
      </c>
      <c r="C43" s="834"/>
      <c r="D43" s="834"/>
      <c r="E43" s="834"/>
      <c r="F43" s="834"/>
      <c r="G43" s="834"/>
      <c r="H43" s="834"/>
      <c r="I43" s="834"/>
      <c r="J43" s="834"/>
      <c r="K43" s="834"/>
      <c r="L43" s="834"/>
      <c r="M43" s="835"/>
      <c r="N43" s="99">
        <f>SUM(N36:N42)</f>
        <v>43458.511456376546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7">
        <f>'900.2'!N78</f>
        <v>1362.2568678683151</v>
      </c>
      <c r="M59" s="838"/>
      <c r="N59" s="286">
        <f>K59*L59</f>
        <v>1362.2568678683151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1362.2568678683151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N70+N71+N72+N73+N74</f>
        <v>10826.2</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55646.968324244866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11129.393664848974</v>
      </c>
      <c r="M83" s="868"/>
      <c r="N83" s="51"/>
    </row>
    <row r="84" spans="1:14">
      <c r="B84" s="89" t="s">
        <v>973</v>
      </c>
      <c r="C84" s="90"/>
      <c r="D84" s="90"/>
      <c r="E84" s="90"/>
      <c r="F84" s="90"/>
      <c r="G84" s="90"/>
      <c r="H84" s="90"/>
      <c r="I84" s="87"/>
      <c r="J84" s="88"/>
      <c r="K84" s="303">
        <v>0.05</v>
      </c>
      <c r="L84" s="867">
        <f>N78*K84</f>
        <v>2782.3484162122436</v>
      </c>
      <c r="M84" s="868"/>
      <c r="N84" s="51"/>
    </row>
    <row r="85" spans="1:14" ht="15.75" thickBot="1">
      <c r="B85" s="91" t="s">
        <v>974</v>
      </c>
      <c r="C85" s="92"/>
      <c r="D85" s="92"/>
      <c r="E85" s="92"/>
      <c r="F85" s="92"/>
      <c r="G85" s="92"/>
      <c r="H85" s="92"/>
      <c r="I85" s="93"/>
      <c r="J85" s="94"/>
      <c r="K85" s="304">
        <v>0.05</v>
      </c>
      <c r="L85" s="869">
        <f>N78*K85</f>
        <v>2782.3484162122436</v>
      </c>
      <c r="M85" s="870"/>
      <c r="N85" s="51"/>
    </row>
    <row r="86" spans="1:14" ht="15.75" thickBot="1">
      <c r="B86" s="833" t="s">
        <v>953</v>
      </c>
      <c r="C86" s="834"/>
      <c r="D86" s="834"/>
      <c r="E86" s="834"/>
      <c r="F86" s="834"/>
      <c r="G86" s="834"/>
      <c r="H86" s="834"/>
      <c r="I86" s="834"/>
      <c r="J86" s="834"/>
      <c r="K86" s="834"/>
      <c r="L86" s="834"/>
      <c r="M86" s="835"/>
      <c r="N86" s="52">
        <f>L83+L84+L85</f>
        <v>16694.090497273461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72341.058821518323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58" zoomScale="78" zoomScaleNormal="78" workbookViewId="0">
      <selection activeCell="K36" sqref="K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150</v>
      </c>
      <c r="B36" s="846" t="str">
        <f>VLOOKUP(A36,EQUIPOS!A6:D154,3,FALSE)</f>
        <v>Cargador : Potencia en el volante 125 hp, Clasificación de RPM del motor 2300.</v>
      </c>
      <c r="C36" s="847"/>
      <c r="D36" s="847"/>
      <c r="E36" s="847"/>
      <c r="F36" s="847"/>
      <c r="G36" s="847"/>
      <c r="H36" s="848"/>
      <c r="I36" s="266"/>
      <c r="J36" s="267"/>
      <c r="K36" s="268">
        <f>VLOOKUP(A36,EQUIPOS!A6:D161,4,FALSE)</f>
        <v>162521.63429800037</v>
      </c>
      <c r="L36" s="269"/>
      <c r="M36" s="270">
        <v>2.375</v>
      </c>
      <c r="N36" s="271">
        <f>K36/M36</f>
        <v>68430.161809684359</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2.375</v>
      </c>
      <c r="N37" s="271">
        <f>K37/M37</f>
        <v>44606.201533027939</v>
      </c>
    </row>
    <row r="38" spans="1:14">
      <c r="A38" t="s">
        <v>195</v>
      </c>
      <c r="B38" s="846" t="str">
        <f>VLOOKUP(A38,EQUIPOS!A8:D154,3,FALSE)</f>
        <v xml:space="preserve">Equipo de oxicorte, Capacidad de corte: hasta 6´´ (152mm) </v>
      </c>
      <c r="C38" s="847"/>
      <c r="D38" s="847"/>
      <c r="E38" s="847"/>
      <c r="F38" s="847"/>
      <c r="G38" s="847"/>
      <c r="H38" s="848"/>
      <c r="I38" s="266"/>
      <c r="J38" s="267"/>
      <c r="K38" s="268">
        <f>VLOOKUP(A38,EQUIPOS!A8:D163,4,FALSE)</f>
        <v>10830.01004906979</v>
      </c>
      <c r="L38" s="269"/>
      <c r="M38" s="270">
        <v>2.375</v>
      </c>
      <c r="N38" s="271">
        <f>K38/M38</f>
        <v>4560.0042311872794</v>
      </c>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1416.2065453389896</v>
      </c>
    </row>
    <row r="43" spans="1:14" ht="15.75" thickBot="1">
      <c r="B43" s="833" t="s">
        <v>953</v>
      </c>
      <c r="C43" s="834"/>
      <c r="D43" s="834"/>
      <c r="E43" s="834"/>
      <c r="F43" s="834"/>
      <c r="G43" s="834"/>
      <c r="H43" s="834"/>
      <c r="I43" s="834"/>
      <c r="J43" s="834"/>
      <c r="K43" s="834"/>
      <c r="L43" s="834"/>
      <c r="M43" s="835"/>
      <c r="N43" s="99">
        <f>SUM(N36:N42)</f>
        <v>119012.57411923858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7">
        <f>'900.2'!N78</f>
        <v>1362.2568678683151</v>
      </c>
      <c r="M59" s="838"/>
      <c r="N59" s="286">
        <f>K59*L59</f>
        <v>1362.2568678683151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1362.2568678683151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134536.89644049678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26907.379288099357</v>
      </c>
      <c r="M83" s="868"/>
      <c r="N83" s="51"/>
    </row>
    <row r="84" spans="1:14">
      <c r="B84" s="89" t="s">
        <v>973</v>
      </c>
      <c r="C84" s="90"/>
      <c r="D84" s="90"/>
      <c r="E84" s="90"/>
      <c r="F84" s="90"/>
      <c r="G84" s="90"/>
      <c r="H84" s="90"/>
      <c r="I84" s="87"/>
      <c r="J84" s="88"/>
      <c r="K84" s="303">
        <v>0.05</v>
      </c>
      <c r="L84" s="867">
        <f>N78*K84</f>
        <v>6726.8448220248392</v>
      </c>
      <c r="M84" s="868"/>
      <c r="N84" s="51"/>
    </row>
    <row r="85" spans="1:14" ht="15.75" thickBot="1">
      <c r="B85" s="91" t="s">
        <v>974</v>
      </c>
      <c r="C85" s="92"/>
      <c r="D85" s="92"/>
      <c r="E85" s="92"/>
      <c r="F85" s="92"/>
      <c r="G85" s="92"/>
      <c r="H85" s="92"/>
      <c r="I85" s="93"/>
      <c r="J85" s="94"/>
      <c r="K85" s="304">
        <v>0.05</v>
      </c>
      <c r="L85" s="869">
        <f>N78*K85</f>
        <v>6726.8448220248392</v>
      </c>
      <c r="M85" s="870"/>
      <c r="N85" s="51"/>
    </row>
    <row r="86" spans="1:14" ht="15.75" thickBot="1">
      <c r="B86" s="833" t="s">
        <v>953</v>
      </c>
      <c r="C86" s="834"/>
      <c r="D86" s="834"/>
      <c r="E86" s="834"/>
      <c r="F86" s="834"/>
      <c r="G86" s="834"/>
      <c r="H86" s="834"/>
      <c r="I86" s="834"/>
      <c r="J86" s="834"/>
      <c r="K86" s="834"/>
      <c r="L86" s="834"/>
      <c r="M86" s="835"/>
      <c r="N86" s="52">
        <f>L83+L84+L85</f>
        <v>40361.068932149035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174897.96537264582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312</v>
      </c>
      <c r="B36" s="846" t="str">
        <f>VLOOKUP(A36,EQUIPOS!A6:D154,3,FALSE)</f>
        <v>Retroexcavadora sobre oruga, potencia 138 HP, balde de 1,5 m3.</v>
      </c>
      <c r="C36" s="847"/>
      <c r="D36" s="847"/>
      <c r="E36" s="847"/>
      <c r="F36" s="847"/>
      <c r="G36" s="847"/>
      <c r="H36" s="848"/>
      <c r="I36" s="266"/>
      <c r="J36" s="267"/>
      <c r="K36" s="268">
        <f>VLOOKUP(A36,EQUIPOS!A6:D161,4,FALSE)</f>
        <v>224820.93529143676</v>
      </c>
      <c r="L36" s="269"/>
      <c r="M36" s="270">
        <v>2.5</v>
      </c>
      <c r="N36" s="271">
        <f>K36/M36</f>
        <v>89928.374116574705</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2.5</v>
      </c>
      <c r="N37" s="271">
        <f>K37/M37</f>
        <v>42375.891456376543</v>
      </c>
    </row>
    <row r="38" spans="1:14">
      <c r="A38" t="s">
        <v>195</v>
      </c>
      <c r="B38" s="846" t="str">
        <f>VLOOKUP(A38,EQUIPOS!A8:D154,3,FALSE)</f>
        <v xml:space="preserve">Equipo de oxicorte, Capacidad de corte: hasta 6´´ (152mm) </v>
      </c>
      <c r="C38" s="847"/>
      <c r="D38" s="847"/>
      <c r="E38" s="847"/>
      <c r="F38" s="847"/>
      <c r="G38" s="847"/>
      <c r="H38" s="848"/>
      <c r="I38" s="266"/>
      <c r="J38" s="267"/>
      <c r="K38" s="268">
        <f>VLOOKUP(A38,EQUIPOS!A8:D163,4,FALSE)</f>
        <v>10830.01004906979</v>
      </c>
      <c r="L38" s="269"/>
      <c r="M38" s="270">
        <v>2.5</v>
      </c>
      <c r="N38" s="271">
        <f>K38/M38</f>
        <v>4332.004019627916</v>
      </c>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269.07924361440797</v>
      </c>
    </row>
    <row r="43" spans="1:14" ht="15.75" thickBot="1">
      <c r="B43" s="833" t="s">
        <v>953</v>
      </c>
      <c r="C43" s="834"/>
      <c r="D43" s="834"/>
      <c r="E43" s="834"/>
      <c r="F43" s="834"/>
      <c r="G43" s="834"/>
      <c r="H43" s="834"/>
      <c r="I43" s="834"/>
      <c r="J43" s="834"/>
      <c r="K43" s="834"/>
      <c r="L43" s="834"/>
      <c r="M43" s="835"/>
      <c r="N43" s="99">
        <f>SUM(N36:N42)</f>
        <v>136905.34883619356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7">
        <f>'900.2'!N78</f>
        <v>1362.2568678683151</v>
      </c>
      <c r="M59" s="838"/>
      <c r="N59" s="286">
        <f>K59*L59</f>
        <v>1362.2568678683151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1362.2568678683151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13453.962180720398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151721.56788478227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30344.313576956454</v>
      </c>
      <c r="M83" s="868"/>
      <c r="N83" s="51"/>
    </row>
    <row r="84" spans="1:14">
      <c r="B84" s="89" t="s">
        <v>973</v>
      </c>
      <c r="C84" s="90"/>
      <c r="D84" s="90"/>
      <c r="E84" s="90"/>
      <c r="F84" s="90"/>
      <c r="G84" s="90"/>
      <c r="H84" s="90"/>
      <c r="I84" s="87"/>
      <c r="J84" s="88"/>
      <c r="K84" s="303">
        <v>0.05</v>
      </c>
      <c r="L84" s="867">
        <f>N78*K84</f>
        <v>7586.0783942391135</v>
      </c>
      <c r="M84" s="868"/>
      <c r="N84" s="51"/>
    </row>
    <row r="85" spans="1:14" ht="15.75" thickBot="1">
      <c r="B85" s="91" t="s">
        <v>974</v>
      </c>
      <c r="C85" s="92"/>
      <c r="D85" s="92"/>
      <c r="E85" s="92"/>
      <c r="F85" s="92"/>
      <c r="G85" s="92"/>
      <c r="H85" s="92"/>
      <c r="I85" s="93"/>
      <c r="J85" s="94"/>
      <c r="K85" s="304">
        <v>0.05</v>
      </c>
      <c r="L85" s="869">
        <f>N78*K85</f>
        <v>7586.0783942391135</v>
      </c>
      <c r="M85" s="870"/>
      <c r="N85" s="51"/>
    </row>
    <row r="86" spans="1:14" ht="15.75" thickBot="1">
      <c r="B86" s="833" t="s">
        <v>953</v>
      </c>
      <c r="C86" s="834"/>
      <c r="D86" s="834"/>
      <c r="E86" s="834"/>
      <c r="F86" s="834"/>
      <c r="G86" s="834"/>
      <c r="H86" s="834"/>
      <c r="I86" s="834"/>
      <c r="J86" s="834"/>
      <c r="K86" s="834"/>
      <c r="L86" s="834"/>
      <c r="M86" s="835"/>
      <c r="N86" s="52">
        <f>L83+L84+L85</f>
        <v>45516.470365434681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197238.03825021695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312</v>
      </c>
      <c r="B36" s="846" t="str">
        <f>VLOOKUP(A36,EQUIPOS!A6:D154,3,FALSE)</f>
        <v>Retroexcavadora sobre oruga, potencia 138 HP, balde de 1,5 m3.</v>
      </c>
      <c r="C36" s="847"/>
      <c r="D36" s="847"/>
      <c r="E36" s="847"/>
      <c r="F36" s="847"/>
      <c r="G36" s="847"/>
      <c r="H36" s="848"/>
      <c r="I36" s="266"/>
      <c r="J36" s="267"/>
      <c r="K36" s="268">
        <f>VLOOKUP(A36,EQUIPOS!A6:D161,4,FALSE)</f>
        <v>224820.93529143676</v>
      </c>
      <c r="L36" s="269"/>
      <c r="M36" s="270">
        <v>2.5</v>
      </c>
      <c r="N36" s="271">
        <f>K36/M36</f>
        <v>89928.374116574705</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2.5</v>
      </c>
      <c r="N37" s="271">
        <f>K37/M37</f>
        <v>42375.891456376543</v>
      </c>
    </row>
    <row r="38" spans="1:14">
      <c r="A38" t="s">
        <v>195</v>
      </c>
      <c r="B38" s="846" t="str">
        <f>VLOOKUP(A38,EQUIPOS!A8:D154,3,FALSE)</f>
        <v xml:space="preserve">Equipo de oxicorte, Capacidad de corte: hasta 6´´ (152mm) </v>
      </c>
      <c r="C38" s="847"/>
      <c r="D38" s="847"/>
      <c r="E38" s="847"/>
      <c r="F38" s="847"/>
      <c r="G38" s="847"/>
      <c r="H38" s="848"/>
      <c r="I38" s="266"/>
      <c r="J38" s="267"/>
      <c r="K38" s="268">
        <f>VLOOKUP(A38,EQUIPOS!A8:D163,4,FALSE)</f>
        <v>10830.01004906979</v>
      </c>
      <c r="L38" s="269"/>
      <c r="M38" s="270">
        <v>2.5</v>
      </c>
      <c r="N38" s="271">
        <f>K38/M38</f>
        <v>4332.004019627916</v>
      </c>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214.948243614408</v>
      </c>
    </row>
    <row r="43" spans="1:14" ht="15.75" thickBot="1">
      <c r="B43" s="833" t="s">
        <v>953</v>
      </c>
      <c r="C43" s="834"/>
      <c r="D43" s="834"/>
      <c r="E43" s="834"/>
      <c r="F43" s="834"/>
      <c r="G43" s="834"/>
      <c r="H43" s="834"/>
      <c r="I43" s="834"/>
      <c r="J43" s="834"/>
      <c r="K43" s="834"/>
      <c r="L43" s="834"/>
      <c r="M43" s="835"/>
      <c r="N43" s="99">
        <f>SUM(N36:N42)</f>
        <v>136851.21783619357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837">
        <f>'900.2'!N78</f>
        <v>1362.2568678683151</v>
      </c>
      <c r="M59" s="838"/>
      <c r="N59" s="286">
        <f>K59*L59</f>
        <v>1907.1596150156411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1907.1596150156411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10747.412180720399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149505.7896319296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29901.15792638592</v>
      </c>
      <c r="M83" s="868"/>
      <c r="N83" s="51"/>
    </row>
    <row r="84" spans="1:14">
      <c r="B84" s="89" t="s">
        <v>973</v>
      </c>
      <c r="C84" s="90"/>
      <c r="D84" s="90"/>
      <c r="E84" s="90"/>
      <c r="F84" s="90"/>
      <c r="G84" s="90"/>
      <c r="H84" s="90"/>
      <c r="I84" s="87"/>
      <c r="J84" s="88"/>
      <c r="K84" s="303">
        <v>0.05</v>
      </c>
      <c r="L84" s="867">
        <f>N78*K84</f>
        <v>7475.2894815964801</v>
      </c>
      <c r="M84" s="868"/>
      <c r="N84" s="51"/>
    </row>
    <row r="85" spans="1:14" ht="15.75" thickBot="1">
      <c r="B85" s="91" t="s">
        <v>974</v>
      </c>
      <c r="C85" s="92"/>
      <c r="D85" s="92"/>
      <c r="E85" s="92"/>
      <c r="F85" s="92"/>
      <c r="G85" s="92"/>
      <c r="H85" s="92"/>
      <c r="I85" s="93"/>
      <c r="J85" s="94"/>
      <c r="K85" s="304">
        <v>0.05</v>
      </c>
      <c r="L85" s="869">
        <f>N78*K85</f>
        <v>7475.2894815964801</v>
      </c>
      <c r="M85" s="870"/>
      <c r="N85" s="51"/>
    </row>
    <row r="86" spans="1:14" ht="15.75" thickBot="1">
      <c r="B86" s="833" t="s">
        <v>953</v>
      </c>
      <c r="C86" s="834"/>
      <c r="D86" s="834"/>
      <c r="E86" s="834"/>
      <c r="F86" s="834"/>
      <c r="G86" s="834"/>
      <c r="H86" s="834"/>
      <c r="I86" s="834"/>
      <c r="J86" s="834"/>
      <c r="K86" s="834"/>
      <c r="L86" s="834"/>
      <c r="M86" s="835"/>
      <c r="N86" s="52">
        <f>L83+L84+L85</f>
        <v>44851.736889578882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194357.52652150847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150</v>
      </c>
      <c r="B36" s="846" t="str">
        <f>VLOOKUP(A36,EQUIPOS!A6:D154,3,FALSE)</f>
        <v>Cargador : Potencia en el volante 125 hp, Clasificación de RPM del motor 2300.</v>
      </c>
      <c r="C36" s="847"/>
      <c r="D36" s="847"/>
      <c r="E36" s="847"/>
      <c r="F36" s="847"/>
      <c r="G36" s="847"/>
      <c r="H36" s="848"/>
      <c r="I36" s="266"/>
      <c r="J36" s="267"/>
      <c r="K36" s="268">
        <f>VLOOKUP(A36,EQUIPOS!A6:D161,4,FALSE)</f>
        <v>162521.63429800037</v>
      </c>
      <c r="L36" s="269"/>
      <c r="M36" s="270">
        <v>22</v>
      </c>
      <c r="N36" s="271">
        <f>K36/M36</f>
        <v>7387.3470135454709</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22</v>
      </c>
      <c r="N37" s="271">
        <f>K37/M37</f>
        <v>4815.4422109518791</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24.425936774364544</v>
      </c>
    </row>
    <row r="43" spans="1:14" ht="15.75" thickBot="1">
      <c r="B43" s="833" t="s">
        <v>953</v>
      </c>
      <c r="C43" s="834"/>
      <c r="D43" s="834"/>
      <c r="E43" s="834"/>
      <c r="F43" s="834"/>
      <c r="G43" s="834"/>
      <c r="H43" s="834"/>
      <c r="I43" s="834"/>
      <c r="J43" s="834"/>
      <c r="K43" s="834"/>
      <c r="L43" s="834"/>
      <c r="M43" s="835"/>
      <c r="N43" s="99">
        <f>SUM(N36:N42)</f>
        <v>12227.215161271715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837">
        <f>'900.2'!N78</f>
        <v>1362.2568678683151</v>
      </c>
      <c r="M59" s="838"/>
      <c r="N59" s="286">
        <f>K59*L59</f>
        <v>572.14788450469234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572.14788450469234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1221.2968387182273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14020.659884494635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2804.131976898927</v>
      </c>
      <c r="M83" s="868"/>
      <c r="N83" s="51"/>
    </row>
    <row r="84" spans="1:14">
      <c r="B84" s="89" t="s">
        <v>973</v>
      </c>
      <c r="C84" s="90"/>
      <c r="D84" s="90"/>
      <c r="E84" s="90"/>
      <c r="F84" s="90"/>
      <c r="G84" s="90"/>
      <c r="H84" s="90"/>
      <c r="I84" s="87"/>
      <c r="J84" s="88"/>
      <c r="K84" s="303">
        <v>0.05</v>
      </c>
      <c r="L84" s="867">
        <f>N78*K84</f>
        <v>701.03299422473174</v>
      </c>
      <c r="M84" s="868"/>
      <c r="N84" s="51"/>
    </row>
    <row r="85" spans="1:14" ht="15.75" thickBot="1">
      <c r="B85" s="91" t="s">
        <v>974</v>
      </c>
      <c r="C85" s="92"/>
      <c r="D85" s="92"/>
      <c r="E85" s="92"/>
      <c r="F85" s="92"/>
      <c r="G85" s="92"/>
      <c r="H85" s="92"/>
      <c r="I85" s="93"/>
      <c r="J85" s="94"/>
      <c r="K85" s="304">
        <v>0.05</v>
      </c>
      <c r="L85" s="869">
        <f>N78*K85</f>
        <v>701.03299422473174</v>
      </c>
      <c r="M85" s="870"/>
      <c r="N85" s="51"/>
    </row>
    <row r="86" spans="1:14" ht="15.75" thickBot="1">
      <c r="B86" s="833" t="s">
        <v>953</v>
      </c>
      <c r="C86" s="834"/>
      <c r="D86" s="834"/>
      <c r="E86" s="834"/>
      <c r="F86" s="834"/>
      <c r="G86" s="834"/>
      <c r="H86" s="834"/>
      <c r="I86" s="834"/>
      <c r="J86" s="834"/>
      <c r="K86" s="834"/>
      <c r="L86" s="834"/>
      <c r="M86" s="835"/>
      <c r="N86" s="52">
        <f>L83+L84+L85</f>
        <v>4206.1979653483904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18226.857849843025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150</v>
      </c>
      <c r="B36" s="846" t="str">
        <f>VLOOKUP(A36,EQUIPOS!A6:D154,3,FALSE)</f>
        <v>Cargador : Potencia en el volante 125 hp, Clasificación de RPM del motor 2300.</v>
      </c>
      <c r="C36" s="847"/>
      <c r="D36" s="847"/>
      <c r="E36" s="847"/>
      <c r="F36" s="847"/>
      <c r="G36" s="847"/>
      <c r="H36" s="848"/>
      <c r="I36" s="266"/>
      <c r="J36" s="267"/>
      <c r="K36" s="268">
        <f>VLOOKUP(A36,EQUIPOS!A6:D161,4,FALSE)</f>
        <v>162521.63429800037</v>
      </c>
      <c r="L36" s="269"/>
      <c r="M36" s="270">
        <v>22</v>
      </c>
      <c r="N36" s="271">
        <f>K36/M36</f>
        <v>7387.3470135454709</v>
      </c>
    </row>
    <row r="37" spans="1:14">
      <c r="A37" t="s">
        <v>180</v>
      </c>
      <c r="B37" s="846" t="str">
        <f>VLOOKUP(A37,EQUIPOS!A7:D154,3,FALSE)</f>
        <v>Compresor 120 HP, con martillo.</v>
      </c>
      <c r="C37" s="847"/>
      <c r="D37" s="847"/>
      <c r="E37" s="847"/>
      <c r="F37" s="847"/>
      <c r="G37" s="847"/>
      <c r="H37" s="848"/>
      <c r="I37" s="266"/>
      <c r="J37" s="267"/>
      <c r="K37" s="268">
        <f>VLOOKUP(A37,EQUIPOS!A7:D162,4,FALSE)</f>
        <v>105939.72864094135</v>
      </c>
      <c r="L37" s="269"/>
      <c r="M37" s="270">
        <v>22</v>
      </c>
      <c r="N37" s="271">
        <f>K37/M37</f>
        <v>4815.4422109518791</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24.425936774364544</v>
      </c>
    </row>
    <row r="43" spans="1:14" ht="15.75" thickBot="1">
      <c r="B43" s="833" t="s">
        <v>953</v>
      </c>
      <c r="C43" s="834"/>
      <c r="D43" s="834"/>
      <c r="E43" s="834"/>
      <c r="F43" s="834"/>
      <c r="G43" s="834"/>
      <c r="H43" s="834"/>
      <c r="I43" s="834"/>
      <c r="J43" s="834"/>
      <c r="K43" s="834"/>
      <c r="L43" s="834"/>
      <c r="M43" s="835"/>
      <c r="N43" s="99">
        <f>SUM(N36:N42)</f>
        <v>12227.215161271715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837">
        <f>'900.2'!N78</f>
        <v>1362.2568678683151</v>
      </c>
      <c r="M59" s="838"/>
      <c r="N59" s="286">
        <f>K59*L59</f>
        <v>286.07394225234617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45"/>
    </row>
    <row r="65" spans="1:15" ht="15.75" thickBot="1">
      <c r="B65" s="839" t="s">
        <v>953</v>
      </c>
      <c r="C65" s="840"/>
      <c r="D65" s="840"/>
      <c r="E65" s="840"/>
      <c r="F65" s="840"/>
      <c r="G65" s="840"/>
      <c r="H65" s="840"/>
      <c r="I65" s="840"/>
      <c r="J65" s="840"/>
      <c r="K65" s="840"/>
      <c r="L65" s="840"/>
      <c r="M65" s="841"/>
      <c r="N65" s="104">
        <f>N59+N60+N61+N62+N63</f>
        <v>286.07394225234617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1221.2968387182273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13734.585942242287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2746.9171884484576</v>
      </c>
      <c r="M83" s="868"/>
      <c r="N83" s="51"/>
    </row>
    <row r="84" spans="1:14">
      <c r="B84" s="89" t="s">
        <v>973</v>
      </c>
      <c r="C84" s="90"/>
      <c r="D84" s="90"/>
      <c r="E84" s="90"/>
      <c r="F84" s="90"/>
      <c r="G84" s="90"/>
      <c r="H84" s="90"/>
      <c r="I84" s="87"/>
      <c r="J84" s="88"/>
      <c r="K84" s="303">
        <v>0.05</v>
      </c>
      <c r="L84" s="867">
        <f>N78*K84</f>
        <v>686.72929711211441</v>
      </c>
      <c r="M84" s="868"/>
      <c r="N84" s="51"/>
    </row>
    <row r="85" spans="1:14" ht="15.75" thickBot="1">
      <c r="B85" s="91" t="s">
        <v>974</v>
      </c>
      <c r="C85" s="92"/>
      <c r="D85" s="92"/>
      <c r="E85" s="92"/>
      <c r="F85" s="92"/>
      <c r="G85" s="92"/>
      <c r="H85" s="92"/>
      <c r="I85" s="93"/>
      <c r="J85" s="94"/>
      <c r="K85" s="304">
        <v>0.05</v>
      </c>
      <c r="L85" s="869">
        <f>N78*K85</f>
        <v>686.72929711211441</v>
      </c>
      <c r="M85" s="870"/>
      <c r="N85" s="51"/>
    </row>
    <row r="86" spans="1:14" ht="15.75" thickBot="1">
      <c r="B86" s="833" t="s">
        <v>953</v>
      </c>
      <c r="C86" s="834"/>
      <c r="D86" s="834"/>
      <c r="E86" s="834"/>
      <c r="F86" s="834"/>
      <c r="G86" s="834"/>
      <c r="H86" s="834"/>
      <c r="I86" s="834"/>
      <c r="J86" s="834"/>
      <c r="K86" s="834"/>
      <c r="L86" s="834"/>
      <c r="M86" s="835"/>
      <c r="N86" s="52">
        <f>L83+L84+L85</f>
        <v>4120.375782672686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17854.961724914974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52" zoomScale="78" zoomScaleNormal="78" workbookViewId="0">
      <selection activeCell="K59" sqref="K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180</v>
      </c>
      <c r="B36" s="846" t="str">
        <f>VLOOKUP(A36,EQUIPOS!A6:D154,3,FALSE)</f>
        <v>Compresor 120 HP, con martillo.</v>
      </c>
      <c r="C36" s="847"/>
      <c r="D36" s="847"/>
      <c r="E36" s="847"/>
      <c r="F36" s="847"/>
      <c r="G36" s="847"/>
      <c r="H36" s="848"/>
      <c r="I36" s="266"/>
      <c r="J36" s="267"/>
      <c r="K36" s="268">
        <f>VLOOKUP(A36,EQUIPOS!A6:D161,4,FALSE)</f>
        <v>105939.72864094135</v>
      </c>
      <c r="L36" s="269"/>
      <c r="M36" s="270">
        <v>20</v>
      </c>
      <c r="N36" s="271">
        <f>K36/M36</f>
        <v>5296.9864320470679</v>
      </c>
    </row>
    <row r="37" spans="1:14">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67.663750000000007</v>
      </c>
    </row>
    <row r="43" spans="1:14" ht="15.75" thickBot="1">
      <c r="B43" s="833" t="s">
        <v>953</v>
      </c>
      <c r="C43" s="834"/>
      <c r="D43" s="834"/>
      <c r="E43" s="834"/>
      <c r="F43" s="834"/>
      <c r="G43" s="834"/>
      <c r="H43" s="834"/>
      <c r="I43" s="834"/>
      <c r="J43" s="834"/>
      <c r="K43" s="834"/>
      <c r="L43" s="834"/>
      <c r="M43" s="835"/>
      <c r="N43" s="99">
        <f>SUM(N36:N42)</f>
        <v>5364.6501820470676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837">
        <f>'900.2'!N78</f>
        <v>1362.2568678683151</v>
      </c>
      <c r="M59" s="838"/>
      <c r="N59" s="286">
        <f>K59*L59</f>
        <v>108.98054942946521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108.98054942946521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676.63750000000005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6150.2682314765325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1230.0536462953066</v>
      </c>
      <c r="M83" s="868"/>
      <c r="N83" s="51"/>
    </row>
    <row r="84" spans="1:14">
      <c r="B84" s="89" t="s">
        <v>973</v>
      </c>
      <c r="C84" s="90"/>
      <c r="D84" s="90"/>
      <c r="E84" s="90"/>
      <c r="F84" s="90"/>
      <c r="G84" s="90"/>
      <c r="H84" s="90"/>
      <c r="I84" s="87"/>
      <c r="J84" s="88"/>
      <c r="K84" s="303">
        <v>0.05</v>
      </c>
      <c r="L84" s="867">
        <f>N78*K84</f>
        <v>307.51341157382666</v>
      </c>
      <c r="M84" s="868"/>
      <c r="N84" s="51"/>
    </row>
    <row r="85" spans="1:14" ht="15.75" thickBot="1">
      <c r="B85" s="91" t="s">
        <v>974</v>
      </c>
      <c r="C85" s="92"/>
      <c r="D85" s="92"/>
      <c r="E85" s="92"/>
      <c r="F85" s="92"/>
      <c r="G85" s="92"/>
      <c r="H85" s="92"/>
      <c r="I85" s="93"/>
      <c r="J85" s="94"/>
      <c r="K85" s="304">
        <v>0.05</v>
      </c>
      <c r="L85" s="869">
        <f>N78*K85</f>
        <v>307.51341157382666</v>
      </c>
      <c r="M85" s="870"/>
      <c r="N85" s="51"/>
    </row>
    <row r="86" spans="1:14" ht="15.75" thickBot="1">
      <c r="B86" s="833" t="s">
        <v>953</v>
      </c>
      <c r="C86" s="834"/>
      <c r="D86" s="834"/>
      <c r="E86" s="834"/>
      <c r="F86" s="834"/>
      <c r="G86" s="834"/>
      <c r="H86" s="834"/>
      <c r="I86" s="834"/>
      <c r="J86" s="834"/>
      <c r="K86" s="834"/>
      <c r="L86" s="834"/>
      <c r="M86" s="835"/>
      <c r="N86" s="52">
        <f>L83+L84+L85</f>
        <v>1845.0804694429601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7995.3487009194923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topLeftCell="A37" zoomScale="70" zoomScaleNormal="70"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195</v>
      </c>
      <c r="B36" s="846" t="str">
        <f>VLOOKUP(A36,EQUIPOS!A6:D154,3,FALSE)</f>
        <v xml:space="preserve">Equipo de oxicorte, Capacidad de corte: hasta 6´´ (152mm) </v>
      </c>
      <c r="C36" s="847"/>
      <c r="D36" s="847"/>
      <c r="E36" s="847"/>
      <c r="F36" s="847"/>
      <c r="G36" s="847"/>
      <c r="H36" s="848"/>
      <c r="I36" s="266"/>
      <c r="J36" s="267"/>
      <c r="K36" s="268">
        <f>VLOOKUP(A36,EQUIPOS!A6:D161,4,FALSE)</f>
        <v>10830.01004906979</v>
      </c>
      <c r="L36" s="269"/>
      <c r="M36" s="270">
        <v>321</v>
      </c>
      <c r="N36" s="271">
        <f>K36/M36</f>
        <v>33.738349062522708</v>
      </c>
    </row>
    <row r="37" spans="1:14">
      <c r="A37" t="s">
        <v>248</v>
      </c>
      <c r="B37" s="846" t="str">
        <f>VLOOKUP(A37,EQUIPOS!A7:D154,3,FALSE)</f>
        <v>Grúa telescópica de 50 Ton.</v>
      </c>
      <c r="C37" s="847"/>
      <c r="D37" s="847"/>
      <c r="E37" s="847"/>
      <c r="F37" s="847"/>
      <c r="G37" s="847"/>
      <c r="H37" s="848"/>
      <c r="I37" s="266"/>
      <c r="J37" s="267"/>
      <c r="K37" s="268">
        <f>VLOOKUP(A37,EQUIPOS!A7:D162,4,FALSE)</f>
        <v>317126.71517157956</v>
      </c>
      <c r="L37" s="269"/>
      <c r="M37" s="270">
        <v>321</v>
      </c>
      <c r="N37" s="271">
        <f>K37/M37</f>
        <v>987.93369212330083</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16.863239875389407</v>
      </c>
    </row>
    <row r="43" spans="1:14" ht="15.75" thickBot="1">
      <c r="B43" s="833" t="s">
        <v>953</v>
      </c>
      <c r="C43" s="834"/>
      <c r="D43" s="834"/>
      <c r="E43" s="834"/>
      <c r="F43" s="834"/>
      <c r="G43" s="834"/>
      <c r="H43" s="834"/>
      <c r="I43" s="834"/>
      <c r="J43" s="834"/>
      <c r="K43" s="834"/>
      <c r="L43" s="834"/>
      <c r="M43" s="835"/>
      <c r="N43" s="99">
        <f>SUM(N36:N42)</f>
        <v>1038.535281061213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837">
        <f>VLOOKUP(A59,TRANSPORTE!A5:D120,4,FALSE)</f>
        <v>0.46220557503835397</v>
      </c>
      <c r="M59" s="838"/>
      <c r="N59" s="286">
        <f>K59*L59</f>
        <v>0.46220557503835397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0.46220557503835397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168.63239875389408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1207.6298853901453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241.52597707802909</v>
      </c>
      <c r="M83" s="868"/>
      <c r="N83" s="51"/>
    </row>
    <row r="84" spans="1:14">
      <c r="B84" s="89" t="s">
        <v>973</v>
      </c>
      <c r="C84" s="90"/>
      <c r="D84" s="90"/>
      <c r="E84" s="90"/>
      <c r="F84" s="90"/>
      <c r="G84" s="90"/>
      <c r="H84" s="90"/>
      <c r="I84" s="87"/>
      <c r="J84" s="88"/>
      <c r="K84" s="303">
        <v>0.05</v>
      </c>
      <c r="L84" s="867">
        <f>N78*K84</f>
        <v>60.381494269507272</v>
      </c>
      <c r="M84" s="868"/>
      <c r="N84" s="51"/>
    </row>
    <row r="85" spans="1:14" ht="15.75" thickBot="1">
      <c r="B85" s="91" t="s">
        <v>974</v>
      </c>
      <c r="C85" s="92"/>
      <c r="D85" s="92"/>
      <c r="E85" s="92"/>
      <c r="F85" s="92"/>
      <c r="G85" s="92"/>
      <c r="H85" s="92"/>
      <c r="I85" s="93"/>
      <c r="J85" s="94"/>
      <c r="K85" s="304">
        <v>0.05</v>
      </c>
      <c r="L85" s="869">
        <f>N78*K85</f>
        <v>60.381494269507272</v>
      </c>
      <c r="M85" s="870"/>
      <c r="N85" s="51"/>
    </row>
    <row r="86" spans="1:14" ht="15.75" thickBot="1">
      <c r="B86" s="833" t="s">
        <v>953</v>
      </c>
      <c r="C86" s="834"/>
      <c r="D86" s="834"/>
      <c r="E86" s="834"/>
      <c r="F86" s="834"/>
      <c r="G86" s="834"/>
      <c r="H86" s="834"/>
      <c r="I86" s="834"/>
      <c r="J86" s="834"/>
      <c r="K86" s="834"/>
      <c r="L86" s="834"/>
      <c r="M86" s="835"/>
      <c r="N86" s="52">
        <f>L83+L84+L85</f>
        <v>362.28896561704357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1569.918851007189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273</v>
      </c>
      <c r="B36" s="846" t="str">
        <f>VLOOKUP(A36,EQUIPOS!A6:D154,3,FALSE)</f>
        <v>Motosierra, 93.6 cm3 - 7.1 HP, 45-90 cm - 7.9 kg</v>
      </c>
      <c r="C36" s="847"/>
      <c r="D36" s="847"/>
      <c r="E36" s="847"/>
      <c r="F36" s="847"/>
      <c r="G36" s="847"/>
      <c r="H36" s="848"/>
      <c r="I36" s="266"/>
      <c r="J36" s="267"/>
      <c r="K36" s="268">
        <f>VLOOKUP(A36,EQUIPOS!A6:D161,4,FALSE)</f>
        <v>5555.6175096095812</v>
      </c>
      <c r="L36" s="269"/>
      <c r="M36" s="270">
        <v>3</v>
      </c>
      <c r="N36" s="271">
        <f>K36/M36</f>
        <v>1851.8725032031937</v>
      </c>
    </row>
    <row r="37" spans="1:14">
      <c r="A37" s="204" t="s">
        <v>312</v>
      </c>
      <c r="B37" s="846" t="str">
        <f>VLOOKUP(A37,EQUIPOS!A7:D154,3,FALSE)</f>
        <v>Retroexcavadora sobre oruga, potencia 138 HP, balde de 1,5 m3.</v>
      </c>
      <c r="C37" s="847"/>
      <c r="D37" s="847"/>
      <c r="E37" s="847"/>
      <c r="F37" s="847"/>
      <c r="G37" s="847"/>
      <c r="H37" s="848"/>
      <c r="I37" s="266"/>
      <c r="J37" s="267"/>
      <c r="K37" s="268">
        <f>VLOOKUP(A37,EQUIPOS!A7:D162,4,FALSE)</f>
        <v>224820.93529143676</v>
      </c>
      <c r="L37" s="269"/>
      <c r="M37" s="270">
        <v>3</v>
      </c>
      <c r="N37" s="271">
        <f>K37/M37</f>
        <v>74940.311763812249</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673.35467419668339</v>
      </c>
    </row>
    <row r="43" spans="1:14" ht="15.75" thickBot="1">
      <c r="B43" s="833" t="s">
        <v>953</v>
      </c>
      <c r="C43" s="834"/>
      <c r="D43" s="834"/>
      <c r="E43" s="834"/>
      <c r="F43" s="834"/>
      <c r="G43" s="834"/>
      <c r="H43" s="834"/>
      <c r="I43" s="834"/>
      <c r="J43" s="834"/>
      <c r="K43" s="834"/>
      <c r="L43" s="834"/>
      <c r="M43" s="835"/>
      <c r="N43" s="99">
        <f>SUM(N36:N42)</f>
        <v>77465.538941212129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837">
        <f>VLOOKUP(A59,TRANSPORTE!A5:D94,4,FALSE)</f>
        <v>1350.725590257437</v>
      </c>
      <c r="M59" s="838"/>
      <c r="N59" s="286">
        <f>K59*L59</f>
        <v>8104.3535415446222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8104.3535415446222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13467.093483933666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99036.985966690423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19807.397193338085</v>
      </c>
      <c r="M83" s="868"/>
      <c r="N83" s="51"/>
    </row>
    <row r="84" spans="1:14">
      <c r="B84" s="89" t="s">
        <v>973</v>
      </c>
      <c r="C84" s="90"/>
      <c r="D84" s="90"/>
      <c r="E84" s="90"/>
      <c r="F84" s="90"/>
      <c r="G84" s="90"/>
      <c r="H84" s="90"/>
      <c r="I84" s="87"/>
      <c r="J84" s="88"/>
      <c r="K84" s="303">
        <v>0.05</v>
      </c>
      <c r="L84" s="867">
        <f>N78*K84</f>
        <v>4951.8492983345213</v>
      </c>
      <c r="M84" s="868"/>
      <c r="N84" s="51"/>
    </row>
    <row r="85" spans="1:14" ht="15.75" thickBot="1">
      <c r="B85" s="91" t="s">
        <v>974</v>
      </c>
      <c r="C85" s="92"/>
      <c r="D85" s="92"/>
      <c r="E85" s="92"/>
      <c r="F85" s="92"/>
      <c r="G85" s="92"/>
      <c r="H85" s="92"/>
      <c r="I85" s="93"/>
      <c r="J85" s="94"/>
      <c r="K85" s="304">
        <v>0.05</v>
      </c>
      <c r="L85" s="869">
        <f>N78*K85</f>
        <v>4951.8492983345213</v>
      </c>
      <c r="M85" s="870"/>
      <c r="N85" s="51"/>
    </row>
    <row r="86" spans="1:14" ht="15.75" thickBot="1">
      <c r="B86" s="833" t="s">
        <v>953</v>
      </c>
      <c r="C86" s="834"/>
      <c r="D86" s="834"/>
      <c r="E86" s="834"/>
      <c r="F86" s="834"/>
      <c r="G86" s="834"/>
      <c r="H86" s="834"/>
      <c r="I86" s="834"/>
      <c r="J86" s="834"/>
      <c r="K86" s="834"/>
      <c r="L86" s="834"/>
      <c r="M86" s="835"/>
      <c r="N86" s="52">
        <f>L83+L84+L85</f>
        <v>29711.095790007126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128748.08175669755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7.7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C4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195</v>
      </c>
      <c r="B36" s="846" t="str">
        <f>VLOOKUP(A36,EQUIPOS!A6:D154,3,FALSE)</f>
        <v xml:space="preserve">Equipo de oxicorte, Capacidad de corte: hasta 6´´ (152mm) </v>
      </c>
      <c r="C36" s="847"/>
      <c r="D36" s="847"/>
      <c r="E36" s="847"/>
      <c r="F36" s="847"/>
      <c r="G36" s="847"/>
      <c r="H36" s="848"/>
      <c r="I36" s="266"/>
      <c r="J36" s="267"/>
      <c r="K36" s="268">
        <f>VLOOKUP(A36,EQUIPOS!A6:D161,4,FALSE)</f>
        <v>10830.01004906979</v>
      </c>
      <c r="L36" s="269"/>
      <c r="M36" s="270">
        <v>4</v>
      </c>
      <c r="N36" s="271">
        <f>K36/M36</f>
        <v>2707.5025122674474</v>
      </c>
    </row>
    <row r="37" spans="1:14">
      <c r="A37" s="108" t="s">
        <v>248</v>
      </c>
      <c r="B37" s="846" t="str">
        <f>VLOOKUP(A37,EQUIPOS!A7:D154,3,FALSE)</f>
        <v>Grúa telescópica de 50 Ton.</v>
      </c>
      <c r="C37" s="847"/>
      <c r="D37" s="847"/>
      <c r="E37" s="847"/>
      <c r="F37" s="847"/>
      <c r="G37" s="847"/>
      <c r="H37" s="848"/>
      <c r="I37" s="266"/>
      <c r="J37" s="267"/>
      <c r="K37" s="268">
        <f>VLOOKUP(A37,EQUIPOS!A7:D162,4,FALSE)</f>
        <v>317126.71517157956</v>
      </c>
      <c r="L37" s="269"/>
      <c r="M37" s="270">
        <v>4</v>
      </c>
      <c r="N37" s="271">
        <f>K37/M37</f>
        <v>79281.678792894891</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1010.0320112950249</v>
      </c>
    </row>
    <row r="43" spans="1:14" ht="15.75" thickBot="1">
      <c r="B43" s="833" t="s">
        <v>953</v>
      </c>
      <c r="C43" s="834"/>
      <c r="D43" s="834"/>
      <c r="E43" s="834"/>
      <c r="F43" s="834"/>
      <c r="G43" s="834"/>
      <c r="H43" s="834"/>
      <c r="I43" s="834"/>
      <c r="J43" s="834"/>
      <c r="K43" s="834"/>
      <c r="L43" s="834"/>
      <c r="M43" s="835"/>
      <c r="N43" s="99">
        <f>SUM(N36:N42)</f>
        <v>82999.213316457361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837">
        <f>VLOOKUP(A59,TRANSPORTE!A5:D117,4,FALSE)</f>
        <v>0.46220557503835397</v>
      </c>
      <c r="M59" s="838"/>
      <c r="N59" s="286">
        <f>K59*L59</f>
        <v>0.46220557503835397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0.46220557503835397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10100.320112950249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93099.995634982653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18619.999126996532</v>
      </c>
      <c r="M83" s="868"/>
      <c r="N83" s="51"/>
    </row>
    <row r="84" spans="1:14">
      <c r="B84" s="89" t="s">
        <v>973</v>
      </c>
      <c r="C84" s="90"/>
      <c r="D84" s="90"/>
      <c r="E84" s="90"/>
      <c r="F84" s="90"/>
      <c r="G84" s="90"/>
      <c r="H84" s="90"/>
      <c r="I84" s="87"/>
      <c r="J84" s="88"/>
      <c r="K84" s="303">
        <v>0.05</v>
      </c>
      <c r="L84" s="867">
        <f>N78*K84</f>
        <v>4654.999781749133</v>
      </c>
      <c r="M84" s="868"/>
      <c r="N84" s="51"/>
    </row>
    <row r="85" spans="1:14" ht="15.75" thickBot="1">
      <c r="B85" s="91" t="s">
        <v>974</v>
      </c>
      <c r="C85" s="92"/>
      <c r="D85" s="92"/>
      <c r="E85" s="92"/>
      <c r="F85" s="92"/>
      <c r="G85" s="92"/>
      <c r="H85" s="92"/>
      <c r="I85" s="93"/>
      <c r="J85" s="94"/>
      <c r="K85" s="304">
        <v>0.05</v>
      </c>
      <c r="L85" s="869">
        <f>N78*K85</f>
        <v>4654.999781749133</v>
      </c>
      <c r="M85" s="870"/>
      <c r="N85" s="51"/>
    </row>
    <row r="86" spans="1:14" ht="15.75" thickBot="1">
      <c r="B86" s="833" t="s">
        <v>953</v>
      </c>
      <c r="C86" s="834"/>
      <c r="D86" s="834"/>
      <c r="E86" s="834"/>
      <c r="F86" s="834"/>
      <c r="G86" s="834"/>
      <c r="H86" s="834"/>
      <c r="I86" s="834"/>
      <c r="J86" s="834"/>
      <c r="K86" s="834"/>
      <c r="L86" s="834"/>
      <c r="M86" s="835"/>
      <c r="N86" s="52">
        <f>L83+L84+L85</f>
        <v>27929.998690494795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121029.99432547746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topLeftCell="A55" zoomScale="78" zoomScaleNormal="78" workbookViewId="0">
      <selection activeCell="I59" sqref="I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307</v>
      </c>
      <c r="B36" s="846" t="str">
        <f>VLOOKUP(A36,EQUIPOS!A6:D154,3,FALSE)</f>
        <v>Retroexcavadora, Potencia en el Volante 78 HP 2200 RPM</v>
      </c>
      <c r="C36" s="847"/>
      <c r="D36" s="847"/>
      <c r="E36" s="847"/>
      <c r="F36" s="847"/>
      <c r="G36" s="847"/>
      <c r="H36" s="848"/>
      <c r="I36" s="266"/>
      <c r="J36" s="267"/>
      <c r="K36" s="268">
        <f>VLOOKUP(A36,EQUIPOS!A6:D161,4,FALSE)</f>
        <v>114938.64114874617</v>
      </c>
      <c r="L36" s="269"/>
      <c r="M36" s="270">
        <v>5</v>
      </c>
      <c r="N36" s="271">
        <f>K36/M36</f>
        <v>22987.728229749235</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107.474121807204</v>
      </c>
    </row>
    <row r="43" spans="1:14" ht="15.75" thickBot="1">
      <c r="B43" s="833" t="s">
        <v>953</v>
      </c>
      <c r="C43" s="834"/>
      <c r="D43" s="834"/>
      <c r="E43" s="834"/>
      <c r="F43" s="834"/>
      <c r="G43" s="834"/>
      <c r="H43" s="834"/>
      <c r="I43" s="834"/>
      <c r="J43" s="834"/>
      <c r="K43" s="834"/>
      <c r="L43" s="834"/>
      <c r="M43" s="835"/>
      <c r="N43" s="99">
        <f>SUM(N36:N42)</f>
        <v>23095.20235155644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837">
        <f>VLOOKUP(A59,TRANSPORTE!A5:D94,4,FALSE)</f>
        <v>1350.725590257437</v>
      </c>
      <c r="M59" s="838"/>
      <c r="N59" s="286">
        <f>K59*L59</f>
        <v>948.20936436072077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948.20936436072077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5373.7060903601996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29417.117806277362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5883.423561255473</v>
      </c>
      <c r="M83" s="868"/>
      <c r="N83" s="51"/>
    </row>
    <row r="84" spans="1:14">
      <c r="B84" s="89" t="s">
        <v>973</v>
      </c>
      <c r="C84" s="90"/>
      <c r="D84" s="90"/>
      <c r="E84" s="90"/>
      <c r="F84" s="90"/>
      <c r="G84" s="90"/>
      <c r="H84" s="90"/>
      <c r="I84" s="87"/>
      <c r="J84" s="88"/>
      <c r="K84" s="303">
        <v>0.05</v>
      </c>
      <c r="L84" s="867">
        <f>N78*K84</f>
        <v>1470.8558903138683</v>
      </c>
      <c r="M84" s="868"/>
      <c r="N84" s="51"/>
    </row>
    <row r="85" spans="1:14" ht="15.75" thickBot="1">
      <c r="B85" s="91" t="s">
        <v>974</v>
      </c>
      <c r="C85" s="92"/>
      <c r="D85" s="92"/>
      <c r="E85" s="92"/>
      <c r="F85" s="92"/>
      <c r="G85" s="92"/>
      <c r="H85" s="92"/>
      <c r="I85" s="93"/>
      <c r="J85" s="94"/>
      <c r="K85" s="304">
        <v>0.05</v>
      </c>
      <c r="L85" s="869">
        <f>N78*K85</f>
        <v>1470.8558903138683</v>
      </c>
      <c r="M85" s="870"/>
      <c r="N85" s="51"/>
    </row>
    <row r="86" spans="1:14" ht="15.75" thickBot="1">
      <c r="B86" s="833" t="s">
        <v>953</v>
      </c>
      <c r="C86" s="834"/>
      <c r="D86" s="834"/>
      <c r="E86" s="834"/>
      <c r="F86" s="834"/>
      <c r="G86" s="834"/>
      <c r="H86" s="834"/>
      <c r="I86" s="834"/>
      <c r="J86" s="834"/>
      <c r="K86" s="834"/>
      <c r="L86" s="834"/>
      <c r="M86" s="835"/>
      <c r="N86" s="52">
        <f>L83+L84+L85</f>
        <v>8825.1353418832095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38242.253148160569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topLeftCell="A22" zoomScale="78" zoomScaleNormal="78" workbookViewId="0">
      <selection activeCell="I59" sqref="I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307</v>
      </c>
      <c r="B36" s="846" t="str">
        <f>VLOOKUP(A36,EQUIPOS!A6:D154,3,FALSE)</f>
        <v>Retroexcavadora, Potencia en el Volante 78 HP 2200 RPM</v>
      </c>
      <c r="C36" s="847"/>
      <c r="D36" s="847"/>
      <c r="E36" s="847"/>
      <c r="F36" s="847"/>
      <c r="G36" s="847"/>
      <c r="H36" s="848"/>
      <c r="I36" s="266"/>
      <c r="J36" s="267"/>
      <c r="K36" s="268">
        <f>VLOOKUP(A36,EQUIPOS!A6:D161,4,FALSE)</f>
        <v>114938.64114874617</v>
      </c>
      <c r="L36" s="269"/>
      <c r="M36" s="270">
        <v>4</v>
      </c>
      <c r="N36" s="271">
        <f>K36/M36</f>
        <v>28734.660287186543</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67.663750000000007</v>
      </c>
    </row>
    <row r="43" spans="1:14" ht="15.75" thickBot="1">
      <c r="B43" s="833" t="s">
        <v>953</v>
      </c>
      <c r="C43" s="834"/>
      <c r="D43" s="834"/>
      <c r="E43" s="834"/>
      <c r="F43" s="834"/>
      <c r="G43" s="834"/>
      <c r="H43" s="834"/>
      <c r="I43" s="834"/>
      <c r="J43" s="834"/>
      <c r="K43" s="834"/>
      <c r="L43" s="834"/>
      <c r="M43" s="835"/>
      <c r="N43" s="99">
        <f>SUM(N36:N42)</f>
        <v>28802.324037186543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837">
        <f>VLOOKUP(A59,TRANSPORTE!A5:D94,4,FALSE)</f>
        <v>1350.725590257437</v>
      </c>
      <c r="M59" s="838"/>
      <c r="N59" s="286">
        <f>K59*L59</f>
        <v>4092.6985384800341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4092.6985384800341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3383.1875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36278.210075666575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7255.642015133315</v>
      </c>
      <c r="M83" s="868"/>
      <c r="N83" s="51"/>
    </row>
    <row r="84" spans="1:14">
      <c r="B84" s="89" t="s">
        <v>973</v>
      </c>
      <c r="C84" s="90"/>
      <c r="D84" s="90"/>
      <c r="E84" s="90"/>
      <c r="F84" s="90"/>
      <c r="G84" s="90"/>
      <c r="H84" s="90"/>
      <c r="I84" s="87"/>
      <c r="J84" s="88"/>
      <c r="K84" s="303">
        <v>0.05</v>
      </c>
      <c r="L84" s="867">
        <f>N78*K84</f>
        <v>1813.9105037833287</v>
      </c>
      <c r="M84" s="868"/>
      <c r="N84" s="51"/>
    </row>
    <row r="85" spans="1:14" ht="15.75" thickBot="1">
      <c r="B85" s="91" t="s">
        <v>974</v>
      </c>
      <c r="C85" s="92"/>
      <c r="D85" s="92"/>
      <c r="E85" s="92"/>
      <c r="F85" s="92"/>
      <c r="G85" s="92"/>
      <c r="H85" s="92"/>
      <c r="I85" s="93"/>
      <c r="J85" s="94"/>
      <c r="K85" s="304">
        <v>0.05</v>
      </c>
      <c r="L85" s="869">
        <f>N78*K85</f>
        <v>1813.9105037833287</v>
      </c>
      <c r="M85" s="870"/>
      <c r="N85" s="51"/>
    </row>
    <row r="86" spans="1:14" ht="15.75" thickBot="1">
      <c r="B86" s="833" t="s">
        <v>953</v>
      </c>
      <c r="C86" s="834"/>
      <c r="D86" s="834"/>
      <c r="E86" s="834"/>
      <c r="F86" s="834"/>
      <c r="G86" s="834"/>
      <c r="H86" s="834"/>
      <c r="I86" s="834"/>
      <c r="J86" s="834"/>
      <c r="K86" s="834"/>
      <c r="L86" s="834"/>
      <c r="M86" s="835"/>
      <c r="N86" s="52">
        <f>L83+L84+L85</f>
        <v>10883.463022699972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47161.673098366547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topLeftCell="C49" zoomScale="78" zoomScaleNormal="78" workbookViewId="0">
      <selection activeCell="J64" sqref="J64"/>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c r="B36" s="846"/>
      <c r="C36" s="847"/>
      <c r="D36" s="847"/>
      <c r="E36" s="847"/>
      <c r="F36" s="847"/>
      <c r="G36" s="847"/>
      <c r="H36" s="848"/>
      <c r="I36" s="266"/>
      <c r="J36" s="267"/>
      <c r="K36" s="268"/>
      <c r="L36" s="269"/>
      <c r="M36" s="270"/>
      <c r="N36" s="271"/>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144.34933333333333</v>
      </c>
    </row>
    <row r="43" spans="1:14" ht="15.75" thickBot="1">
      <c r="B43" s="833" t="s">
        <v>953</v>
      </c>
      <c r="C43" s="834"/>
      <c r="D43" s="834"/>
      <c r="E43" s="834"/>
      <c r="F43" s="834"/>
      <c r="G43" s="834"/>
      <c r="H43" s="834"/>
      <c r="I43" s="834"/>
      <c r="J43" s="834"/>
      <c r="K43" s="834"/>
      <c r="L43" s="834"/>
      <c r="M43" s="835"/>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8"/>
      <c r="C53" s="829"/>
      <c r="D53" s="829"/>
      <c r="E53" s="829"/>
      <c r="F53" s="829"/>
      <c r="G53" s="829"/>
      <c r="H53" s="829"/>
      <c r="I53" s="830"/>
      <c r="J53" s="42"/>
      <c r="K53" s="44"/>
      <c r="L53" s="831"/>
      <c r="M53" s="832"/>
      <c r="N53" s="45"/>
    </row>
    <row r="54" spans="2:14" ht="15.75" thickBot="1">
      <c r="B54" s="833" t="s">
        <v>953</v>
      </c>
      <c r="C54" s="834"/>
      <c r="D54" s="834"/>
      <c r="E54" s="834"/>
      <c r="F54" s="834"/>
      <c r="G54" s="834"/>
      <c r="H54" s="834"/>
      <c r="I54" s="834"/>
      <c r="J54" s="834"/>
      <c r="K54" s="834"/>
      <c r="L54" s="834"/>
      <c r="M54" s="83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6" t="s">
        <v>961</v>
      </c>
      <c r="M58" s="809"/>
      <c r="N58" s="76" t="s">
        <v>951</v>
      </c>
    </row>
    <row r="59" spans="2:14">
      <c r="B59" s="46"/>
      <c r="C59" s="316"/>
      <c r="D59" s="316"/>
      <c r="E59" s="316"/>
      <c r="F59" s="316"/>
      <c r="G59" s="316"/>
      <c r="H59" s="310"/>
      <c r="I59" s="278"/>
      <c r="J59" s="285"/>
      <c r="K59" s="278"/>
      <c r="L59" s="837"/>
      <c r="M59" s="83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1443.4933333333333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317.56853333333333</v>
      </c>
      <c r="M83" s="868"/>
      <c r="N83" s="51"/>
    </row>
    <row r="84" spans="1:14">
      <c r="B84" s="89" t="s">
        <v>973</v>
      </c>
      <c r="C84" s="90"/>
      <c r="D84" s="90"/>
      <c r="E84" s="90"/>
      <c r="F84" s="90"/>
      <c r="G84" s="90"/>
      <c r="H84" s="90"/>
      <c r="I84" s="87"/>
      <c r="J84" s="88"/>
      <c r="K84" s="303">
        <v>0.05</v>
      </c>
      <c r="L84" s="867">
        <f>N78*K84</f>
        <v>79.392133333333334</v>
      </c>
      <c r="M84" s="868"/>
      <c r="N84" s="51"/>
    </row>
    <row r="85" spans="1:14" ht="15.75" thickBot="1">
      <c r="B85" s="91" t="s">
        <v>974</v>
      </c>
      <c r="C85" s="92"/>
      <c r="D85" s="92"/>
      <c r="E85" s="92"/>
      <c r="F85" s="92"/>
      <c r="G85" s="92"/>
      <c r="H85" s="92"/>
      <c r="I85" s="93"/>
      <c r="J85" s="94"/>
      <c r="K85" s="304">
        <v>0.05</v>
      </c>
      <c r="L85" s="869">
        <f>N78*K85</f>
        <v>79.392133333333334</v>
      </c>
      <c r="M85" s="870"/>
      <c r="N85" s="51"/>
    </row>
    <row r="86" spans="1:14" ht="15.75" thickBot="1">
      <c r="B86" s="833" t="s">
        <v>953</v>
      </c>
      <c r="C86" s="834"/>
      <c r="D86" s="834"/>
      <c r="E86" s="834"/>
      <c r="F86" s="834"/>
      <c r="G86" s="834"/>
      <c r="H86" s="834"/>
      <c r="I86" s="834"/>
      <c r="J86" s="834"/>
      <c r="K86" s="834"/>
      <c r="L86" s="834"/>
      <c r="M86" s="835"/>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310</v>
      </c>
      <c r="B36" s="846" t="str">
        <f>VLOOKUP(A36,EQUIPOS!A6:D154,3,FALSE)</f>
        <v>Retroexcavadora A25C</v>
      </c>
      <c r="C36" s="847"/>
      <c r="D36" s="847"/>
      <c r="E36" s="847"/>
      <c r="F36" s="847"/>
      <c r="G36" s="847"/>
      <c r="H36" s="848"/>
      <c r="I36" s="266"/>
      <c r="J36" s="267"/>
      <c r="K36" s="268">
        <f>VLOOKUP(A36,EQUIPOS!A6:D163,4,FALSE)</f>
        <v>209372.57464534912</v>
      </c>
      <c r="L36" s="269"/>
      <c r="M36" s="270">
        <v>3</v>
      </c>
      <c r="N36" s="271">
        <f>K36/M36</f>
        <v>69790.858215116372</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90.218333333333348</v>
      </c>
    </row>
    <row r="43" spans="1:14" ht="15.75" thickBot="1">
      <c r="B43" s="833" t="s">
        <v>953</v>
      </c>
      <c r="C43" s="834"/>
      <c r="D43" s="834"/>
      <c r="E43" s="834"/>
      <c r="F43" s="834"/>
      <c r="G43" s="834"/>
      <c r="H43" s="834"/>
      <c r="I43" s="834"/>
      <c r="J43" s="834"/>
      <c r="K43" s="834"/>
      <c r="L43" s="834"/>
      <c r="M43" s="835"/>
      <c r="N43" s="99">
        <f>SUM(N36:N42)</f>
        <v>69881.07654844971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7">
        <f>VLOOKUP(A59,TRANSPORTE!A6:D117,4,FALSE)</f>
        <v>1350.725590257437</v>
      </c>
      <c r="M59" s="838"/>
      <c r="N59" s="286">
        <f>K59*L59</f>
        <v>2296.2335034376429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2296.2335034376429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9021.8333333333339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81199.143385220683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16239.828677044137</v>
      </c>
      <c r="M83" s="868"/>
      <c r="N83" s="51"/>
    </row>
    <row r="84" spans="1:14">
      <c r="B84" s="89" t="s">
        <v>973</v>
      </c>
      <c r="C84" s="90"/>
      <c r="D84" s="90"/>
      <c r="E84" s="90"/>
      <c r="F84" s="90"/>
      <c r="G84" s="90"/>
      <c r="H84" s="90"/>
      <c r="I84" s="87"/>
      <c r="J84" s="88"/>
      <c r="K84" s="303">
        <v>0.05</v>
      </c>
      <c r="L84" s="867">
        <f>N78*K84</f>
        <v>4059.9571692610343</v>
      </c>
      <c r="M84" s="868"/>
      <c r="N84" s="51"/>
    </row>
    <row r="85" spans="1:14" ht="15.75" thickBot="1">
      <c r="B85" s="91" t="s">
        <v>974</v>
      </c>
      <c r="C85" s="92"/>
      <c r="D85" s="92"/>
      <c r="E85" s="92"/>
      <c r="F85" s="92"/>
      <c r="G85" s="92"/>
      <c r="H85" s="92"/>
      <c r="I85" s="93"/>
      <c r="J85" s="94"/>
      <c r="K85" s="304">
        <v>0.05</v>
      </c>
      <c r="L85" s="869">
        <f>N78*K85</f>
        <v>4059.9571692610343</v>
      </c>
      <c r="M85" s="870"/>
      <c r="N85" s="51"/>
    </row>
    <row r="86" spans="1:14" ht="15.75" thickBot="1">
      <c r="B86" s="833" t="s">
        <v>953</v>
      </c>
      <c r="C86" s="834"/>
      <c r="D86" s="834"/>
      <c r="E86" s="834"/>
      <c r="F86" s="834"/>
      <c r="G86" s="834"/>
      <c r="H86" s="834"/>
      <c r="I86" s="834"/>
      <c r="J86" s="834"/>
      <c r="K86" s="834"/>
      <c r="L86" s="834"/>
      <c r="M86" s="835"/>
      <c r="N86" s="52">
        <f>L83+L84+L85</f>
        <v>24359.743015566204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105558.88640078688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31" zoomScale="78" zoomScaleNormal="78" workbookViewId="0">
      <selection activeCell="H63" sqref="H6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310</v>
      </c>
      <c r="B36" s="846" t="str">
        <f>VLOOKUP(A36,EQUIPOS!A6:D154,3,FALSE)</f>
        <v>Retroexcavadora A25C</v>
      </c>
      <c r="C36" s="847"/>
      <c r="D36" s="847"/>
      <c r="E36" s="847"/>
      <c r="F36" s="847"/>
      <c r="G36" s="847"/>
      <c r="H36" s="848"/>
      <c r="I36" s="266"/>
      <c r="J36" s="267"/>
      <c r="K36" s="268">
        <f>VLOOKUP(A36,EQUIPOS!A6:D163,4,FALSE)</f>
        <v>209372.57464534912</v>
      </c>
      <c r="L36" s="269"/>
      <c r="M36" s="270">
        <v>3</v>
      </c>
      <c r="N36" s="271">
        <f>K36/M36</f>
        <v>69790.858215116372</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90.218333333333348</v>
      </c>
    </row>
    <row r="43" spans="1:14" ht="15.75" thickBot="1">
      <c r="B43" s="833" t="s">
        <v>953</v>
      </c>
      <c r="C43" s="834"/>
      <c r="D43" s="834"/>
      <c r="E43" s="834"/>
      <c r="F43" s="834"/>
      <c r="G43" s="834"/>
      <c r="H43" s="834"/>
      <c r="I43" s="834"/>
      <c r="J43" s="834"/>
      <c r="K43" s="834"/>
      <c r="L43" s="834"/>
      <c r="M43" s="835"/>
      <c r="N43" s="99">
        <f>SUM(N36:N42)</f>
        <v>69881.07654844971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7">
        <f>VLOOKUP(A59,TRANSPORTE!A6:D117,4,FALSE)</f>
        <v>1350.725590257437</v>
      </c>
      <c r="M59" s="838"/>
      <c r="N59" s="286">
        <f>K59*L59</f>
        <v>2296.2335034376429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2296.2335034376429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9021.8333333333339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81199.143385220683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16239.828677044137</v>
      </c>
      <c r="M83" s="868"/>
      <c r="N83" s="51"/>
    </row>
    <row r="84" spans="1:14">
      <c r="B84" s="89" t="s">
        <v>973</v>
      </c>
      <c r="C84" s="90"/>
      <c r="D84" s="90"/>
      <c r="E84" s="90"/>
      <c r="F84" s="90"/>
      <c r="G84" s="90"/>
      <c r="H84" s="90"/>
      <c r="I84" s="87"/>
      <c r="J84" s="88"/>
      <c r="K84" s="303">
        <v>0.05</v>
      </c>
      <c r="L84" s="867">
        <f>N78*K84</f>
        <v>4059.9571692610343</v>
      </c>
      <c r="M84" s="868"/>
      <c r="N84" s="51"/>
    </row>
    <row r="85" spans="1:14" ht="15.75" thickBot="1">
      <c r="B85" s="91" t="s">
        <v>974</v>
      </c>
      <c r="C85" s="92"/>
      <c r="D85" s="92"/>
      <c r="E85" s="92"/>
      <c r="F85" s="92"/>
      <c r="G85" s="92"/>
      <c r="H85" s="92"/>
      <c r="I85" s="93"/>
      <c r="J85" s="94"/>
      <c r="K85" s="304">
        <v>0.05</v>
      </c>
      <c r="L85" s="869">
        <f>N78*K85</f>
        <v>4059.9571692610343</v>
      </c>
      <c r="M85" s="870"/>
      <c r="N85" s="51"/>
    </row>
    <row r="86" spans="1:14" ht="15.75" thickBot="1">
      <c r="B86" s="833" t="s">
        <v>953</v>
      </c>
      <c r="C86" s="834"/>
      <c r="D86" s="834"/>
      <c r="E86" s="834"/>
      <c r="F86" s="834"/>
      <c r="G86" s="834"/>
      <c r="H86" s="834"/>
      <c r="I86" s="834"/>
      <c r="J86" s="834"/>
      <c r="K86" s="834"/>
      <c r="L86" s="834"/>
      <c r="M86" s="835"/>
      <c r="N86" s="52">
        <f>L83+L84+L85</f>
        <v>24359.743015566204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105558.88640078688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47" zoomScale="78" zoomScaleNormal="78" workbookViewId="0">
      <selection activeCell="K62" sqref="K6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312</v>
      </c>
      <c r="B36" s="846" t="str">
        <f>VLOOKUP(A36,EQUIPOS!A6:D154,3,FALSE)</f>
        <v>Retroexcavadora sobre oruga, potencia 138 HP, balde de 1,5 m3.</v>
      </c>
      <c r="C36" s="847"/>
      <c r="D36" s="847"/>
      <c r="E36" s="847"/>
      <c r="F36" s="847"/>
      <c r="G36" s="847"/>
      <c r="H36" s="848"/>
      <c r="I36" s="266"/>
      <c r="J36" s="267"/>
      <c r="K36" s="268">
        <f>VLOOKUP(A36,EQUIPOS!A6:D163,4,FALSE)</f>
        <v>224820.93529143676</v>
      </c>
      <c r="L36" s="269"/>
      <c r="M36" s="270">
        <v>45</v>
      </c>
      <c r="N36" s="271">
        <f>K36/M36</f>
        <v>4996.0207842541504</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1.5036388888888887</v>
      </c>
    </row>
    <row r="43" spans="1:14" ht="15.75" thickBot="1">
      <c r="B43" s="833" t="s">
        <v>953</v>
      </c>
      <c r="C43" s="834"/>
      <c r="D43" s="834"/>
      <c r="E43" s="834"/>
      <c r="F43" s="834"/>
      <c r="G43" s="834"/>
      <c r="H43" s="834"/>
      <c r="I43" s="834"/>
      <c r="J43" s="834"/>
      <c r="K43" s="834"/>
      <c r="L43" s="834"/>
      <c r="M43" s="835"/>
      <c r="N43" s="99">
        <f>SUM(N36:N42)</f>
        <v>4997.5244231430397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837">
        <f>VLOOKUP(A59,TRANSPORTE!A6:D117,4,FALSE)</f>
        <v>0.46220557503835397</v>
      </c>
      <c r="M59" s="838"/>
      <c r="N59" s="286">
        <f>K59*L59</f>
        <v>16.500739028869237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16.500739028869237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150.36388888888888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5164.389051060798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1032.8778102121596</v>
      </c>
      <c r="M83" s="868"/>
      <c r="N83" s="51"/>
    </row>
    <row r="84" spans="1:14">
      <c r="B84" s="89" t="s">
        <v>973</v>
      </c>
      <c r="C84" s="90"/>
      <c r="D84" s="90"/>
      <c r="E84" s="90"/>
      <c r="F84" s="90"/>
      <c r="G84" s="90"/>
      <c r="H84" s="90"/>
      <c r="I84" s="87"/>
      <c r="J84" s="88"/>
      <c r="K84" s="303">
        <v>0.05</v>
      </c>
      <c r="L84" s="867">
        <f>N78*K84</f>
        <v>258.2194525530399</v>
      </c>
      <c r="M84" s="868"/>
      <c r="N84" s="51"/>
    </row>
    <row r="85" spans="1:14" ht="15.75" thickBot="1">
      <c r="B85" s="91" t="s">
        <v>974</v>
      </c>
      <c r="C85" s="92"/>
      <c r="D85" s="92"/>
      <c r="E85" s="92"/>
      <c r="F85" s="92"/>
      <c r="G85" s="92"/>
      <c r="H85" s="92"/>
      <c r="I85" s="93"/>
      <c r="J85" s="94"/>
      <c r="K85" s="304">
        <v>0.05</v>
      </c>
      <c r="L85" s="869">
        <f>N78*K85</f>
        <v>258.2194525530399</v>
      </c>
      <c r="M85" s="870"/>
      <c r="N85" s="51"/>
    </row>
    <row r="86" spans="1:14" ht="15.75" thickBot="1">
      <c r="B86" s="833" t="s">
        <v>953</v>
      </c>
      <c r="C86" s="834"/>
      <c r="D86" s="834"/>
      <c r="E86" s="834"/>
      <c r="F86" s="834"/>
      <c r="G86" s="834"/>
      <c r="H86" s="834"/>
      <c r="I86" s="834"/>
      <c r="J86" s="834"/>
      <c r="K86" s="834"/>
      <c r="L86" s="834"/>
      <c r="M86" s="835"/>
      <c r="N86" s="52">
        <f>L83+L84+L85</f>
        <v>1549.3167153182394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6713.7057663790374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34" zoomScale="78" zoomScaleNormal="78" workbookViewId="0">
      <selection activeCell="K41" sqref="K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c r="B36" s="846"/>
      <c r="C36" s="847"/>
      <c r="D36" s="847"/>
      <c r="E36" s="847"/>
      <c r="F36" s="847"/>
      <c r="G36" s="847"/>
      <c r="H36" s="848"/>
      <c r="I36" s="266"/>
      <c r="J36" s="267"/>
      <c r="K36" s="268"/>
      <c r="L36" s="269"/>
      <c r="M36" s="270"/>
      <c r="N36" s="271"/>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0.1</v>
      </c>
      <c r="M42" s="858"/>
      <c r="N42" s="105">
        <f>N76*L42</f>
        <v>60.145555555555553</v>
      </c>
    </row>
    <row r="43" spans="1:14" ht="15.75" thickBot="1">
      <c r="B43" s="833" t="s">
        <v>953</v>
      </c>
      <c r="C43" s="834"/>
      <c r="D43" s="834"/>
      <c r="E43" s="834"/>
      <c r="F43" s="834"/>
      <c r="G43" s="834"/>
      <c r="H43" s="834"/>
      <c r="I43" s="834"/>
      <c r="J43" s="834"/>
      <c r="K43" s="834"/>
      <c r="L43" s="834"/>
      <c r="M43" s="835"/>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837">
        <f>VLOOKUP(A59,TRANSPORTE!A6:D117,4,FALSE)</f>
        <v>0.46220557503835397</v>
      </c>
      <c r="M59" s="838"/>
      <c r="N59" s="286">
        <f>K59*L59</f>
        <v>4.7376071441431282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4.7376071441431282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601.45555555555552</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666.33871825525421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133.26774365105084</v>
      </c>
      <c r="M83" s="868"/>
      <c r="N83" s="51"/>
    </row>
    <row r="84" spans="1:14">
      <c r="B84" s="89" t="s">
        <v>973</v>
      </c>
      <c r="C84" s="90"/>
      <c r="D84" s="90"/>
      <c r="E84" s="90"/>
      <c r="F84" s="90"/>
      <c r="G84" s="90"/>
      <c r="H84" s="90"/>
      <c r="I84" s="87"/>
      <c r="J84" s="88"/>
      <c r="K84" s="303">
        <v>0.05</v>
      </c>
      <c r="L84" s="867">
        <f>N78*K84</f>
        <v>33.316935912762709</v>
      </c>
      <c r="M84" s="868"/>
      <c r="N84" s="51"/>
    </row>
    <row r="85" spans="1:14" ht="15.75" thickBot="1">
      <c r="B85" s="91" t="s">
        <v>974</v>
      </c>
      <c r="C85" s="92"/>
      <c r="D85" s="92"/>
      <c r="E85" s="92"/>
      <c r="F85" s="92"/>
      <c r="G85" s="92"/>
      <c r="H85" s="92"/>
      <c r="I85" s="93"/>
      <c r="J85" s="94"/>
      <c r="K85" s="304">
        <v>0.05</v>
      </c>
      <c r="L85" s="869">
        <f>N78*K85</f>
        <v>33.316935912762709</v>
      </c>
      <c r="M85" s="870"/>
      <c r="N85" s="51"/>
    </row>
    <row r="86" spans="1:14" ht="15.75" thickBot="1">
      <c r="B86" s="833" t="s">
        <v>953</v>
      </c>
      <c r="C86" s="834"/>
      <c r="D86" s="834"/>
      <c r="E86" s="834"/>
      <c r="F86" s="834"/>
      <c r="G86" s="834"/>
      <c r="H86" s="834"/>
      <c r="I86" s="834"/>
      <c r="J86" s="834"/>
      <c r="K86" s="834"/>
      <c r="L86" s="834"/>
      <c r="M86" s="835"/>
      <c r="N86" s="52">
        <f>L83+L84+L85</f>
        <v>199.90161547657627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866.24033373183045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topLeftCell="A31" zoomScale="78" zoomScaleNormal="78" workbookViewId="0">
      <selection activeCell="L36" sqref="L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312</v>
      </c>
      <c r="B36" s="846" t="str">
        <f>VLOOKUP(A36,EQUIPOS!A6:D154,3,FALSE)</f>
        <v>Retroexcavadora sobre oruga, potencia 138 HP, balde de 1,5 m3.</v>
      </c>
      <c r="C36" s="847"/>
      <c r="D36" s="847"/>
      <c r="E36" s="847"/>
      <c r="F36" s="847"/>
      <c r="G36" s="847"/>
      <c r="H36" s="848"/>
      <c r="I36" s="266"/>
      <c r="J36" s="267"/>
      <c r="K36" s="268">
        <f>VLOOKUP(A36,EQUIPOS!A6:D163,4,FALSE)</f>
        <v>224820.93529143676</v>
      </c>
      <c r="L36" s="269"/>
      <c r="M36" s="270">
        <v>45</v>
      </c>
      <c r="N36" s="271">
        <f>K36/M36</f>
        <v>4996.0207842541504</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1.5036388888888887</v>
      </c>
    </row>
    <row r="43" spans="1:14" ht="15.75" thickBot="1">
      <c r="B43" s="833" t="s">
        <v>953</v>
      </c>
      <c r="C43" s="834"/>
      <c r="D43" s="834"/>
      <c r="E43" s="834"/>
      <c r="F43" s="834"/>
      <c r="G43" s="834"/>
      <c r="H43" s="834"/>
      <c r="I43" s="834"/>
      <c r="J43" s="834"/>
      <c r="K43" s="834"/>
      <c r="L43" s="834"/>
      <c r="M43" s="835"/>
      <c r="N43" s="99">
        <f>SUM(N36:N42)</f>
        <v>4997.5244231430397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837">
        <f>VLOOKUP(A59,TRANSPORTE!A6:D117,4,FALSE)</f>
        <v>1351.5640477849456</v>
      </c>
      <c r="M59" s="838"/>
      <c r="N59" s="286">
        <f>K59*L59</f>
        <v>1095.4359029094594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1095.4359029094594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150.36388888888888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6243.3242149413882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1248.6648429882778</v>
      </c>
      <c r="M83" s="868"/>
      <c r="N83" s="51"/>
    </row>
    <row r="84" spans="1:14">
      <c r="B84" s="89" t="s">
        <v>973</v>
      </c>
      <c r="C84" s="90"/>
      <c r="D84" s="90"/>
      <c r="E84" s="90"/>
      <c r="F84" s="90"/>
      <c r="G84" s="90"/>
      <c r="H84" s="90"/>
      <c r="I84" s="87"/>
      <c r="J84" s="88"/>
      <c r="K84" s="303">
        <v>0.05</v>
      </c>
      <c r="L84" s="867">
        <f>N78*K84</f>
        <v>312.16621074706944</v>
      </c>
      <c r="M84" s="868"/>
      <c r="N84" s="51"/>
    </row>
    <row r="85" spans="1:14" ht="15.75" thickBot="1">
      <c r="B85" s="91" t="s">
        <v>974</v>
      </c>
      <c r="C85" s="92"/>
      <c r="D85" s="92"/>
      <c r="E85" s="92"/>
      <c r="F85" s="92"/>
      <c r="G85" s="92"/>
      <c r="H85" s="92"/>
      <c r="I85" s="93"/>
      <c r="J85" s="94"/>
      <c r="K85" s="304">
        <v>0.05</v>
      </c>
      <c r="L85" s="869">
        <f>N78*K85</f>
        <v>312.16621074706944</v>
      </c>
      <c r="M85" s="870"/>
      <c r="N85" s="51"/>
    </row>
    <row r="86" spans="1:14" ht="15.75" thickBot="1">
      <c r="B86" s="833" t="s">
        <v>953</v>
      </c>
      <c r="C86" s="834"/>
      <c r="D86" s="834"/>
      <c r="E86" s="834"/>
      <c r="F86" s="834"/>
      <c r="G86" s="834"/>
      <c r="H86" s="834"/>
      <c r="I86" s="834"/>
      <c r="J86" s="834"/>
      <c r="K86" s="834"/>
      <c r="L86" s="834"/>
      <c r="M86" s="835"/>
      <c r="N86" s="52">
        <f>L83+L84+L85</f>
        <v>1872.9972644824168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8116.3214794238047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40"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146</v>
      </c>
      <c r="B36" s="846" t="str">
        <f>VLOOKUP(A36,EQUIPOS!A6:D154,3,FALSE)</f>
        <v>Camabaja</v>
      </c>
      <c r="C36" s="847"/>
      <c r="D36" s="847"/>
      <c r="E36" s="847"/>
      <c r="F36" s="847"/>
      <c r="G36" s="847"/>
      <c r="H36" s="848"/>
      <c r="I36" s="266"/>
      <c r="J36" s="267"/>
      <c r="K36" s="268">
        <f>VLOOKUP(A36,EQUIPOS!A5:D154,4,FALSE)</f>
        <v>182488.09550520396</v>
      </c>
      <c r="L36" s="269"/>
      <c r="M36" s="270">
        <v>0.625</v>
      </c>
      <c r="N36" s="271">
        <f>K36/M36</f>
        <v>291980.95280832634</v>
      </c>
    </row>
    <row r="37" spans="1:14">
      <c r="A37" s="108" t="s">
        <v>241</v>
      </c>
      <c r="B37" s="846" t="str">
        <f>VLOOKUP(A37,EQUIPOS!A7:D154,3,FALSE)</f>
        <v>Grúa (capacidad 15 ton)</v>
      </c>
      <c r="C37" s="847"/>
      <c r="D37" s="847"/>
      <c r="E37" s="847"/>
      <c r="F37" s="847"/>
      <c r="G37" s="847"/>
      <c r="H37" s="848"/>
      <c r="I37" s="266"/>
      <c r="J37" s="267"/>
      <c r="K37" s="268">
        <f>VLOOKUP(A37,EQUIPOS!A6:D154,4,FALSE)</f>
        <v>141125.86442461575</v>
      </c>
      <c r="L37" s="269"/>
      <c r="M37" s="270">
        <v>0.625</v>
      </c>
      <c r="N37" s="271">
        <f>K37/M37</f>
        <v>225801.38307938521</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2706.55</v>
      </c>
    </row>
    <row r="43" spans="1:14" ht="15.75" thickBot="1">
      <c r="B43" s="833" t="s">
        <v>953</v>
      </c>
      <c r="C43" s="834"/>
      <c r="D43" s="834"/>
      <c r="E43" s="834"/>
      <c r="F43" s="834"/>
      <c r="G43" s="834"/>
      <c r="H43" s="834"/>
      <c r="I43" s="834"/>
      <c r="J43" s="834"/>
      <c r="K43" s="834"/>
      <c r="L43" s="834"/>
      <c r="M43" s="835"/>
      <c r="N43" s="393">
        <f>SUM(N36:N42)</f>
        <v>520488.88588771154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16265.443525366492</v>
      </c>
      <c r="N49" s="271">
        <f>K49*M49</f>
        <v>16265.443525366492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2608.0817872289758</v>
      </c>
      <c r="N50" s="271">
        <f>K50*M50</f>
        <v>2608.0817872289758</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63319.39006953995</v>
      </c>
      <c r="N51" s="271">
        <f>K51*M51</f>
        <v>126638.7801390799</v>
      </c>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150909.15655195774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54131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725529.04243966925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145105.80848793386</v>
      </c>
      <c r="M83" s="868"/>
      <c r="N83" s="51"/>
    </row>
    <row r="84" spans="1:14">
      <c r="B84" s="89" t="s">
        <v>973</v>
      </c>
      <c r="C84" s="90"/>
      <c r="D84" s="90"/>
      <c r="E84" s="90"/>
      <c r="F84" s="90"/>
      <c r="G84" s="90"/>
      <c r="H84" s="90"/>
      <c r="I84" s="87"/>
      <c r="J84" s="88"/>
      <c r="K84" s="303">
        <v>0.05</v>
      </c>
      <c r="L84" s="867">
        <f>N78*K84</f>
        <v>36276.452121983464</v>
      </c>
      <c r="M84" s="868"/>
      <c r="N84" s="51"/>
    </row>
    <row r="85" spans="1:14" ht="15.75" thickBot="1">
      <c r="B85" s="91" t="s">
        <v>974</v>
      </c>
      <c r="C85" s="92"/>
      <c r="D85" s="92"/>
      <c r="E85" s="92"/>
      <c r="F85" s="92"/>
      <c r="G85" s="92"/>
      <c r="H85" s="92"/>
      <c r="I85" s="93"/>
      <c r="J85" s="94"/>
      <c r="K85" s="304">
        <v>0.05</v>
      </c>
      <c r="L85" s="869">
        <f>N78*K85</f>
        <v>36276.452121983464</v>
      </c>
      <c r="M85" s="870"/>
      <c r="N85" s="51"/>
    </row>
    <row r="86" spans="1:14" ht="15.75" thickBot="1">
      <c r="B86" s="833" t="s">
        <v>953</v>
      </c>
      <c r="C86" s="834"/>
      <c r="D86" s="834"/>
      <c r="E86" s="834"/>
      <c r="F86" s="834"/>
      <c r="G86" s="834"/>
      <c r="H86" s="834"/>
      <c r="I86" s="834"/>
      <c r="J86" s="834"/>
      <c r="K86" s="834"/>
      <c r="L86" s="834"/>
      <c r="M86" s="835"/>
      <c r="N86" s="52">
        <f>L83+L84+L85</f>
        <v>217658.71273190077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943187.75517157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C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146</v>
      </c>
      <c r="B36" s="846" t="str">
        <f>VLOOKUP(A36,EQUIPOS!A6:D154,3,FALSE)</f>
        <v>Camabaja</v>
      </c>
      <c r="C36" s="847"/>
      <c r="D36" s="847"/>
      <c r="E36" s="847"/>
      <c r="F36" s="847"/>
      <c r="G36" s="847"/>
      <c r="H36" s="848"/>
      <c r="I36" s="266"/>
      <c r="J36" s="267"/>
      <c r="K36" s="268">
        <f>VLOOKUP(A36,EQUIPOS!A6:D163,4,FALSE)</f>
        <v>182488.09550520396</v>
      </c>
      <c r="L36" s="269"/>
      <c r="M36" s="270">
        <v>0.5</v>
      </c>
      <c r="N36" s="271">
        <f>K36/M36</f>
        <v>364976.19101040793</v>
      </c>
    </row>
    <row r="37" spans="1:14">
      <c r="A37" s="108" t="s">
        <v>241</v>
      </c>
      <c r="B37" s="846" t="str">
        <f>VLOOKUP(A37,EQUIPOS!A7:D154,3,FALSE)</f>
        <v>Grúa (capacidad 15 ton)</v>
      </c>
      <c r="C37" s="847"/>
      <c r="D37" s="847"/>
      <c r="E37" s="847"/>
      <c r="F37" s="847"/>
      <c r="G37" s="847"/>
      <c r="H37" s="848"/>
      <c r="I37" s="266"/>
      <c r="J37" s="267"/>
      <c r="K37" s="268">
        <f>VLOOKUP(A37,EQUIPOS!A7:D164,4,FALSE)</f>
        <v>141125.86442461575</v>
      </c>
      <c r="L37" s="269"/>
      <c r="M37" s="270">
        <v>0.5</v>
      </c>
      <c r="N37" s="271">
        <f>K37/M37</f>
        <v>282251.7288492315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3383.1875</v>
      </c>
    </row>
    <row r="43" spans="1:14" ht="15.75" thickBot="1">
      <c r="B43" s="833" t="s">
        <v>953</v>
      </c>
      <c r="C43" s="834"/>
      <c r="D43" s="834"/>
      <c r="E43" s="834"/>
      <c r="F43" s="834"/>
      <c r="G43" s="834"/>
      <c r="H43" s="834"/>
      <c r="I43" s="834"/>
      <c r="J43" s="834"/>
      <c r="K43" s="834"/>
      <c r="L43" s="834"/>
      <c r="M43" s="835"/>
      <c r="N43" s="393">
        <f>SUM(N36:N42)</f>
        <v>650611.10735963937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16265.443525366492</v>
      </c>
      <c r="N49" s="271">
        <f>K49*M49</f>
        <v>16265.443525366492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2608.0817872289758</v>
      </c>
      <c r="N50" s="271">
        <f>K50*M50</f>
        <v>2608.0817872289758</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63319.39006953995</v>
      </c>
      <c r="N51" s="271">
        <f>K51*M51</f>
        <v>126638.7801390799</v>
      </c>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150909.15655195774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67663.75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869184.01391159708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173836.80278231943</v>
      </c>
      <c r="M83" s="868"/>
      <c r="N83" s="51"/>
    </row>
    <row r="84" spans="1:14">
      <c r="B84" s="89" t="s">
        <v>973</v>
      </c>
      <c r="C84" s="90"/>
      <c r="D84" s="90"/>
      <c r="E84" s="90"/>
      <c r="F84" s="90"/>
      <c r="G84" s="90"/>
      <c r="H84" s="90"/>
      <c r="I84" s="87"/>
      <c r="J84" s="88"/>
      <c r="K84" s="303">
        <v>0.05</v>
      </c>
      <c r="L84" s="867">
        <f>N78*K84</f>
        <v>43459.200695579857</v>
      </c>
      <c r="M84" s="868"/>
      <c r="N84" s="51"/>
    </row>
    <row r="85" spans="1:14" ht="15.75" thickBot="1">
      <c r="B85" s="91" t="s">
        <v>974</v>
      </c>
      <c r="C85" s="92"/>
      <c r="D85" s="92"/>
      <c r="E85" s="92"/>
      <c r="F85" s="92"/>
      <c r="G85" s="92"/>
      <c r="H85" s="92"/>
      <c r="I85" s="93"/>
      <c r="J85" s="94"/>
      <c r="K85" s="304">
        <v>0.05</v>
      </c>
      <c r="L85" s="869">
        <f>N78*K85</f>
        <v>43459.200695579857</v>
      </c>
      <c r="M85" s="870"/>
      <c r="N85" s="51"/>
    </row>
    <row r="86" spans="1:14" ht="15.75" thickBot="1">
      <c r="B86" s="833" t="s">
        <v>953</v>
      </c>
      <c r="C86" s="834"/>
      <c r="D86" s="834"/>
      <c r="E86" s="834"/>
      <c r="F86" s="834"/>
      <c r="G86" s="834"/>
      <c r="H86" s="834"/>
      <c r="I86" s="834"/>
      <c r="J86" s="834"/>
      <c r="K86" s="834"/>
      <c r="L86" s="834"/>
      <c r="M86" s="835"/>
      <c r="N86" s="52">
        <f>L83+L84+L85</f>
        <v>260755.20417347917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1129939.2180850762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D49" zoomScale="78" zoomScaleNormal="78" workbookViewId="0">
      <selection activeCell="M36" sqref="M36"/>
    </sheetView>
  </sheetViews>
  <sheetFormatPr baseColWidth="10" defaultRowHeight="15"/>
  <cols>
    <col min="1" max="1" width="8.85546875" customWidth="1"/>
    <col min="2" max="2" width="17" customWidth="1"/>
    <col min="6" max="6" width="14.42578125" customWidth="1"/>
    <col min="9" max="9" width="13.28515625"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146</v>
      </c>
      <c r="B36" s="846" t="str">
        <f>VLOOKUP(A36,EQUIPOS!A6:D154,3,FALSE)</f>
        <v>Camabaja</v>
      </c>
      <c r="C36" s="847"/>
      <c r="D36" s="847"/>
      <c r="E36" s="847"/>
      <c r="F36" s="847"/>
      <c r="G36" s="847"/>
      <c r="H36" s="848"/>
      <c r="I36" s="266"/>
      <c r="J36" s="267"/>
      <c r="K36" s="268">
        <f>VLOOKUP(A36,EQUIPOS!A6:D163,4,FALSE)</f>
        <v>182488.09550520396</v>
      </c>
      <c r="L36" s="269"/>
      <c r="M36" s="270">
        <v>0.4375</v>
      </c>
      <c r="N36" s="271">
        <f>K36/M36</f>
        <v>417115.64686903765</v>
      </c>
    </row>
    <row r="37" spans="1:14">
      <c r="A37" s="108" t="s">
        <v>241</v>
      </c>
      <c r="B37" s="846" t="str">
        <f>VLOOKUP(A37,EQUIPOS!A7:D154,3,FALSE)</f>
        <v>Grúa (capacidad 15 ton)</v>
      </c>
      <c r="C37" s="847"/>
      <c r="D37" s="847"/>
      <c r="E37" s="847"/>
      <c r="F37" s="847"/>
      <c r="G37" s="847"/>
      <c r="H37" s="848"/>
      <c r="I37" s="266"/>
      <c r="J37" s="267"/>
      <c r="K37" s="268">
        <f>VLOOKUP(A37,EQUIPOS!A7:D164,4,FALSE)</f>
        <v>141125.86442461575</v>
      </c>
      <c r="L37" s="269"/>
      <c r="M37" s="270">
        <v>0.4375</v>
      </c>
      <c r="N37" s="271">
        <f>K37/M37</f>
        <v>322573.4043991217</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3866.5</v>
      </c>
    </row>
    <row r="43" spans="1:14" ht="15.75" thickBot="1">
      <c r="B43" s="833" t="s">
        <v>953</v>
      </c>
      <c r="C43" s="834"/>
      <c r="D43" s="834"/>
      <c r="E43" s="834"/>
      <c r="F43" s="834"/>
      <c r="G43" s="834"/>
      <c r="H43" s="834"/>
      <c r="I43" s="834"/>
      <c r="J43" s="834"/>
      <c r="K43" s="834"/>
      <c r="L43" s="834"/>
      <c r="M43" s="835"/>
      <c r="N43" s="393">
        <f>SUM(N36:N42)</f>
        <v>743555.55126815941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16265.443525366492</v>
      </c>
      <c r="N49" s="271">
        <f>K49*M49</f>
        <v>16265.443525366492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2608.0817872289758</v>
      </c>
      <c r="N50" s="271">
        <f>K50*M50</f>
        <v>2608.0817872289758</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63319.39006953995</v>
      </c>
      <c r="N51" s="271">
        <f>K51*M51</f>
        <v>126638.7801390799</v>
      </c>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150909.15655195774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77330</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971794.70782011712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194358.94156402344</v>
      </c>
      <c r="M83" s="868"/>
      <c r="N83" s="51"/>
    </row>
    <row r="84" spans="1:14">
      <c r="B84" s="89" t="s">
        <v>973</v>
      </c>
      <c r="C84" s="90"/>
      <c r="D84" s="90"/>
      <c r="E84" s="90"/>
      <c r="F84" s="90"/>
      <c r="G84" s="90"/>
      <c r="H84" s="90"/>
      <c r="I84" s="87"/>
      <c r="J84" s="88"/>
      <c r="K84" s="303">
        <v>0.05</v>
      </c>
      <c r="L84" s="867">
        <f>N78*K84</f>
        <v>48589.735391005859</v>
      </c>
      <c r="M84" s="868"/>
      <c r="N84" s="51"/>
    </row>
    <row r="85" spans="1:14" ht="15.75" thickBot="1">
      <c r="B85" s="91" t="s">
        <v>974</v>
      </c>
      <c r="C85" s="92"/>
      <c r="D85" s="92"/>
      <c r="E85" s="92"/>
      <c r="F85" s="92"/>
      <c r="G85" s="92"/>
      <c r="H85" s="92"/>
      <c r="I85" s="93"/>
      <c r="J85" s="94"/>
      <c r="K85" s="304">
        <v>0.05</v>
      </c>
      <c r="L85" s="869">
        <f>N78*K85</f>
        <v>48589.735391005859</v>
      </c>
      <c r="M85" s="870"/>
      <c r="N85" s="51"/>
    </row>
    <row r="86" spans="1:14" ht="15.75" thickBot="1">
      <c r="B86" s="833" t="s">
        <v>953</v>
      </c>
      <c r="C86" s="834"/>
      <c r="D86" s="834"/>
      <c r="E86" s="834"/>
      <c r="F86" s="834"/>
      <c r="G86" s="834"/>
      <c r="H86" s="834"/>
      <c r="I86" s="834"/>
      <c r="J86" s="834"/>
      <c r="K86" s="834"/>
      <c r="L86" s="834"/>
      <c r="M86" s="835"/>
      <c r="N86" s="52">
        <f>L83+L84+L85</f>
        <v>291538.41234603518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1263333.1201661523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37" zoomScale="78" zoomScaleNormal="78" workbookViewId="0">
      <selection activeCell="M36" sqref="M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146</v>
      </c>
      <c r="B36" s="846" t="str">
        <f>VLOOKUP(A36,EQUIPOS!A6:D154,3,FALSE)</f>
        <v>Camabaja</v>
      </c>
      <c r="C36" s="847"/>
      <c r="D36" s="847"/>
      <c r="E36" s="847"/>
      <c r="F36" s="847"/>
      <c r="G36" s="847"/>
      <c r="H36" s="848"/>
      <c r="I36" s="266"/>
      <c r="J36" s="267"/>
      <c r="K36" s="268">
        <f>VLOOKUP(A36,EQUIPOS!A6:D163,4,FALSE)</f>
        <v>182488.09550520396</v>
      </c>
      <c r="L36" s="269"/>
      <c r="M36" s="270">
        <v>0.875</v>
      </c>
      <c r="N36" s="271">
        <f>K36/M36</f>
        <v>208557.82343451882</v>
      </c>
    </row>
    <row r="37" spans="1:14">
      <c r="A37" s="108" t="s">
        <v>241</v>
      </c>
      <c r="B37" s="846" t="str">
        <f>VLOOKUP(A37,EQUIPOS!A7:D154,3,FALSE)</f>
        <v>Grúa (capacidad 15 ton)</v>
      </c>
      <c r="C37" s="847"/>
      <c r="D37" s="847"/>
      <c r="E37" s="847"/>
      <c r="F37" s="847"/>
      <c r="G37" s="847"/>
      <c r="H37" s="848"/>
      <c r="I37" s="266"/>
      <c r="J37" s="267"/>
      <c r="K37" s="268">
        <f>VLOOKUP(A37,EQUIPOS!A7:D164,4,FALSE)</f>
        <v>141125.86442461575</v>
      </c>
      <c r="L37" s="269"/>
      <c r="M37" s="270">
        <v>0.875</v>
      </c>
      <c r="N37" s="271">
        <f>K37/M37</f>
        <v>161286.70219956085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1546.6000000000001</v>
      </c>
    </row>
    <row r="43" spans="1:14" ht="15.75" thickBot="1">
      <c r="B43" s="833" t="s">
        <v>953</v>
      </c>
      <c r="C43" s="834"/>
      <c r="D43" s="834"/>
      <c r="E43" s="834"/>
      <c r="F43" s="834"/>
      <c r="G43" s="834"/>
      <c r="H43" s="834"/>
      <c r="I43" s="834"/>
      <c r="J43" s="834"/>
      <c r="K43" s="834"/>
      <c r="L43" s="834"/>
      <c r="M43" s="835"/>
      <c r="N43" s="393">
        <f>SUM(N36:N42)</f>
        <v>371391.12563407968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16265.443525366492</v>
      </c>
      <c r="N49" s="271">
        <f>K49*M49</f>
        <v>16265.443525366492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2608.0817872289758</v>
      </c>
      <c r="N50" s="271">
        <f>K50*M50</f>
        <v>2608.0817872289758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30932</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426593.50204695755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85318.700409391517</v>
      </c>
      <c r="M83" s="868"/>
      <c r="N83" s="51"/>
    </row>
    <row r="84" spans="1:14">
      <c r="B84" s="89" t="s">
        <v>973</v>
      </c>
      <c r="C84" s="90"/>
      <c r="D84" s="90"/>
      <c r="E84" s="90"/>
      <c r="F84" s="90"/>
      <c r="G84" s="90"/>
      <c r="H84" s="90"/>
      <c r="I84" s="87"/>
      <c r="J84" s="88"/>
      <c r="K84" s="303">
        <v>0.05</v>
      </c>
      <c r="L84" s="867">
        <f>N78*K84</f>
        <v>21329.675102347879</v>
      </c>
      <c r="M84" s="868"/>
      <c r="N84" s="51"/>
    </row>
    <row r="85" spans="1:14" ht="15.75" thickBot="1">
      <c r="B85" s="91" t="s">
        <v>974</v>
      </c>
      <c r="C85" s="92"/>
      <c r="D85" s="92"/>
      <c r="E85" s="92"/>
      <c r="F85" s="92"/>
      <c r="G85" s="92"/>
      <c r="H85" s="92"/>
      <c r="I85" s="93"/>
      <c r="J85" s="94"/>
      <c r="K85" s="304">
        <v>0.05</v>
      </c>
      <c r="L85" s="869">
        <f>N78*K85</f>
        <v>21329.675102347879</v>
      </c>
      <c r="M85" s="870"/>
      <c r="N85" s="51"/>
    </row>
    <row r="86" spans="1:14" ht="15.75" thickBot="1">
      <c r="B86" s="833" t="s">
        <v>953</v>
      </c>
      <c r="C86" s="834"/>
      <c r="D86" s="834"/>
      <c r="E86" s="834"/>
      <c r="F86" s="834"/>
      <c r="G86" s="834"/>
      <c r="H86" s="834"/>
      <c r="I86" s="834"/>
      <c r="J86" s="834"/>
      <c r="K86" s="834"/>
      <c r="L86" s="834"/>
      <c r="M86" s="835"/>
      <c r="N86" s="52">
        <f>L83+L84+L85</f>
        <v>127978.05061408729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554571.55266104487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D49"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146</v>
      </c>
      <c r="B36" s="846" t="str">
        <f>VLOOKUP(A36,EQUIPOS!A6:D154,3,FALSE)</f>
        <v>Camabaja</v>
      </c>
      <c r="C36" s="847"/>
      <c r="D36" s="847"/>
      <c r="E36" s="847"/>
      <c r="F36" s="847"/>
      <c r="G36" s="847"/>
      <c r="H36" s="848"/>
      <c r="I36" s="266"/>
      <c r="J36" s="267"/>
      <c r="K36" s="268">
        <f>VLOOKUP(A36,EQUIPOS!A6:D163,4,FALSE)</f>
        <v>182488.09550520396</v>
      </c>
      <c r="L36" s="269"/>
      <c r="M36" s="270">
        <v>0.75</v>
      </c>
      <c r="N36" s="271">
        <f>K36/M36</f>
        <v>243317.4606736053</v>
      </c>
    </row>
    <row r="37" spans="1:14">
      <c r="A37" s="108" t="s">
        <v>241</v>
      </c>
      <c r="B37" s="846" t="str">
        <f>VLOOKUP(A37,EQUIPOS!A7:D154,3,FALSE)</f>
        <v>Grúa (capacidad 15 ton)</v>
      </c>
      <c r="C37" s="847"/>
      <c r="D37" s="847"/>
      <c r="E37" s="847"/>
      <c r="F37" s="847"/>
      <c r="G37" s="847"/>
      <c r="H37" s="848"/>
      <c r="I37" s="266"/>
      <c r="J37" s="267"/>
      <c r="K37" s="268">
        <f>VLOOKUP(A37,EQUIPOS!A7:D164,4,FALSE)</f>
        <v>141125.86442461575</v>
      </c>
      <c r="L37" s="269"/>
      <c r="M37" s="270">
        <v>0.75</v>
      </c>
      <c r="N37" s="271">
        <f>K37/M37</f>
        <v>188167.819232821</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1804.3666666666668</v>
      </c>
    </row>
    <row r="43" spans="1:14" ht="15.75" thickBot="1">
      <c r="B43" s="833" t="s">
        <v>953</v>
      </c>
      <c r="C43" s="834"/>
      <c r="D43" s="834"/>
      <c r="E43" s="834"/>
      <c r="F43" s="834"/>
      <c r="G43" s="834"/>
      <c r="H43" s="834"/>
      <c r="I43" s="834"/>
      <c r="J43" s="834"/>
      <c r="K43" s="834"/>
      <c r="L43" s="834"/>
      <c r="M43" s="835"/>
      <c r="N43" s="393">
        <f>SUM(N36:N42)</f>
        <v>433289.64657309296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16265.443525366492</v>
      </c>
      <c r="N49" s="271">
        <f>K49*M49</f>
        <v>16265.443525366492</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2608.0817872289758</v>
      </c>
      <c r="N50" s="271">
        <f>K50*M50</f>
        <v>2608.0817872289758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36087.333333333336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493647.35631930415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98729.471263860833</v>
      </c>
      <c r="M83" s="868"/>
      <c r="N83" s="51"/>
    </row>
    <row r="84" spans="1:14">
      <c r="B84" s="89" t="s">
        <v>973</v>
      </c>
      <c r="C84" s="90"/>
      <c r="D84" s="90"/>
      <c r="E84" s="90"/>
      <c r="F84" s="90"/>
      <c r="G84" s="90"/>
      <c r="H84" s="90"/>
      <c r="I84" s="87"/>
      <c r="J84" s="88"/>
      <c r="K84" s="303">
        <v>0.05</v>
      </c>
      <c r="L84" s="867">
        <f>N78*K84</f>
        <v>24682.367815965208</v>
      </c>
      <c r="M84" s="868"/>
      <c r="N84" s="51"/>
    </row>
    <row r="85" spans="1:14" ht="15.75" thickBot="1">
      <c r="B85" s="91" t="s">
        <v>974</v>
      </c>
      <c r="C85" s="92"/>
      <c r="D85" s="92"/>
      <c r="E85" s="92"/>
      <c r="F85" s="92"/>
      <c r="G85" s="92"/>
      <c r="H85" s="92"/>
      <c r="I85" s="93"/>
      <c r="J85" s="94"/>
      <c r="K85" s="304">
        <v>0.05</v>
      </c>
      <c r="L85" s="869">
        <f>N78*K85</f>
        <v>24682.367815965208</v>
      </c>
      <c r="M85" s="870"/>
      <c r="N85" s="51"/>
    </row>
    <row r="86" spans="1:14" ht="15.75" thickBot="1">
      <c r="B86" s="833" t="s">
        <v>953</v>
      </c>
      <c r="C86" s="834"/>
      <c r="D86" s="834"/>
      <c r="E86" s="834"/>
      <c r="F86" s="834"/>
      <c r="G86" s="834"/>
      <c r="H86" s="834"/>
      <c r="I86" s="834"/>
      <c r="J86" s="834"/>
      <c r="K86" s="834"/>
      <c r="L86" s="834"/>
      <c r="M86" s="835"/>
      <c r="N86" s="52">
        <f>L83+L84+L85</f>
        <v>148094.20689579126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641741.56321509543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C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146</v>
      </c>
      <c r="B36" s="846" t="str">
        <f>VLOOKUP(A36,EQUIPOS!A6:D154,3,FALSE)</f>
        <v>Camabaja</v>
      </c>
      <c r="C36" s="847"/>
      <c r="D36" s="847"/>
      <c r="E36" s="847"/>
      <c r="F36" s="847"/>
      <c r="G36" s="847"/>
      <c r="H36" s="848"/>
      <c r="I36" s="266"/>
      <c r="J36" s="267"/>
      <c r="K36" s="268">
        <f>VLOOKUP(A36,EQUIPOS!A6:D163,4,FALSE)</f>
        <v>182488.09550520396</v>
      </c>
      <c r="L36" s="269"/>
      <c r="M36" s="270">
        <v>0.6875</v>
      </c>
      <c r="N36" s="271">
        <f>K36/M36</f>
        <v>265437.22982575122</v>
      </c>
    </row>
    <row r="37" spans="1:14">
      <c r="A37" s="108" t="s">
        <v>241</v>
      </c>
      <c r="B37" s="846" t="str">
        <f>VLOOKUP(A37,EQUIPOS!A7:D154,3,FALSE)</f>
        <v>Grúa (capacidad 15 ton)</v>
      </c>
      <c r="C37" s="847"/>
      <c r="D37" s="847"/>
      <c r="E37" s="847"/>
      <c r="F37" s="847"/>
      <c r="G37" s="847"/>
      <c r="H37" s="848"/>
      <c r="I37" s="266"/>
      <c r="J37" s="267"/>
      <c r="K37" s="268">
        <f>VLOOKUP(A37,EQUIPOS!A7:D164,4,FALSE)</f>
        <v>141125.86442461575</v>
      </c>
      <c r="L37" s="269"/>
      <c r="M37" s="270">
        <v>0.6875</v>
      </c>
      <c r="N37" s="271">
        <f>K37/M37</f>
        <v>205273.98461762292</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1968.4</v>
      </c>
    </row>
    <row r="43" spans="1:14" ht="15.75" thickBot="1">
      <c r="B43" s="833" t="s">
        <v>953</v>
      </c>
      <c r="C43" s="834"/>
      <c r="D43" s="834"/>
      <c r="E43" s="834"/>
      <c r="F43" s="834"/>
      <c r="G43" s="834"/>
      <c r="H43" s="834"/>
      <c r="I43" s="834"/>
      <c r="J43" s="834"/>
      <c r="K43" s="834"/>
      <c r="L43" s="834"/>
      <c r="M43" s="835"/>
      <c r="N43" s="393">
        <f>SUM(N36:N42)</f>
        <v>472679.61444337416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16265.443525366492</v>
      </c>
      <c r="N49" s="271">
        <f>K49*M49</f>
        <v>16265.443525366492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2608.0817872289758</v>
      </c>
      <c r="N50" s="271">
        <f>K50*M50</f>
        <v>2608.0817872289758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39368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536317.99085625203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107263.59817125041</v>
      </c>
      <c r="M83" s="868"/>
      <c r="N83" s="51"/>
    </row>
    <row r="84" spans="1:14">
      <c r="B84" s="89" t="s">
        <v>973</v>
      </c>
      <c r="C84" s="90"/>
      <c r="D84" s="90"/>
      <c r="E84" s="90"/>
      <c r="F84" s="90"/>
      <c r="G84" s="90"/>
      <c r="H84" s="90"/>
      <c r="I84" s="87"/>
      <c r="J84" s="88"/>
      <c r="K84" s="303">
        <v>0.05</v>
      </c>
      <c r="L84" s="867">
        <f>N78*K84</f>
        <v>26815.899542812604</v>
      </c>
      <c r="M84" s="868"/>
      <c r="N84" s="51"/>
    </row>
    <row r="85" spans="1:14" ht="15.75" thickBot="1">
      <c r="B85" s="91" t="s">
        <v>974</v>
      </c>
      <c r="C85" s="92"/>
      <c r="D85" s="92"/>
      <c r="E85" s="92"/>
      <c r="F85" s="92"/>
      <c r="G85" s="92"/>
      <c r="H85" s="92"/>
      <c r="I85" s="93"/>
      <c r="J85" s="94"/>
      <c r="K85" s="304">
        <v>0.05</v>
      </c>
      <c r="L85" s="869">
        <f>N78*K85</f>
        <v>26815.899542812604</v>
      </c>
      <c r="M85" s="870"/>
      <c r="N85" s="51"/>
    </row>
    <row r="86" spans="1:14" ht="15.75" thickBot="1">
      <c r="B86" s="833" t="s">
        <v>953</v>
      </c>
      <c r="C86" s="834"/>
      <c r="D86" s="834"/>
      <c r="E86" s="834"/>
      <c r="F86" s="834"/>
      <c r="G86" s="834"/>
      <c r="H86" s="834"/>
      <c r="I86" s="834"/>
      <c r="J86" s="834"/>
      <c r="K86" s="834"/>
      <c r="L86" s="834"/>
      <c r="M86" s="835"/>
      <c r="N86" s="52">
        <f>L83+L84+L85</f>
        <v>160895.39725687561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697213.38811312767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58" zoomScale="78" zoomScaleNormal="78" workbookViewId="0">
      <selection activeCell="M70" sqref="M7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52" t="s">
        <v>241</v>
      </c>
      <c r="B36" s="846" t="str">
        <f>VLOOKUP(A36,EQUIPOS!A6:D154,3,FALSE)</f>
        <v>Grúa (capacidad 15 ton)</v>
      </c>
      <c r="C36" s="847"/>
      <c r="D36" s="847"/>
      <c r="E36" s="847"/>
      <c r="F36" s="847"/>
      <c r="G36" s="847"/>
      <c r="H36" s="848"/>
      <c r="I36" s="266"/>
      <c r="J36" s="267"/>
      <c r="K36" s="268">
        <f>VLOOKUP(A36,EQUIPOS!A6:D163,4,FALSE)</f>
        <v>141125.86442461575</v>
      </c>
      <c r="L36" s="269"/>
      <c r="M36" s="395">
        <v>1.125</v>
      </c>
      <c r="N36" s="271">
        <f>K36/M36</f>
        <v>125445.21282188066</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1202.9111111111113</v>
      </c>
    </row>
    <row r="43" spans="1:14" ht="15.75" thickBot="1">
      <c r="B43" s="833" t="s">
        <v>953</v>
      </c>
      <c r="C43" s="834"/>
      <c r="D43" s="834"/>
      <c r="E43" s="834"/>
      <c r="F43" s="834"/>
      <c r="G43" s="834"/>
      <c r="H43" s="834"/>
      <c r="I43" s="834"/>
      <c r="J43" s="834"/>
      <c r="K43" s="834"/>
      <c r="L43" s="834"/>
      <c r="M43" s="835"/>
      <c r="N43" s="393">
        <f>SUM(N36:N42)</f>
        <v>126648.12393299177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539.68511002823846</v>
      </c>
      <c r="N48" s="271">
        <f>K48*M48</f>
        <v>5396.8511002823843</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2608.0817872289758</v>
      </c>
      <c r="N49" s="271">
        <f>K49*M49</f>
        <v>2608.0817872289758</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16265.443525366492</v>
      </c>
      <c r="N50" s="271">
        <f>K50*M50</f>
        <v>16265.443525366492</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24058.222222222223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174976.72256809185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34995.344513618373</v>
      </c>
      <c r="M83" s="868"/>
      <c r="N83" s="51"/>
    </row>
    <row r="84" spans="1:14">
      <c r="B84" s="89" t="s">
        <v>973</v>
      </c>
      <c r="C84" s="90"/>
      <c r="D84" s="90"/>
      <c r="E84" s="90"/>
      <c r="F84" s="90"/>
      <c r="G84" s="90"/>
      <c r="H84" s="90"/>
      <c r="I84" s="87"/>
      <c r="J84" s="88"/>
      <c r="K84" s="303">
        <v>0.05</v>
      </c>
      <c r="L84" s="867">
        <f>N78*K84</f>
        <v>8748.8361284045932</v>
      </c>
      <c r="M84" s="868"/>
      <c r="N84" s="51"/>
    </row>
    <row r="85" spans="1:14" ht="15.75" thickBot="1">
      <c r="B85" s="91" t="s">
        <v>974</v>
      </c>
      <c r="C85" s="92"/>
      <c r="D85" s="92"/>
      <c r="E85" s="92"/>
      <c r="F85" s="92"/>
      <c r="G85" s="92"/>
      <c r="H85" s="92"/>
      <c r="I85" s="93"/>
      <c r="J85" s="94"/>
      <c r="K85" s="304">
        <v>0.05</v>
      </c>
      <c r="L85" s="869">
        <f>N78*K85</f>
        <v>8748.8361284045932</v>
      </c>
      <c r="M85" s="870"/>
      <c r="N85" s="51"/>
    </row>
    <row r="86" spans="1:14" ht="15.75" thickBot="1">
      <c r="B86" s="833" t="s">
        <v>953</v>
      </c>
      <c r="C86" s="834"/>
      <c r="D86" s="834"/>
      <c r="E86" s="834"/>
      <c r="F86" s="834"/>
      <c r="G86" s="834"/>
      <c r="H86" s="834"/>
      <c r="I86" s="834"/>
      <c r="J86" s="834"/>
      <c r="K86" s="834"/>
      <c r="L86" s="834"/>
      <c r="M86" s="835"/>
      <c r="N86" s="52">
        <f>L83+L84+L85</f>
        <v>52493.016770427566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227469.7393385194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40"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55" t="s">
        <v>241</v>
      </c>
      <c r="B36" s="846" t="str">
        <f>VLOOKUP(A36,EQUIPOS!A6:D154,3,FALSE)</f>
        <v>Grúa (capacidad 15 ton)</v>
      </c>
      <c r="C36" s="847"/>
      <c r="D36" s="847"/>
      <c r="E36" s="847"/>
      <c r="F36" s="847"/>
      <c r="G36" s="847"/>
      <c r="H36" s="848"/>
      <c r="I36" s="266"/>
      <c r="J36" s="267"/>
      <c r="K36" s="268">
        <f>VLOOKUP(A36,EQUIPOS!A6:D163,4,FALSE)</f>
        <v>141125.86442461575</v>
      </c>
      <c r="L36" s="269"/>
      <c r="M36" s="461">
        <v>1</v>
      </c>
      <c r="N36" s="271">
        <f>K36/M36</f>
        <v>141125.86442461575</v>
      </c>
    </row>
    <row r="37" spans="1:14">
      <c r="A37" s="155" t="s">
        <v>373</v>
      </c>
      <c r="B37" s="846" t="str">
        <f>VLOOKUP(A37,EQUIPOS!A7:D154,3,FALSE)</f>
        <v>Volqueta 6 m3</v>
      </c>
      <c r="C37" s="847"/>
      <c r="D37" s="847"/>
      <c r="E37" s="847"/>
      <c r="F37" s="847"/>
      <c r="G37" s="847"/>
      <c r="H37" s="848"/>
      <c r="I37" s="266"/>
      <c r="J37" s="267"/>
      <c r="K37" s="268">
        <f>VLOOKUP(A37,EQUIPOS!A7:D164,4,FALSE)</f>
        <v>89908.9532793088</v>
      </c>
      <c r="L37" s="269"/>
      <c r="M37" s="462">
        <v>1</v>
      </c>
      <c r="N37" s="271">
        <f>K37/M37</f>
        <v>89908.9532793088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1353.2750000000001</v>
      </c>
    </row>
    <row r="43" spans="1:14" ht="15.75" thickBot="1">
      <c r="B43" s="833" t="s">
        <v>953</v>
      </c>
      <c r="C43" s="834"/>
      <c r="D43" s="834"/>
      <c r="E43" s="834"/>
      <c r="F43" s="834"/>
      <c r="G43" s="834"/>
      <c r="H43" s="834"/>
      <c r="I43" s="834"/>
      <c r="J43" s="834"/>
      <c r="K43" s="834"/>
      <c r="L43" s="834"/>
      <c r="M43" s="835"/>
      <c r="N43" s="393">
        <f>SUM(N36:N42)</f>
        <v>232388.09270392454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539.68511002823846</v>
      </c>
      <c r="N48" s="271">
        <f>K48*M48</f>
        <v>5396.8511002823843</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2608.0817872289758</v>
      </c>
      <c r="N49" s="271">
        <f>K49*M49</f>
        <v>2608.0817872289758</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16265.443525366492</v>
      </c>
      <c r="N50" s="271">
        <f>K50*M50</f>
        <v>16265.443525366492</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27065.5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283723.96911680239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56744.79382336048</v>
      </c>
      <c r="M83" s="868"/>
      <c r="N83" s="51"/>
    </row>
    <row r="84" spans="1:14">
      <c r="B84" s="89" t="s">
        <v>973</v>
      </c>
      <c r="C84" s="90"/>
      <c r="D84" s="90"/>
      <c r="E84" s="90"/>
      <c r="F84" s="90"/>
      <c r="G84" s="90"/>
      <c r="H84" s="90"/>
      <c r="I84" s="87"/>
      <c r="J84" s="88"/>
      <c r="K84" s="303">
        <v>0.05</v>
      </c>
      <c r="L84" s="867">
        <f>N78*K84</f>
        <v>14186.19845584012</v>
      </c>
      <c r="M84" s="868"/>
      <c r="N84" s="51"/>
    </row>
    <row r="85" spans="1:14" ht="15.75" thickBot="1">
      <c r="B85" s="91" t="s">
        <v>974</v>
      </c>
      <c r="C85" s="92"/>
      <c r="D85" s="92"/>
      <c r="E85" s="92"/>
      <c r="F85" s="92"/>
      <c r="G85" s="92"/>
      <c r="H85" s="92"/>
      <c r="I85" s="93"/>
      <c r="J85" s="94"/>
      <c r="K85" s="304">
        <v>0.05</v>
      </c>
      <c r="L85" s="869">
        <f>N78*K85</f>
        <v>14186.19845584012</v>
      </c>
      <c r="M85" s="870"/>
      <c r="N85" s="51"/>
    </row>
    <row r="86" spans="1:14" ht="15.75" thickBot="1">
      <c r="B86" s="833" t="s">
        <v>953</v>
      </c>
      <c r="C86" s="834"/>
      <c r="D86" s="834"/>
      <c r="E86" s="834"/>
      <c r="F86" s="834"/>
      <c r="G86" s="834"/>
      <c r="H86" s="834"/>
      <c r="I86" s="834"/>
      <c r="J86" s="834"/>
      <c r="K86" s="834"/>
      <c r="L86" s="834"/>
      <c r="M86" s="835"/>
      <c r="N86" s="52">
        <f>L83+L84+L85</f>
        <v>85117.190735040713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368841.15985184308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10"/>
      <c r="K118" s="810"/>
      <c r="L118" s="810"/>
      <c r="M118" s="810"/>
      <c r="N118" s="811"/>
    </row>
    <row r="119" spans="2:14" ht="15.75" customHeight="1"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44" t="s">
        <v>241</v>
      </c>
      <c r="B36" s="846" t="str">
        <f>VLOOKUP(A36,EQUIPOS!A6:D154,3,FALSE)</f>
        <v>Grúa (capacidad 15 ton)</v>
      </c>
      <c r="C36" s="847"/>
      <c r="D36" s="847"/>
      <c r="E36" s="847"/>
      <c r="F36" s="847"/>
      <c r="G36" s="847"/>
      <c r="H36" s="848"/>
      <c r="I36" s="266"/>
      <c r="J36" s="267"/>
      <c r="K36" s="268">
        <f>VLOOKUP(A36,EQUIPOS!A6:D163,4,FALSE)</f>
        <v>141125.86442461575</v>
      </c>
      <c r="L36" s="269"/>
      <c r="M36" s="270">
        <v>0.9375</v>
      </c>
      <c r="N36" s="271">
        <f>K36/M36</f>
        <v>150534.25538625679</v>
      </c>
    </row>
    <row r="37" spans="1:14">
      <c r="A37" s="144" t="s">
        <v>373</v>
      </c>
      <c r="B37" s="846" t="str">
        <f>VLOOKUP(A37,EQUIPOS!A7:D154,3,FALSE)</f>
        <v>Volqueta 6 m3</v>
      </c>
      <c r="C37" s="847"/>
      <c r="D37" s="847"/>
      <c r="E37" s="847"/>
      <c r="F37" s="847"/>
      <c r="G37" s="847"/>
      <c r="H37" s="848"/>
      <c r="I37" s="266"/>
      <c r="J37" s="267"/>
      <c r="K37" s="268">
        <f>VLOOKUP(A37,EQUIPOS!A7:D164,4,FALSE)</f>
        <v>89908.9532793088</v>
      </c>
      <c r="L37" s="269"/>
      <c r="M37" s="270">
        <v>0.9375</v>
      </c>
      <c r="N37" s="271">
        <f>K37/M37</f>
        <v>95902.88349792939</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1443.4933333333333</v>
      </c>
    </row>
    <row r="43" spans="1:14" ht="15.75" thickBot="1">
      <c r="B43" s="833" t="s">
        <v>953</v>
      </c>
      <c r="C43" s="834"/>
      <c r="D43" s="834"/>
      <c r="E43" s="834"/>
      <c r="F43" s="834"/>
      <c r="G43" s="834"/>
      <c r="H43" s="834"/>
      <c r="I43" s="834"/>
      <c r="J43" s="834"/>
      <c r="K43" s="834"/>
      <c r="L43" s="834"/>
      <c r="M43" s="835"/>
      <c r="N43" s="393">
        <f>SUM(N36:N42)</f>
        <v>247880.63221751951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16265.443525366492</v>
      </c>
      <c r="N49" s="271">
        <f>K49*M49</f>
        <v>16265.443525366492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2608.0817872289758</v>
      </c>
      <c r="N50" s="271">
        <f>K50*M50</f>
        <v>2608.0817872289758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28869.866666666665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301020.87529706402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60204.17505941281</v>
      </c>
      <c r="M83" s="868"/>
      <c r="N83" s="51"/>
    </row>
    <row r="84" spans="1:14">
      <c r="B84" s="89" t="s">
        <v>973</v>
      </c>
      <c r="C84" s="90"/>
      <c r="D84" s="90"/>
      <c r="E84" s="90"/>
      <c r="F84" s="90"/>
      <c r="G84" s="90"/>
      <c r="H84" s="90"/>
      <c r="I84" s="87"/>
      <c r="J84" s="88"/>
      <c r="K84" s="303">
        <v>0.05</v>
      </c>
      <c r="L84" s="867">
        <f>N78*K84</f>
        <v>15051.043764853202</v>
      </c>
      <c r="M84" s="868"/>
      <c r="N84" s="51"/>
    </row>
    <row r="85" spans="1:14" ht="15.75" thickBot="1">
      <c r="B85" s="91" t="s">
        <v>974</v>
      </c>
      <c r="C85" s="92"/>
      <c r="D85" s="92"/>
      <c r="E85" s="92"/>
      <c r="F85" s="92"/>
      <c r="G85" s="92"/>
      <c r="H85" s="92"/>
      <c r="I85" s="93"/>
      <c r="J85" s="94"/>
      <c r="K85" s="304">
        <v>0.05</v>
      </c>
      <c r="L85" s="869">
        <f>N78*K85</f>
        <v>15051.043764853202</v>
      </c>
      <c r="M85" s="870"/>
      <c r="N85" s="51"/>
    </row>
    <row r="86" spans="1:14" ht="15.75" thickBot="1">
      <c r="B86" s="833" t="s">
        <v>953</v>
      </c>
      <c r="C86" s="834"/>
      <c r="D86" s="834"/>
      <c r="E86" s="834"/>
      <c r="F86" s="834"/>
      <c r="G86" s="834"/>
      <c r="H86" s="834"/>
      <c r="I86" s="834"/>
      <c r="J86" s="834"/>
      <c r="K86" s="834"/>
      <c r="L86" s="834"/>
      <c r="M86" s="835"/>
      <c r="N86" s="52">
        <f>L83+L84+L85</f>
        <v>90306.262589119229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391327.13788618322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10"/>
      <c r="K118" s="810"/>
      <c r="L118" s="810"/>
      <c r="M118" s="810"/>
      <c r="N118" s="811"/>
    </row>
    <row r="119" spans="2:14" ht="15.75" customHeight="1"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topLeftCell="A52" zoomScale="78" zoomScaleNormal="78" workbookViewId="0">
      <selection activeCell="M36" sqref="M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44" t="s">
        <v>241</v>
      </c>
      <c r="B36" s="846" t="str">
        <f>VLOOKUP(A36,EQUIPOS!A6:D154,3,FALSE)</f>
        <v>Grúa (capacidad 15 ton)</v>
      </c>
      <c r="C36" s="847"/>
      <c r="D36" s="847"/>
      <c r="E36" s="847"/>
      <c r="F36" s="847"/>
      <c r="G36" s="847"/>
      <c r="H36" s="848"/>
      <c r="I36" s="266"/>
      <c r="J36" s="267"/>
      <c r="K36" s="268">
        <f>VLOOKUP(A36,EQUIPOS!A6:D163,4,FALSE)</f>
        <v>141125.86442461575</v>
      </c>
      <c r="L36" s="269"/>
      <c r="M36" s="270">
        <v>1.5</v>
      </c>
      <c r="N36" s="271">
        <f>K36/M36</f>
        <v>94083.909616410499</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902.18333333333339</v>
      </c>
    </row>
    <row r="43" spans="1:14" ht="15.75" thickBot="1">
      <c r="B43" s="833" t="s">
        <v>953</v>
      </c>
      <c r="C43" s="834"/>
      <c r="D43" s="834"/>
      <c r="E43" s="834"/>
      <c r="F43" s="834"/>
      <c r="G43" s="834"/>
      <c r="H43" s="834"/>
      <c r="I43" s="834"/>
      <c r="J43" s="834"/>
      <c r="K43" s="834"/>
      <c r="L43" s="834"/>
      <c r="M43" s="835"/>
      <c r="N43" s="393">
        <f>SUM(N36:N42)</f>
        <v>94986.092949743834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16265.443525366492</v>
      </c>
      <c r="N49" s="271">
        <f>K49*M49</f>
        <v>16265.443525366492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2608.0817872289758</v>
      </c>
      <c r="N50" s="271">
        <f>K50*M50</f>
        <v>2608.0817872289758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18043.666666666668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137300.13602928835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27460.02720585767</v>
      </c>
      <c r="M83" s="868"/>
      <c r="N83" s="51"/>
    </row>
    <row r="84" spans="1:14">
      <c r="B84" s="89" t="s">
        <v>973</v>
      </c>
      <c r="C84" s="90"/>
      <c r="D84" s="90"/>
      <c r="E84" s="90"/>
      <c r="F84" s="90"/>
      <c r="G84" s="90"/>
      <c r="H84" s="90"/>
      <c r="I84" s="87"/>
      <c r="J84" s="88"/>
      <c r="K84" s="303">
        <v>0.05</v>
      </c>
      <c r="L84" s="867">
        <f>N78*K84</f>
        <v>6865.0068014644175</v>
      </c>
      <c r="M84" s="868"/>
      <c r="N84" s="51"/>
    </row>
    <row r="85" spans="1:14" ht="15.75" thickBot="1">
      <c r="B85" s="91" t="s">
        <v>974</v>
      </c>
      <c r="C85" s="92"/>
      <c r="D85" s="92"/>
      <c r="E85" s="92"/>
      <c r="F85" s="92"/>
      <c r="G85" s="92"/>
      <c r="H85" s="92"/>
      <c r="I85" s="93"/>
      <c r="J85" s="94"/>
      <c r="K85" s="304">
        <v>0.05</v>
      </c>
      <c r="L85" s="869">
        <f>N78*K85</f>
        <v>6865.0068014644175</v>
      </c>
      <c r="M85" s="870"/>
      <c r="N85" s="51"/>
    </row>
    <row r="86" spans="1:14" ht="15.75" thickBot="1">
      <c r="B86" s="833" t="s">
        <v>953</v>
      </c>
      <c r="C86" s="834"/>
      <c r="D86" s="834"/>
      <c r="E86" s="834"/>
      <c r="F86" s="834"/>
      <c r="G86" s="834"/>
      <c r="H86" s="834"/>
      <c r="I86" s="834"/>
      <c r="J86" s="834"/>
      <c r="K86" s="834"/>
      <c r="L86" s="834"/>
      <c r="M86" s="835"/>
      <c r="N86" s="52">
        <f>L83+L84+L85</f>
        <v>41190.040808786507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178490.17683807487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10"/>
      <c r="K118" s="810"/>
      <c r="L118" s="810"/>
      <c r="M118" s="810"/>
      <c r="N118" s="811"/>
    </row>
    <row r="119" spans="2:14" ht="15.75" customHeight="1"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44" t="s">
        <v>241</v>
      </c>
      <c r="B36" s="846" t="str">
        <f>VLOOKUP(A36,EQUIPOS!A6:D154,3,FALSE)</f>
        <v>Grúa (capacidad 15 ton)</v>
      </c>
      <c r="C36" s="847"/>
      <c r="D36" s="847"/>
      <c r="E36" s="847"/>
      <c r="F36" s="847"/>
      <c r="G36" s="847"/>
      <c r="H36" s="848"/>
      <c r="I36" s="266"/>
      <c r="J36" s="267"/>
      <c r="K36" s="268">
        <f>VLOOKUP(A36,EQUIPOS!A6:D163,4,FALSE)</f>
        <v>141125.86442461575</v>
      </c>
      <c r="L36" s="269"/>
      <c r="M36" s="270">
        <v>1.375</v>
      </c>
      <c r="N36" s="271">
        <f>K36/M36</f>
        <v>102636.99230881146</v>
      </c>
    </row>
    <row r="37" spans="1:14">
      <c r="A37" s="144" t="s">
        <v>373</v>
      </c>
      <c r="B37" s="846" t="str">
        <f>VLOOKUP(A37,EQUIPOS!A7:D154,3,FALSE)</f>
        <v>Volqueta 6 m3</v>
      </c>
      <c r="C37" s="847"/>
      <c r="D37" s="847"/>
      <c r="E37" s="847"/>
      <c r="F37" s="847"/>
      <c r="G37" s="847"/>
      <c r="H37" s="848"/>
      <c r="I37" s="266"/>
      <c r="J37" s="267"/>
      <c r="K37" s="268">
        <f>VLOOKUP(A37,EQUIPOS!A7:D164,4,FALSE)</f>
        <v>89908.9532793088</v>
      </c>
      <c r="L37" s="269"/>
      <c r="M37" s="270">
        <v>1.375</v>
      </c>
      <c r="N37" s="271">
        <f>K37/M37</f>
        <v>65388.329657679125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984.2</v>
      </c>
    </row>
    <row r="43" spans="1:14" ht="15.75" thickBot="1">
      <c r="B43" s="833" t="s">
        <v>953</v>
      </c>
      <c r="C43" s="834"/>
      <c r="D43" s="834"/>
      <c r="E43" s="834"/>
      <c r="F43" s="834"/>
      <c r="G43" s="834"/>
      <c r="H43" s="834"/>
      <c r="I43" s="834"/>
      <c r="J43" s="834"/>
      <c r="K43" s="834"/>
      <c r="L43" s="834"/>
      <c r="M43" s="835"/>
      <c r="N43" s="393">
        <f>SUM(N36:N42)</f>
        <v>169009.5219664906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16265.443525366492</v>
      </c>
      <c r="N49" s="271">
        <f>K49*M49</f>
        <v>16265.443525366492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2608.0817872289758</v>
      </c>
      <c r="N50" s="271">
        <f>K50*M50</f>
        <v>2608.0817872289758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19684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212963.89837936845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42592.779675873695</v>
      </c>
      <c r="M83" s="868"/>
      <c r="N83" s="51"/>
    </row>
    <row r="84" spans="1:14">
      <c r="B84" s="89" t="s">
        <v>973</v>
      </c>
      <c r="C84" s="90"/>
      <c r="D84" s="90"/>
      <c r="E84" s="90"/>
      <c r="F84" s="90"/>
      <c r="G84" s="90"/>
      <c r="H84" s="90"/>
      <c r="I84" s="87"/>
      <c r="J84" s="88"/>
      <c r="K84" s="303">
        <v>0.05</v>
      </c>
      <c r="L84" s="867">
        <f>N78*K84</f>
        <v>10648.194918968424</v>
      </c>
      <c r="M84" s="868"/>
      <c r="N84" s="51"/>
    </row>
    <row r="85" spans="1:14" ht="15.75" thickBot="1">
      <c r="B85" s="91" t="s">
        <v>974</v>
      </c>
      <c r="C85" s="92"/>
      <c r="D85" s="92"/>
      <c r="E85" s="92"/>
      <c r="F85" s="92"/>
      <c r="G85" s="92"/>
      <c r="H85" s="92"/>
      <c r="I85" s="93"/>
      <c r="J85" s="94"/>
      <c r="K85" s="304">
        <v>0.05</v>
      </c>
      <c r="L85" s="869">
        <f>N78*K85</f>
        <v>10648.194918968424</v>
      </c>
      <c r="M85" s="870"/>
      <c r="N85" s="51"/>
    </row>
    <row r="86" spans="1:14" ht="15.75" thickBot="1">
      <c r="B86" s="833" t="s">
        <v>953</v>
      </c>
      <c r="C86" s="834"/>
      <c r="D86" s="834"/>
      <c r="E86" s="834"/>
      <c r="F86" s="834"/>
      <c r="G86" s="834"/>
      <c r="H86" s="834"/>
      <c r="I86" s="834"/>
      <c r="J86" s="834"/>
      <c r="K86" s="834"/>
      <c r="L86" s="834"/>
      <c r="M86" s="835"/>
      <c r="N86" s="52">
        <f>L83+L84+L85</f>
        <v>63889.169513810542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276853.06789317902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10"/>
      <c r="K118" s="810"/>
      <c r="L118" s="810"/>
      <c r="M118" s="810"/>
      <c r="N118" s="811"/>
    </row>
    <row r="119" spans="2:14" ht="15.75" customHeight="1"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topLeftCell="A46" zoomScale="78" zoomScaleNormal="78" workbookViewId="0">
      <selection activeCell="M36" sqref="M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44" t="s">
        <v>241</v>
      </c>
      <c r="B36" s="846" t="str">
        <f>VLOOKUP(A36,EQUIPOS!A6:D154,3,FALSE)</f>
        <v>Grúa (capacidad 15 ton)</v>
      </c>
      <c r="C36" s="847"/>
      <c r="D36" s="847"/>
      <c r="E36" s="847"/>
      <c r="F36" s="847"/>
      <c r="G36" s="847"/>
      <c r="H36" s="848"/>
      <c r="I36" s="266"/>
      <c r="J36" s="267"/>
      <c r="K36" s="268">
        <f>VLOOKUP(A36,EQUIPOS!A6:D163,4,FALSE)</f>
        <v>141125.86442461575</v>
      </c>
      <c r="L36" s="269"/>
      <c r="M36" s="270">
        <v>1.3125</v>
      </c>
      <c r="N36" s="271">
        <f>K36/M36</f>
        <v>107524.46813304057</v>
      </c>
    </row>
    <row r="37" spans="1:14">
      <c r="A37" s="144" t="s">
        <v>373</v>
      </c>
      <c r="B37" s="846" t="str">
        <f>VLOOKUP(A37,EQUIPOS!A7:D154,3,FALSE)</f>
        <v>Volqueta 6 m3</v>
      </c>
      <c r="C37" s="847"/>
      <c r="D37" s="847"/>
      <c r="E37" s="847"/>
      <c r="F37" s="847"/>
      <c r="G37" s="847"/>
      <c r="H37" s="848"/>
      <c r="I37" s="266"/>
      <c r="J37" s="267"/>
      <c r="K37" s="268">
        <f>VLOOKUP(A37,EQUIPOS!A7:D164,4,FALSE)</f>
        <v>89908.9532793088</v>
      </c>
      <c r="L37" s="269"/>
      <c r="M37" s="270">
        <v>1.3125</v>
      </c>
      <c r="N37" s="271">
        <f>K37/M37</f>
        <v>68502.059641378131</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0.05</v>
      </c>
      <c r="M42" s="858"/>
      <c r="N42" s="105">
        <f>N76*L42</f>
        <v>1031.0666666666666</v>
      </c>
    </row>
    <row r="43" spans="1:14" ht="15.75" thickBot="1">
      <c r="B43" s="833" t="s">
        <v>953</v>
      </c>
      <c r="C43" s="834"/>
      <c r="D43" s="834"/>
      <c r="E43" s="834"/>
      <c r="F43" s="834"/>
      <c r="G43" s="834"/>
      <c r="H43" s="834"/>
      <c r="I43" s="834"/>
      <c r="J43" s="834"/>
      <c r="K43" s="834"/>
      <c r="L43" s="834"/>
      <c r="M43" s="835"/>
      <c r="N43" s="393">
        <f>SUM(N36:N42)</f>
        <v>177057.59444108538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539.68511002823846</v>
      </c>
      <c r="N48" s="271">
        <f>K48*M48</f>
        <v>5396.8511002823843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16265.443525366492</v>
      </c>
      <c r="N49" s="271">
        <f>K49*M49</f>
        <v>16265.443525366492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2608.0817872289758</v>
      </c>
      <c r="N50" s="271">
        <f>K50*M50</f>
        <v>2608.0817872289758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24270.376412877853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20621.333333333332</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221949.30418729657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44389.860837459317</v>
      </c>
      <c r="M83" s="868"/>
      <c r="N83" s="51"/>
    </row>
    <row r="84" spans="1:14">
      <c r="B84" s="89" t="s">
        <v>973</v>
      </c>
      <c r="C84" s="90"/>
      <c r="D84" s="90"/>
      <c r="E84" s="90"/>
      <c r="F84" s="90"/>
      <c r="G84" s="90"/>
      <c r="H84" s="90"/>
      <c r="I84" s="87"/>
      <c r="J84" s="88"/>
      <c r="K84" s="303">
        <v>0.05</v>
      </c>
      <c r="L84" s="867">
        <f>N78*K84</f>
        <v>11097.465209364829</v>
      </c>
      <c r="M84" s="868"/>
      <c r="N84" s="51"/>
    </row>
    <row r="85" spans="1:14" ht="15.75" thickBot="1">
      <c r="B85" s="91" t="s">
        <v>974</v>
      </c>
      <c r="C85" s="92"/>
      <c r="D85" s="92"/>
      <c r="E85" s="92"/>
      <c r="F85" s="92"/>
      <c r="G85" s="92"/>
      <c r="H85" s="92"/>
      <c r="I85" s="93"/>
      <c r="J85" s="94"/>
      <c r="K85" s="304">
        <v>0.05</v>
      </c>
      <c r="L85" s="869">
        <f>N78*K85</f>
        <v>11097.465209364829</v>
      </c>
      <c r="M85" s="870"/>
      <c r="N85" s="51"/>
    </row>
    <row r="86" spans="1:14" ht="15.75" thickBot="1">
      <c r="B86" s="833" t="s">
        <v>953</v>
      </c>
      <c r="C86" s="834"/>
      <c r="D86" s="834"/>
      <c r="E86" s="834"/>
      <c r="F86" s="834"/>
      <c r="G86" s="834"/>
      <c r="H86" s="834"/>
      <c r="I86" s="834"/>
      <c r="J86" s="834"/>
      <c r="K86" s="834"/>
      <c r="L86" s="834"/>
      <c r="M86" s="835"/>
      <c r="N86" s="52">
        <f>L83+L84+L85</f>
        <v>66584.791256188983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288534.09544348554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34" zoomScale="78" zoomScaleNormal="78" workbookViewId="0">
      <selection activeCell="M36" sqref="M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44" t="s">
        <v>312</v>
      </c>
      <c r="B36" s="846" t="str">
        <f>VLOOKUP(A36,EQUIPOS!A6:D154,3,FALSE)</f>
        <v>Retroexcavadora sobre oruga, potencia 138 HP, balde de 1,5 m3.</v>
      </c>
      <c r="C36" s="847"/>
      <c r="D36" s="847"/>
      <c r="E36" s="847"/>
      <c r="F36" s="847"/>
      <c r="G36" s="847"/>
      <c r="H36" s="848"/>
      <c r="I36" s="266"/>
      <c r="J36" s="267"/>
      <c r="K36" s="268">
        <f>VLOOKUP(A36,EQUIPOS!A6:D163,4,FALSE)</f>
        <v>224820.93529143676</v>
      </c>
      <c r="L36" s="269"/>
      <c r="M36" s="270">
        <v>66</v>
      </c>
      <c r="N36" s="271">
        <f>K36/M36</f>
        <v>3406.3778074460115</v>
      </c>
    </row>
    <row r="37" spans="1:14">
      <c r="A37" s="144" t="s">
        <v>129</v>
      </c>
      <c r="B37" s="846" t="str">
        <f>VLOOKUP(A37,EQUIPOS!A7:D154,3,FALSE)</f>
        <v xml:space="preserve">Buldozer, Potencia al volante de 140 HP, motor de 2200 RPM, longitud de hoja 4,80m. </v>
      </c>
      <c r="C37" s="847"/>
      <c r="D37" s="847"/>
      <c r="E37" s="847"/>
      <c r="F37" s="847"/>
      <c r="G37" s="847"/>
      <c r="H37" s="848"/>
      <c r="I37" s="266"/>
      <c r="J37" s="267"/>
      <c r="K37" s="268">
        <f>VLOOKUP(A37,EQUIPOS!A7:D164,4,FALSE)</f>
        <v>215764.90250448231</v>
      </c>
      <c r="L37" s="269"/>
      <c r="M37" s="270">
        <v>100</v>
      </c>
      <c r="N37" s="271">
        <f>K37/M37</f>
        <v>2157.6490250448232</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1.0252083333333333</v>
      </c>
    </row>
    <row r="43" spans="1:14" ht="15.75" thickBot="1">
      <c r="B43" s="833" t="s">
        <v>953</v>
      </c>
      <c r="C43" s="834"/>
      <c r="D43" s="834"/>
      <c r="E43" s="834"/>
      <c r="F43" s="834"/>
      <c r="G43" s="834"/>
      <c r="H43" s="834"/>
      <c r="I43" s="834"/>
      <c r="J43" s="834"/>
      <c r="K43" s="834"/>
      <c r="L43" s="834"/>
      <c r="M43" s="835"/>
      <c r="N43" s="393">
        <f>SUM(N36:N42)</f>
        <v>5565.0520408241682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5696.4119983597338</v>
      </c>
      <c r="N48" s="271">
        <f>K48*M48</f>
        <v>5696.4119983597338</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5696.4119983597338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102.52083333333333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11363.984872517236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2272.7969745034475</v>
      </c>
      <c r="M83" s="868"/>
      <c r="N83" s="51"/>
    </row>
    <row r="84" spans="1:14">
      <c r="B84" s="89" t="s">
        <v>973</v>
      </c>
      <c r="C84" s="90"/>
      <c r="D84" s="90"/>
      <c r="E84" s="90"/>
      <c r="F84" s="90"/>
      <c r="G84" s="90"/>
      <c r="H84" s="90"/>
      <c r="I84" s="87"/>
      <c r="J84" s="88"/>
      <c r="K84" s="303">
        <v>0.05</v>
      </c>
      <c r="L84" s="867">
        <f>N78*K84</f>
        <v>568.19924362586187</v>
      </c>
      <c r="M84" s="868"/>
      <c r="N84" s="51"/>
    </row>
    <row r="85" spans="1:14" ht="15.75" thickBot="1">
      <c r="B85" s="91" t="s">
        <v>974</v>
      </c>
      <c r="C85" s="92"/>
      <c r="D85" s="92"/>
      <c r="E85" s="92"/>
      <c r="F85" s="92"/>
      <c r="G85" s="92"/>
      <c r="H85" s="92"/>
      <c r="I85" s="93"/>
      <c r="J85" s="94"/>
      <c r="K85" s="304">
        <v>0.05</v>
      </c>
      <c r="L85" s="869">
        <f>N78*K85</f>
        <v>568.19924362586187</v>
      </c>
      <c r="M85" s="870"/>
      <c r="N85" s="51"/>
    </row>
    <row r="86" spans="1:14" ht="15.75" thickBot="1">
      <c r="B86" s="833" t="s">
        <v>953</v>
      </c>
      <c r="C86" s="834"/>
      <c r="D86" s="834"/>
      <c r="E86" s="834"/>
      <c r="F86" s="834"/>
      <c r="G86" s="834"/>
      <c r="H86" s="834"/>
      <c r="I86" s="834"/>
      <c r="J86" s="834"/>
      <c r="K86" s="834"/>
      <c r="L86" s="834"/>
      <c r="M86" s="835"/>
      <c r="N86" s="52">
        <f>L83+L84+L85</f>
        <v>3409.1954617551714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14773.180334272407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44" t="s">
        <v>312</v>
      </c>
      <c r="B36" s="846" t="str">
        <f>VLOOKUP(A36,EQUIPOS!A6:D154,3,FALSE)</f>
        <v>Retroexcavadora sobre oruga, potencia 138 HP, balde de 1,5 m3.</v>
      </c>
      <c r="C36" s="847"/>
      <c r="D36" s="847"/>
      <c r="E36" s="847"/>
      <c r="F36" s="847"/>
      <c r="G36" s="847"/>
      <c r="H36" s="848"/>
      <c r="I36" s="266"/>
      <c r="J36" s="267"/>
      <c r="K36" s="268">
        <f>VLOOKUP(A36,EQUIPOS!A6:D163,4,FALSE)</f>
        <v>224820.93529143676</v>
      </c>
      <c r="L36" s="269"/>
      <c r="M36" s="270">
        <v>66</v>
      </c>
      <c r="N36" s="271">
        <f>K36/M36</f>
        <v>3406.3778074460115</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1.0252083333333333</v>
      </c>
    </row>
    <row r="43" spans="1:14" ht="15.75" thickBot="1">
      <c r="B43" s="833" t="s">
        <v>953</v>
      </c>
      <c r="C43" s="834"/>
      <c r="D43" s="834"/>
      <c r="E43" s="834"/>
      <c r="F43" s="834"/>
      <c r="G43" s="834"/>
      <c r="H43" s="834"/>
      <c r="I43" s="834"/>
      <c r="J43" s="834"/>
      <c r="K43" s="834"/>
      <c r="L43" s="834"/>
      <c r="M43" s="835"/>
      <c r="N43" s="393">
        <f>SUM(N36:N42)</f>
        <v>3407.403015779345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102.52083333333333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3509.9238491126785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701.98476982253578</v>
      </c>
      <c r="M83" s="868"/>
      <c r="N83" s="51"/>
    </row>
    <row r="84" spans="1:14">
      <c r="B84" s="89" t="s">
        <v>973</v>
      </c>
      <c r="C84" s="90"/>
      <c r="D84" s="90"/>
      <c r="E84" s="90"/>
      <c r="F84" s="90"/>
      <c r="G84" s="90"/>
      <c r="H84" s="90"/>
      <c r="I84" s="87"/>
      <c r="J84" s="88"/>
      <c r="K84" s="303">
        <v>0.05</v>
      </c>
      <c r="L84" s="867">
        <f>N78*K84</f>
        <v>175.49619245563395</v>
      </c>
      <c r="M84" s="868"/>
      <c r="N84" s="51"/>
    </row>
    <row r="85" spans="1:14" ht="15.75" thickBot="1">
      <c r="B85" s="91" t="s">
        <v>974</v>
      </c>
      <c r="C85" s="92"/>
      <c r="D85" s="92"/>
      <c r="E85" s="92"/>
      <c r="F85" s="92"/>
      <c r="G85" s="92"/>
      <c r="H85" s="92"/>
      <c r="I85" s="93"/>
      <c r="J85" s="94"/>
      <c r="K85" s="304">
        <v>0.05</v>
      </c>
      <c r="L85" s="869">
        <f>N78*K85</f>
        <v>175.49619245563395</v>
      </c>
      <c r="M85" s="870"/>
      <c r="N85" s="51"/>
    </row>
    <row r="86" spans="1:14" ht="15.75" thickBot="1">
      <c r="B86" s="833" t="s">
        <v>953</v>
      </c>
      <c r="C86" s="834"/>
      <c r="D86" s="834"/>
      <c r="E86" s="834"/>
      <c r="F86" s="834"/>
      <c r="G86" s="834"/>
      <c r="H86" s="834"/>
      <c r="I86" s="834"/>
      <c r="J86" s="834"/>
      <c r="K86" s="834"/>
      <c r="L86" s="834"/>
      <c r="M86" s="835"/>
      <c r="N86" s="52">
        <f>L83+L84+L85</f>
        <v>1052.9771547338037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4562.9010038464821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9" sqref="O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180</v>
      </c>
      <c r="B36" s="846" t="str">
        <f>VLOOKUP(A36,EQUIPOS!A6:D154,3,FALSE)</f>
        <v>Compresor 120 HP, con martillo.</v>
      </c>
      <c r="C36" s="847"/>
      <c r="D36" s="847"/>
      <c r="E36" s="847"/>
      <c r="F36" s="847"/>
      <c r="G36" s="847"/>
      <c r="H36" s="848"/>
      <c r="I36" s="266"/>
      <c r="J36" s="267"/>
      <c r="K36" s="268">
        <f>VLOOKUP(A36,EQUIPOS!A6:D163,4,FALSE)</f>
        <v>105939.72864094135</v>
      </c>
      <c r="L36" s="269"/>
      <c r="M36" s="270">
        <v>66</v>
      </c>
      <c r="N36" s="271">
        <f>K36/M36</f>
        <v>1605.1474036506265</v>
      </c>
    </row>
    <row r="37" spans="1:14">
      <c r="A37" s="108" t="s">
        <v>129</v>
      </c>
      <c r="B37" s="846" t="str">
        <f>VLOOKUP(A37,EQUIPOS!A7:D154,3,FALSE)</f>
        <v xml:space="preserve">Buldozer, Potencia al volante de 140 HP, motor de 2200 RPM, longitud de hoja 4,80m. </v>
      </c>
      <c r="C37" s="847"/>
      <c r="D37" s="847"/>
      <c r="E37" s="847"/>
      <c r="F37" s="847"/>
      <c r="G37" s="847"/>
      <c r="H37" s="848"/>
      <c r="I37" s="266"/>
      <c r="J37" s="267"/>
      <c r="K37" s="268">
        <f>VLOOKUP(A37,EQUIPOS!A7:D164,4,FALSE)</f>
        <v>215764.90250448231</v>
      </c>
      <c r="L37" s="269"/>
      <c r="M37" s="270">
        <v>100</v>
      </c>
      <c r="N37" s="271">
        <f>K37/M37</f>
        <v>2157.6490250448232</v>
      </c>
    </row>
    <row r="38" spans="1:14">
      <c r="A38" t="s">
        <v>312</v>
      </c>
      <c r="B38" s="846" t="str">
        <f>VLOOKUP(A38,EQUIPOS!A8:D154,3,FALSE)</f>
        <v>Retroexcavadora sobre oruga, potencia 138 HP, balde de 1,5 m3.</v>
      </c>
      <c r="C38" s="847"/>
      <c r="D38" s="847"/>
      <c r="E38" s="847"/>
      <c r="F38" s="847"/>
      <c r="G38" s="847"/>
      <c r="H38" s="848"/>
      <c r="I38" s="266"/>
      <c r="J38" s="267"/>
      <c r="K38" s="268">
        <f>VLOOKUP(A38,EQUIPOS!A8:D165,4,FALSE)</f>
        <v>224820.93529143676</v>
      </c>
      <c r="L38" s="269"/>
      <c r="M38" s="270">
        <v>66</v>
      </c>
      <c r="N38" s="271">
        <f>K38/M38</f>
        <v>3406.3778074460115</v>
      </c>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N78*L42</f>
        <v>6.0915622581215141</v>
      </c>
    </row>
    <row r="43" spans="1:14" ht="15.75" thickBot="1">
      <c r="B43" s="833" t="s">
        <v>953</v>
      </c>
      <c r="C43" s="834"/>
      <c r="D43" s="834"/>
      <c r="E43" s="834"/>
      <c r="F43" s="834"/>
      <c r="G43" s="834"/>
      <c r="H43" s="834"/>
      <c r="I43" s="834"/>
      <c r="J43" s="834"/>
      <c r="K43" s="834"/>
      <c r="L43" s="834"/>
      <c r="M43" s="835"/>
      <c r="N43" s="393">
        <f>SUM(N36:N42)</f>
        <v>7175.2657983995832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6450.2933790123952</v>
      </c>
      <c r="N48" s="271">
        <f>K48*M48</f>
        <v>1290.0586758024792</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1803.6946779312993</v>
      </c>
      <c r="N49" s="271">
        <f t="shared" ref="N49:N54" si="0">K49*M49</f>
        <v>5411.084033793898</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15066.278554100074</v>
      </c>
      <c r="N50" s="271">
        <f t="shared" si="0"/>
        <v>4519.8835662300216</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1165.4421995295513</v>
      </c>
      <c r="N51" s="271">
        <f t="shared" si="0"/>
        <v>233.08843990591026</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1098.2504571685902</v>
      </c>
      <c r="N52" s="271">
        <f t="shared" si="0"/>
        <v>549.12522858429509</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5696.4119983597338</v>
      </c>
      <c r="N54" s="271">
        <f t="shared" si="0"/>
        <v>5696.4119983597338</v>
      </c>
    </row>
    <row r="55" spans="1:14" ht="15.75" thickBot="1">
      <c r="B55" s="828"/>
      <c r="C55" s="829"/>
      <c r="D55" s="829"/>
      <c r="E55" s="829"/>
      <c r="F55" s="829"/>
      <c r="G55" s="829"/>
      <c r="H55" s="829"/>
      <c r="I55" s="830"/>
      <c r="J55" s="42"/>
      <c r="K55" s="44"/>
      <c r="L55" s="831"/>
      <c r="M55" s="832"/>
      <c r="N55" s="45"/>
    </row>
    <row r="56" spans="1:14" ht="15.75" thickBot="1">
      <c r="B56" s="833" t="s">
        <v>953</v>
      </c>
      <c r="C56" s="834"/>
      <c r="D56" s="834"/>
      <c r="E56" s="834"/>
      <c r="F56" s="834"/>
      <c r="G56" s="834"/>
      <c r="H56" s="834"/>
      <c r="I56" s="834"/>
      <c r="J56" s="834"/>
      <c r="K56" s="834"/>
      <c r="L56" s="834"/>
      <c r="M56" s="835"/>
      <c r="N56" s="393">
        <f>SUM(N48:N55)</f>
        <v>17699.651942676341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B61" s="46"/>
      <c r="C61" s="316"/>
      <c r="D61" s="316"/>
      <c r="E61" s="316"/>
      <c r="F61" s="316"/>
      <c r="G61" s="316"/>
      <c r="H61" s="310"/>
      <c r="I61" s="278"/>
      <c r="J61" s="285"/>
      <c r="K61" s="278"/>
      <c r="L61" s="837"/>
      <c r="M61" s="838"/>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45"/>
    </row>
    <row r="78" spans="1:15" ht="15.75" thickBot="1">
      <c r="B78" s="833" t="s">
        <v>953</v>
      </c>
      <c r="C78" s="834"/>
      <c r="D78" s="834"/>
      <c r="E78" s="834"/>
      <c r="F78" s="834"/>
      <c r="G78" s="834"/>
      <c r="H78" s="834"/>
      <c r="I78" s="840"/>
      <c r="J78" s="840"/>
      <c r="K78" s="840"/>
      <c r="L78" s="840"/>
      <c r="M78" s="841"/>
      <c r="N78" s="300">
        <f>SUM(N72:N77)</f>
        <v>304.57811290607572</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25179.495853981996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5035.8991707963996</v>
      </c>
      <c r="M85" s="868"/>
      <c r="N85" s="51"/>
    </row>
    <row r="86" spans="1:14">
      <c r="B86" s="89" t="s">
        <v>973</v>
      </c>
      <c r="C86" s="90"/>
      <c r="D86" s="90"/>
      <c r="E86" s="90"/>
      <c r="F86" s="90"/>
      <c r="G86" s="90"/>
      <c r="H86" s="90"/>
      <c r="I86" s="87"/>
      <c r="J86" s="88"/>
      <c r="K86" s="303">
        <v>0.05</v>
      </c>
      <c r="L86" s="867">
        <f>N80*K86</f>
        <v>1258.9747926990999</v>
      </c>
      <c r="M86" s="868"/>
      <c r="N86" s="51"/>
    </row>
    <row r="87" spans="1:14" ht="15.75" thickBot="1">
      <c r="B87" s="91" t="s">
        <v>974</v>
      </c>
      <c r="C87" s="92"/>
      <c r="D87" s="92"/>
      <c r="E87" s="92"/>
      <c r="F87" s="92"/>
      <c r="G87" s="92"/>
      <c r="H87" s="92"/>
      <c r="I87" s="93"/>
      <c r="J87" s="94"/>
      <c r="K87" s="304">
        <v>0.05</v>
      </c>
      <c r="L87" s="869">
        <f>N80*K87</f>
        <v>1258.9747926990999</v>
      </c>
      <c r="M87" s="870"/>
      <c r="N87" s="51"/>
    </row>
    <row r="88" spans="1:14" ht="15.75" thickBot="1">
      <c r="B88" s="833" t="s">
        <v>953</v>
      </c>
      <c r="C88" s="834"/>
      <c r="D88" s="834"/>
      <c r="E88" s="834"/>
      <c r="F88" s="834"/>
      <c r="G88" s="834"/>
      <c r="H88" s="834"/>
      <c r="I88" s="834"/>
      <c r="J88" s="834"/>
      <c r="K88" s="834"/>
      <c r="L88" s="834"/>
      <c r="M88" s="835"/>
      <c r="N88" s="52">
        <f>L85+L86+L87</f>
        <v>7553.8487561946004</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32733.344610176595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71" t="s">
        <v>2218</v>
      </c>
      <c r="C107" s="872"/>
      <c r="D107" s="872"/>
      <c r="E107" s="872"/>
      <c r="F107" s="872"/>
      <c r="G107" s="872"/>
      <c r="H107" s="872"/>
      <c r="I107" s="872"/>
      <c r="J107" s="872"/>
      <c r="K107" s="872"/>
      <c r="L107" s="872"/>
      <c r="M107" s="872"/>
      <c r="N107" s="873"/>
    </row>
    <row r="108" spans="2:14" ht="15" customHeight="1">
      <c r="B108" s="871"/>
      <c r="C108" s="872"/>
      <c r="D108" s="872"/>
      <c r="E108" s="872"/>
      <c r="F108" s="872"/>
      <c r="G108" s="872"/>
      <c r="H108" s="872"/>
      <c r="I108" s="872"/>
      <c r="J108" s="872"/>
      <c r="K108" s="872"/>
      <c r="L108" s="872"/>
      <c r="M108" s="872"/>
      <c r="N108" s="873"/>
    </row>
    <row r="109" spans="2:14" ht="30" customHeight="1">
      <c r="B109" s="874" t="s">
        <v>2219</v>
      </c>
      <c r="C109" s="875"/>
      <c r="D109" s="875"/>
      <c r="E109" s="875"/>
      <c r="F109" s="875"/>
      <c r="G109" s="875"/>
      <c r="H109" s="875"/>
      <c r="I109" s="875"/>
      <c r="J109" s="875"/>
      <c r="K109" s="875"/>
      <c r="L109" s="875"/>
      <c r="M109" s="875"/>
      <c r="N109" s="876"/>
    </row>
    <row r="110" spans="2:14">
      <c r="B110" s="874"/>
      <c r="C110" s="875"/>
      <c r="D110" s="875"/>
      <c r="E110" s="875"/>
      <c r="F110" s="875"/>
      <c r="G110" s="875"/>
      <c r="H110" s="875"/>
      <c r="I110" s="875"/>
      <c r="J110" s="875"/>
      <c r="K110" s="875"/>
      <c r="L110" s="875"/>
      <c r="M110" s="875"/>
      <c r="N110" s="876"/>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10"/>
      <c r="K120" s="810"/>
      <c r="L120" s="810"/>
      <c r="M120" s="810"/>
      <c r="N120" s="811"/>
    </row>
    <row r="121" spans="2:14" ht="15.75" thickBot="1">
      <c r="B121" s="260" t="s">
        <v>2221</v>
      </c>
      <c r="C121" s="392"/>
      <c r="D121" s="392"/>
      <c r="E121" s="57"/>
      <c r="F121" s="57"/>
      <c r="G121" s="57"/>
      <c r="H121" s="57"/>
      <c r="I121" s="57"/>
      <c r="J121" s="812"/>
      <c r="K121" s="812"/>
      <c r="L121" s="812"/>
      <c r="M121" s="812"/>
      <c r="N121"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312</v>
      </c>
      <c r="B36" s="846" t="str">
        <f>VLOOKUP(A36,EQUIPOS!A6:D154,3,FALSE)</f>
        <v>Retroexcavadora sobre oruga, potencia 138 HP, balde de 1,5 m3.</v>
      </c>
      <c r="C36" s="847"/>
      <c r="D36" s="847"/>
      <c r="E36" s="847"/>
      <c r="F36" s="847"/>
      <c r="G36" s="847"/>
      <c r="H36" s="848"/>
      <c r="I36" s="266"/>
      <c r="J36" s="267"/>
      <c r="K36" s="268">
        <f>VLOOKUP(A36,EQUIPOS!A6:D163,4,FALSE)</f>
        <v>224820.93529143676</v>
      </c>
      <c r="L36" s="269"/>
      <c r="M36" s="270">
        <v>66</v>
      </c>
      <c r="N36" s="271">
        <f>K36/M36</f>
        <v>3406.3778074460115</v>
      </c>
    </row>
    <row r="37" spans="1:14">
      <c r="A37" s="108" t="s">
        <v>129</v>
      </c>
      <c r="B37" s="846" t="str">
        <f>VLOOKUP(A37,EQUIPOS!A7:D154,3,FALSE)</f>
        <v xml:space="preserve">Buldozer, Potencia al volante de 140 HP, motor de 2200 RPM, longitud de hoja 4,80m. </v>
      </c>
      <c r="C37" s="847"/>
      <c r="D37" s="847"/>
      <c r="E37" s="847"/>
      <c r="F37" s="847"/>
      <c r="G37" s="847"/>
      <c r="H37" s="848"/>
      <c r="I37" s="266"/>
      <c r="J37" s="267"/>
      <c r="K37" s="268">
        <f>VLOOKUP(A37,EQUIPOS!A7:D164,4,FALSE)</f>
        <v>215764.90250448231</v>
      </c>
      <c r="L37" s="269"/>
      <c r="M37" s="270">
        <v>100</v>
      </c>
      <c r="N37" s="271">
        <f>K37/M37</f>
        <v>2157.6490250448232</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1.0252083333333333</v>
      </c>
    </row>
    <row r="43" spans="1:14" ht="15.75" thickBot="1">
      <c r="B43" s="833" t="s">
        <v>953</v>
      </c>
      <c r="C43" s="834"/>
      <c r="D43" s="834"/>
      <c r="E43" s="834"/>
      <c r="F43" s="834"/>
      <c r="G43" s="834"/>
      <c r="H43" s="834"/>
      <c r="I43" s="834"/>
      <c r="J43" s="834"/>
      <c r="K43" s="834"/>
      <c r="L43" s="834"/>
      <c r="M43" s="835"/>
      <c r="N43" s="393">
        <f>SUM(N36:N42)</f>
        <v>5565.0520408241682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5696.4119983597338</v>
      </c>
      <c r="N48" s="271">
        <f>K48*M48</f>
        <v>5696.4119983597338</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5696.4119983597338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102.52083333333333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11363.984872517236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2272.7969745034475</v>
      </c>
      <c r="M83" s="868"/>
      <c r="N83" s="51"/>
    </row>
    <row r="84" spans="1:14">
      <c r="B84" s="89" t="s">
        <v>973</v>
      </c>
      <c r="C84" s="90"/>
      <c r="D84" s="90"/>
      <c r="E84" s="90"/>
      <c r="F84" s="90"/>
      <c r="G84" s="90"/>
      <c r="H84" s="90"/>
      <c r="I84" s="87"/>
      <c r="J84" s="88"/>
      <c r="K84" s="303">
        <v>0.05</v>
      </c>
      <c r="L84" s="867">
        <f>N78*K84</f>
        <v>568.19924362586187</v>
      </c>
      <c r="M84" s="868"/>
      <c r="N84" s="51"/>
    </row>
    <row r="85" spans="1:14" ht="15.75" thickBot="1">
      <c r="B85" s="91" t="s">
        <v>974</v>
      </c>
      <c r="C85" s="92"/>
      <c r="D85" s="92"/>
      <c r="E85" s="92"/>
      <c r="F85" s="92"/>
      <c r="G85" s="92"/>
      <c r="H85" s="92"/>
      <c r="I85" s="93"/>
      <c r="J85" s="94"/>
      <c r="K85" s="304">
        <v>0.05</v>
      </c>
      <c r="L85" s="869">
        <f>N78*K85</f>
        <v>568.19924362586187</v>
      </c>
      <c r="M85" s="870"/>
      <c r="N85" s="51"/>
    </row>
    <row r="86" spans="1:14" ht="15.75" thickBot="1">
      <c r="B86" s="833" t="s">
        <v>953</v>
      </c>
      <c r="C86" s="834"/>
      <c r="D86" s="834"/>
      <c r="E86" s="834"/>
      <c r="F86" s="834"/>
      <c r="G86" s="834"/>
      <c r="H86" s="834"/>
      <c r="I86" s="834"/>
      <c r="J86" s="834"/>
      <c r="K86" s="834"/>
      <c r="L86" s="834"/>
      <c r="M86" s="835"/>
      <c r="N86" s="52">
        <f>L83+L84+L85</f>
        <v>3409.1954617551714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14773.180334272407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25" zoomScale="78" zoomScaleNormal="78" workbookViewId="0">
      <selection activeCell="A53" sqref="A53:N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312</v>
      </c>
      <c r="B36" s="846" t="str">
        <f>VLOOKUP(A36,EQUIPOS!A6:D154,3,FALSE)</f>
        <v>Retroexcavadora sobre oruga, potencia 138 HP, balde de 1,5 m3.</v>
      </c>
      <c r="C36" s="847"/>
      <c r="D36" s="847"/>
      <c r="E36" s="847"/>
      <c r="F36" s="847"/>
      <c r="G36" s="847"/>
      <c r="H36" s="848"/>
      <c r="I36" s="266"/>
      <c r="J36" s="267"/>
      <c r="K36" s="268">
        <f>VLOOKUP(A36,EQUIPOS!A6:D163,4,FALSE)</f>
        <v>224820.93529143676</v>
      </c>
      <c r="L36" s="269"/>
      <c r="M36" s="270">
        <v>66</v>
      </c>
      <c r="N36" s="271">
        <f>K36/M36</f>
        <v>3406.3778074460115</v>
      </c>
    </row>
    <row r="37" spans="1:14">
      <c r="A37" s="108" t="s">
        <v>180</v>
      </c>
      <c r="B37" s="846" t="str">
        <f>VLOOKUP(A37,EQUIPOS!A7:D154,3,FALSE)</f>
        <v>Compresor 120 HP, con martillo.</v>
      </c>
      <c r="C37" s="847"/>
      <c r="D37" s="847"/>
      <c r="E37" s="847"/>
      <c r="F37" s="847"/>
      <c r="G37" s="847"/>
      <c r="H37" s="848"/>
      <c r="I37" s="266"/>
      <c r="J37" s="267"/>
      <c r="K37" s="268">
        <f>VLOOKUP(A37,EQUIPOS!A7:D164,4,FALSE)</f>
        <v>105939.72864094135</v>
      </c>
      <c r="L37" s="269"/>
      <c r="M37" s="270">
        <v>66</v>
      </c>
      <c r="N37" s="271">
        <f>K37/M37</f>
        <v>1605.1474036506265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N79*L42</f>
        <v>6.0915622581215141</v>
      </c>
    </row>
    <row r="43" spans="1:14" ht="15.75" thickBot="1">
      <c r="B43" s="833" t="s">
        <v>953</v>
      </c>
      <c r="C43" s="834"/>
      <c r="D43" s="834"/>
      <c r="E43" s="834"/>
      <c r="F43" s="834"/>
      <c r="G43" s="834"/>
      <c r="H43" s="834"/>
      <c r="I43" s="834"/>
      <c r="J43" s="834"/>
      <c r="K43" s="834"/>
      <c r="L43" s="834"/>
      <c r="M43" s="835"/>
      <c r="N43" s="393">
        <f>SUM(N36:N42)</f>
        <v>5017.6167733547591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6450.2933790123952</v>
      </c>
      <c r="N48" s="271">
        <f t="shared" ref="N48:N52" si="0">K48*M48</f>
        <v>1290.0586758024792</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1803.6946779312993</v>
      </c>
      <c r="N49" s="271">
        <f t="shared" si="0"/>
        <v>5411.084033793898</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15066.278554100074</v>
      </c>
      <c r="N50" s="271">
        <f t="shared" si="0"/>
        <v>4519.8835662300216</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1165.4421995295513</v>
      </c>
      <c r="N51" s="271">
        <f t="shared" si="0"/>
        <v>233.08843990591026</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1098.2504571685902</v>
      </c>
      <c r="N52" s="271">
        <f t="shared" si="0"/>
        <v>549.12522858429509</v>
      </c>
    </row>
    <row r="53" spans="1:14">
      <c r="B53" s="43"/>
      <c r="C53" s="280"/>
      <c r="D53" s="280"/>
      <c r="E53" s="280"/>
      <c r="F53" s="280"/>
      <c r="G53" s="280"/>
      <c r="H53" s="280"/>
      <c r="I53" s="267"/>
      <c r="J53" s="223"/>
      <c r="K53" s="281"/>
      <c r="L53" s="266"/>
      <c r="M53" s="282"/>
      <c r="N53" s="271"/>
    </row>
    <row r="54" spans="1:14" ht="15.75" thickBot="1">
      <c r="B54" s="828"/>
      <c r="C54" s="829"/>
      <c r="D54" s="829"/>
      <c r="E54" s="829"/>
      <c r="F54" s="829"/>
      <c r="G54" s="829"/>
      <c r="H54" s="829"/>
      <c r="I54" s="830"/>
      <c r="J54" s="42"/>
      <c r="K54" s="44"/>
      <c r="L54" s="831"/>
      <c r="M54" s="832"/>
      <c r="N54" s="45"/>
    </row>
    <row r="55" spans="1:14" ht="15.75" thickBot="1">
      <c r="B55" s="833" t="s">
        <v>953</v>
      </c>
      <c r="C55" s="834"/>
      <c r="D55" s="834"/>
      <c r="E55" s="834"/>
      <c r="F55" s="834"/>
      <c r="G55" s="834"/>
      <c r="H55" s="834"/>
      <c r="I55" s="834"/>
      <c r="J55" s="834"/>
      <c r="K55" s="834"/>
      <c r="L55" s="834"/>
      <c r="M55" s="835"/>
      <c r="N55" s="393">
        <f>SUM(N48:N54)</f>
        <v>12003.239944316605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958"/>
      <c r="C65" s="959"/>
      <c r="D65" s="959"/>
      <c r="E65" s="959"/>
      <c r="F65" s="959"/>
      <c r="G65" s="960"/>
      <c r="H65" s="310"/>
      <c r="I65" s="278"/>
      <c r="J65" s="285"/>
      <c r="K65" s="278"/>
      <c r="L65" s="837"/>
      <c r="M65" s="838"/>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22"/>
      <c r="M67" s="823"/>
      <c r="N67" s="127"/>
    </row>
    <row r="68" spans="1:15" ht="15.75" thickBot="1">
      <c r="B68" s="839" t="s">
        <v>953</v>
      </c>
      <c r="C68" s="840"/>
      <c r="D68" s="840"/>
      <c r="E68" s="840"/>
      <c r="F68" s="840"/>
      <c r="G68" s="840"/>
      <c r="H68" s="840"/>
      <c r="I68" s="840"/>
      <c r="J68" s="840"/>
      <c r="K68" s="840"/>
      <c r="L68" s="840"/>
      <c r="M68" s="841"/>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20"/>
      <c r="C78" s="821"/>
      <c r="D78" s="821"/>
      <c r="E78" s="821"/>
      <c r="F78" s="821"/>
      <c r="G78" s="821"/>
      <c r="H78" s="821"/>
      <c r="I78" s="126"/>
      <c r="J78" s="126"/>
      <c r="K78" s="126"/>
      <c r="L78" s="921"/>
      <c r="M78" s="921"/>
      <c r="N78" s="45"/>
    </row>
    <row r="79" spans="1:15" ht="15.75" thickBot="1">
      <c r="B79" s="839" t="s">
        <v>953</v>
      </c>
      <c r="C79" s="840"/>
      <c r="D79" s="840"/>
      <c r="E79" s="840"/>
      <c r="F79" s="840"/>
      <c r="G79" s="840"/>
      <c r="H79" s="840"/>
      <c r="I79" s="840"/>
      <c r="J79" s="840"/>
      <c r="K79" s="840"/>
      <c r="L79" s="840"/>
      <c r="M79" s="841"/>
      <c r="N79" s="300">
        <f>SUM(N73:N78)</f>
        <v>304.57811290607572</v>
      </c>
    </row>
    <row r="80" spans="1:15" ht="15.75" thickBot="1">
      <c r="B80" s="33"/>
      <c r="C80" s="34"/>
      <c r="D80" s="34"/>
      <c r="E80" s="34"/>
      <c r="F80" s="34"/>
      <c r="G80" s="34"/>
      <c r="H80" s="34"/>
      <c r="I80" s="34"/>
      <c r="J80" s="34"/>
      <c r="K80" s="34"/>
      <c r="L80" s="34"/>
      <c r="M80" s="34"/>
      <c r="N80" s="35"/>
    </row>
    <row r="81" spans="1:14" ht="15.75" thickBot="1">
      <c r="B81" s="833" t="s">
        <v>967</v>
      </c>
      <c r="C81" s="834"/>
      <c r="D81" s="834"/>
      <c r="E81" s="834"/>
      <c r="F81" s="834"/>
      <c r="G81" s="834"/>
      <c r="H81" s="834"/>
      <c r="I81" s="834"/>
      <c r="J81" s="834"/>
      <c r="K81" s="834"/>
      <c r="L81" s="834"/>
      <c r="M81" s="835"/>
      <c r="N81" s="99">
        <f>N43+N55+N68+N79</f>
        <v>17325.434830577437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24" t="s">
        <v>969</v>
      </c>
      <c r="C85" s="825"/>
      <c r="D85" s="825"/>
      <c r="E85" s="825"/>
      <c r="F85" s="825"/>
      <c r="G85" s="825"/>
      <c r="H85" s="825"/>
      <c r="I85" s="313"/>
      <c r="J85" s="333"/>
      <c r="K85" s="301" t="s">
        <v>970</v>
      </c>
      <c r="L85" s="863" t="s">
        <v>971</v>
      </c>
      <c r="M85" s="864"/>
      <c r="N85" s="302"/>
    </row>
    <row r="86" spans="1:14">
      <c r="B86" s="865" t="s">
        <v>972</v>
      </c>
      <c r="C86" s="866"/>
      <c r="D86" s="866"/>
      <c r="E86" s="866"/>
      <c r="F86" s="866"/>
      <c r="G86" s="866"/>
      <c r="H86" s="866"/>
      <c r="I86" s="87"/>
      <c r="J86" s="88"/>
      <c r="K86" s="303">
        <v>0.2</v>
      </c>
      <c r="L86" s="867">
        <f>N81*K86</f>
        <v>3465.0869661154875</v>
      </c>
      <c r="M86" s="868"/>
      <c r="N86" s="51"/>
    </row>
    <row r="87" spans="1:14">
      <c r="B87" s="89" t="s">
        <v>973</v>
      </c>
      <c r="C87" s="90"/>
      <c r="D87" s="90"/>
      <c r="E87" s="90"/>
      <c r="F87" s="90"/>
      <c r="G87" s="90"/>
      <c r="H87" s="90"/>
      <c r="I87" s="87"/>
      <c r="J87" s="88"/>
      <c r="K87" s="303">
        <v>0.05</v>
      </c>
      <c r="L87" s="867">
        <f>N81*K87</f>
        <v>866.27174152887187</v>
      </c>
      <c r="M87" s="868"/>
      <c r="N87" s="51"/>
    </row>
    <row r="88" spans="1:14" ht="15.75" thickBot="1">
      <c r="B88" s="91" t="s">
        <v>974</v>
      </c>
      <c r="C88" s="92"/>
      <c r="D88" s="92"/>
      <c r="E88" s="92"/>
      <c r="F88" s="92"/>
      <c r="G88" s="92"/>
      <c r="H88" s="92"/>
      <c r="I88" s="93"/>
      <c r="J88" s="94"/>
      <c r="K88" s="304">
        <v>0.05</v>
      </c>
      <c r="L88" s="869">
        <f>N81*K88</f>
        <v>866.27174152887187</v>
      </c>
      <c r="M88" s="870"/>
      <c r="N88" s="51"/>
    </row>
    <row r="89" spans="1:14" ht="15.75" thickBot="1">
      <c r="B89" s="833" t="s">
        <v>953</v>
      </c>
      <c r="C89" s="834"/>
      <c r="D89" s="834"/>
      <c r="E89" s="834"/>
      <c r="F89" s="834"/>
      <c r="G89" s="834"/>
      <c r="H89" s="834"/>
      <c r="I89" s="834"/>
      <c r="J89" s="834"/>
      <c r="K89" s="834"/>
      <c r="L89" s="834"/>
      <c r="M89" s="835"/>
      <c r="N89" s="52">
        <f>L86+L87+L88</f>
        <v>5197.6304491732308</v>
      </c>
    </row>
    <row r="90" spans="1:14" ht="15.75" thickBot="1">
      <c r="B90" s="33"/>
      <c r="C90" s="34"/>
      <c r="D90" s="34"/>
      <c r="E90" s="34"/>
      <c r="F90" s="34"/>
      <c r="G90" s="34"/>
      <c r="H90" s="34"/>
      <c r="I90" s="34"/>
      <c r="J90" s="34"/>
      <c r="K90" s="34"/>
      <c r="L90" s="34"/>
      <c r="M90" s="34"/>
      <c r="N90" s="35"/>
    </row>
    <row r="91" spans="1:14" ht="15.75" thickBot="1">
      <c r="A91" t="s">
        <v>2016</v>
      </c>
      <c r="B91" s="833" t="s">
        <v>975</v>
      </c>
      <c r="C91" s="834"/>
      <c r="D91" s="834"/>
      <c r="E91" s="834"/>
      <c r="F91" s="834"/>
      <c r="G91" s="834"/>
      <c r="H91" s="834"/>
      <c r="I91" s="834"/>
      <c r="J91" s="834"/>
      <c r="K91" s="834"/>
      <c r="L91" s="834"/>
      <c r="M91" s="835"/>
      <c r="N91" s="188">
        <f>N81+N89</f>
        <v>22523.065279750666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71" t="s">
        <v>2218</v>
      </c>
      <c r="C108" s="872"/>
      <c r="D108" s="872"/>
      <c r="E108" s="872"/>
      <c r="F108" s="872"/>
      <c r="G108" s="872"/>
      <c r="H108" s="872"/>
      <c r="I108" s="872"/>
      <c r="J108" s="872"/>
      <c r="K108" s="872"/>
      <c r="L108" s="872"/>
      <c r="M108" s="872"/>
      <c r="N108" s="873"/>
    </row>
    <row r="109" spans="2:14" ht="15" customHeight="1">
      <c r="B109" s="871"/>
      <c r="C109" s="872"/>
      <c r="D109" s="872"/>
      <c r="E109" s="872"/>
      <c r="F109" s="872"/>
      <c r="G109" s="872"/>
      <c r="H109" s="872"/>
      <c r="I109" s="872"/>
      <c r="J109" s="872"/>
      <c r="K109" s="872"/>
      <c r="L109" s="872"/>
      <c r="M109" s="872"/>
      <c r="N109" s="873"/>
    </row>
    <row r="110" spans="2:14" ht="32.25" customHeight="1">
      <c r="B110" s="874" t="s">
        <v>2219</v>
      </c>
      <c r="C110" s="875"/>
      <c r="D110" s="875"/>
      <c r="E110" s="875"/>
      <c r="F110" s="875"/>
      <c r="G110" s="875"/>
      <c r="H110" s="875"/>
      <c r="I110" s="875"/>
      <c r="J110" s="875"/>
      <c r="K110" s="875"/>
      <c r="L110" s="875"/>
      <c r="M110" s="875"/>
      <c r="N110" s="876"/>
    </row>
    <row r="111" spans="2:14">
      <c r="B111" s="874"/>
      <c r="C111" s="875"/>
      <c r="D111" s="875"/>
      <c r="E111" s="875"/>
      <c r="F111" s="875"/>
      <c r="G111" s="875"/>
      <c r="H111" s="875"/>
      <c r="I111" s="875"/>
      <c r="J111" s="875"/>
      <c r="K111" s="875"/>
      <c r="L111" s="875"/>
      <c r="M111" s="875"/>
      <c r="N111" s="876"/>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10"/>
      <c r="K121" s="810"/>
      <c r="L121" s="810"/>
      <c r="M121" s="810"/>
      <c r="N121" s="811"/>
    </row>
    <row r="122" spans="2:14" ht="15.75" thickBot="1">
      <c r="B122" s="260" t="s">
        <v>2221</v>
      </c>
      <c r="C122" s="392"/>
      <c r="D122" s="392"/>
      <c r="E122" s="57"/>
      <c r="F122" s="57"/>
      <c r="G122" s="57"/>
      <c r="H122" s="57"/>
      <c r="I122" s="57"/>
      <c r="J122" s="812"/>
      <c r="K122" s="812"/>
      <c r="L122" s="812"/>
      <c r="M122" s="812"/>
      <c r="N122" s="81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312</v>
      </c>
      <c r="B36" s="846" t="str">
        <f>VLOOKUP(A36,EQUIPOS!A6:D154,3,FALSE)</f>
        <v>Retroexcavadora sobre oruga, potencia 138 HP, balde de 1,5 m3.</v>
      </c>
      <c r="C36" s="847"/>
      <c r="D36" s="847"/>
      <c r="E36" s="847"/>
      <c r="F36" s="847"/>
      <c r="G36" s="847"/>
      <c r="H36" s="848"/>
      <c r="I36" s="266"/>
      <c r="J36" s="267"/>
      <c r="K36" s="268">
        <f>VLOOKUP(A36,EQUIPOS!A6:D163,4,FALSE)</f>
        <v>224820.93529143676</v>
      </c>
      <c r="L36" s="269"/>
      <c r="M36" s="270">
        <v>66</v>
      </c>
      <c r="N36" s="271">
        <f>K36/M36</f>
        <v>3406.3778074460115</v>
      </c>
    </row>
    <row r="37" spans="1:14">
      <c r="A37" s="108"/>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1.0252083333333333</v>
      </c>
    </row>
    <row r="43" spans="1:14" ht="15.75" thickBot="1">
      <c r="B43" s="833" t="s">
        <v>953</v>
      </c>
      <c r="C43" s="834"/>
      <c r="D43" s="834"/>
      <c r="E43" s="834"/>
      <c r="F43" s="834"/>
      <c r="G43" s="834"/>
      <c r="H43" s="834"/>
      <c r="I43" s="834"/>
      <c r="J43" s="834"/>
      <c r="K43" s="834"/>
      <c r="L43" s="834"/>
      <c r="M43" s="835"/>
      <c r="N43" s="393">
        <f>SUM(N36:N42)</f>
        <v>3407.403015779345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102.52083333333333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3509.9238491126785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701.98476982253578</v>
      </c>
      <c r="M83" s="868"/>
      <c r="N83" s="51"/>
    </row>
    <row r="84" spans="1:14">
      <c r="B84" s="89" t="s">
        <v>973</v>
      </c>
      <c r="C84" s="90"/>
      <c r="D84" s="90"/>
      <c r="E84" s="90"/>
      <c r="F84" s="90"/>
      <c r="G84" s="90"/>
      <c r="H84" s="90"/>
      <c r="I84" s="87"/>
      <c r="J84" s="88"/>
      <c r="K84" s="303">
        <v>0.05</v>
      </c>
      <c r="L84" s="867">
        <f>N78*K84</f>
        <v>175.49619245563395</v>
      </c>
      <c r="M84" s="868"/>
      <c r="N84" s="51"/>
    </row>
    <row r="85" spans="1:14" ht="15.75" thickBot="1">
      <c r="B85" s="91" t="s">
        <v>974</v>
      </c>
      <c r="C85" s="92"/>
      <c r="D85" s="92"/>
      <c r="E85" s="92"/>
      <c r="F85" s="92"/>
      <c r="G85" s="92"/>
      <c r="H85" s="92"/>
      <c r="I85" s="93"/>
      <c r="J85" s="94"/>
      <c r="K85" s="304">
        <v>0.05</v>
      </c>
      <c r="L85" s="869">
        <f>N78*K85</f>
        <v>175.49619245563395</v>
      </c>
      <c r="M85" s="870"/>
      <c r="N85" s="51"/>
    </row>
    <row r="86" spans="1:14" ht="15.75" thickBot="1">
      <c r="B86" s="833" t="s">
        <v>953</v>
      </c>
      <c r="C86" s="834"/>
      <c r="D86" s="834"/>
      <c r="E86" s="834"/>
      <c r="F86" s="834"/>
      <c r="G86" s="834"/>
      <c r="H86" s="834"/>
      <c r="I86" s="834"/>
      <c r="J86" s="834"/>
      <c r="K86" s="834"/>
      <c r="L86" s="834"/>
      <c r="M86" s="835"/>
      <c r="N86" s="52">
        <f>L83+L84+L85</f>
        <v>1052.9771547338037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4562.9010038464821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148</v>
      </c>
      <c r="B36" s="846" t="str">
        <f>VLOOKUP(A36,EQUIPOS!A6:D154,3,FALSE)</f>
        <v>Cargador : Potencia en el volante 110 hp, Clasificación de RPM del motor 2300.</v>
      </c>
      <c r="C36" s="847"/>
      <c r="D36" s="847"/>
      <c r="E36" s="847"/>
      <c r="F36" s="847"/>
      <c r="G36" s="847"/>
      <c r="H36" s="848"/>
      <c r="I36" s="266"/>
      <c r="J36" s="267"/>
      <c r="K36" s="268">
        <f>VLOOKUP(A36,EQUIPOS!A6:D163,4,FALSE)</f>
        <v>185284.48919720409</v>
      </c>
      <c r="L36" s="269"/>
      <c r="M36" s="270">
        <v>66</v>
      </c>
      <c r="N36" s="271">
        <f>K36/M36</f>
        <v>2807.3407454121834</v>
      </c>
    </row>
    <row r="37" spans="1:14">
      <c r="A37" s="108" t="s">
        <v>129</v>
      </c>
      <c r="B37" s="846" t="str">
        <f>VLOOKUP(A37,EQUIPOS!A7:D154,3,FALSE)</f>
        <v xml:space="preserve">Buldozer, Potencia al volante de 140 HP, motor de 2200 RPM, longitud de hoja 4,80m. </v>
      </c>
      <c r="C37" s="847"/>
      <c r="D37" s="847"/>
      <c r="E37" s="847"/>
      <c r="F37" s="847"/>
      <c r="G37" s="847"/>
      <c r="H37" s="848"/>
      <c r="I37" s="266"/>
      <c r="J37" s="267"/>
      <c r="K37" s="268">
        <f>VLOOKUP(A37,EQUIPOS!A7:D164,4,FALSE)</f>
        <v>215764.90250448231</v>
      </c>
      <c r="L37" s="269"/>
      <c r="M37" s="270">
        <v>100</v>
      </c>
      <c r="N37" s="271">
        <f>K37/M37</f>
        <v>2157.6490250448232</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73"/>
      <c r="L39" s="850"/>
      <c r="M39" s="851"/>
      <c r="N39" s="272"/>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2.0504166666666666</v>
      </c>
    </row>
    <row r="43" spans="1:14" ht="15.75" thickBot="1">
      <c r="B43" s="833" t="s">
        <v>953</v>
      </c>
      <c r="C43" s="834"/>
      <c r="D43" s="834"/>
      <c r="E43" s="834"/>
      <c r="F43" s="834"/>
      <c r="G43" s="834"/>
      <c r="H43" s="834"/>
      <c r="I43" s="834"/>
      <c r="J43" s="834"/>
      <c r="K43" s="834"/>
      <c r="L43" s="834"/>
      <c r="M43" s="835"/>
      <c r="N43" s="393">
        <f>SUM(N36:N42)</f>
        <v>4967.0401871236736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4652.8934566402477</v>
      </c>
      <c r="N48" s="271">
        <f>K48*M48</f>
        <v>4652.8934566402477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4652.8934566402477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205.04166666666666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9824.9753104305873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1964.9950620861175</v>
      </c>
      <c r="M83" s="868"/>
      <c r="N83" s="51"/>
    </row>
    <row r="84" spans="1:14">
      <c r="B84" s="89" t="s">
        <v>973</v>
      </c>
      <c r="C84" s="90"/>
      <c r="D84" s="90"/>
      <c r="E84" s="90"/>
      <c r="F84" s="90"/>
      <c r="G84" s="90"/>
      <c r="H84" s="90"/>
      <c r="I84" s="87"/>
      <c r="J84" s="88"/>
      <c r="K84" s="303">
        <v>0.05</v>
      </c>
      <c r="L84" s="867">
        <f>N78*K84</f>
        <v>491.24876552152938</v>
      </c>
      <c r="M84" s="868"/>
      <c r="N84" s="51"/>
    </row>
    <row r="85" spans="1:14" ht="15.75" thickBot="1">
      <c r="B85" s="91" t="s">
        <v>974</v>
      </c>
      <c r="C85" s="92"/>
      <c r="D85" s="92"/>
      <c r="E85" s="92"/>
      <c r="F85" s="92"/>
      <c r="G85" s="92"/>
      <c r="H85" s="92"/>
      <c r="I85" s="93"/>
      <c r="J85" s="94"/>
      <c r="K85" s="304">
        <v>0.05</v>
      </c>
      <c r="L85" s="869">
        <f>N78*K85</f>
        <v>491.24876552152938</v>
      </c>
      <c r="M85" s="870"/>
      <c r="N85" s="51"/>
    </row>
    <row r="86" spans="1:14" ht="15.75" thickBot="1">
      <c r="B86" s="833" t="s">
        <v>953</v>
      </c>
      <c r="C86" s="834"/>
      <c r="D86" s="834"/>
      <c r="E86" s="834"/>
      <c r="F86" s="834"/>
      <c r="G86" s="834"/>
      <c r="H86" s="834"/>
      <c r="I86" s="834"/>
      <c r="J86" s="834"/>
      <c r="K86" s="834"/>
      <c r="L86" s="834"/>
      <c r="M86" s="835"/>
      <c r="N86" s="52">
        <f>L83+L84+L85</f>
        <v>2947.4925931291764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12772.467903559764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08" t="s">
        <v>129</v>
      </c>
      <c r="B36" s="846" t="str">
        <f>VLOOKUP(A36,EQUIPOS!A6:D154,3,FALSE)</f>
        <v xml:space="preserve">Buldozer, Potencia al volante de 140 HP, motor de 2200 RPM, longitud de hoja 4,80m. </v>
      </c>
      <c r="C36" s="847"/>
      <c r="D36" s="847"/>
      <c r="E36" s="847"/>
      <c r="F36" s="847"/>
      <c r="G36" s="847"/>
      <c r="H36" s="848"/>
      <c r="I36" s="266"/>
      <c r="J36" s="267"/>
      <c r="K36" s="268">
        <f>VLOOKUP(A36,EQUIPOS!A6:D163,4,FALSE)</f>
        <v>215764.90250448231</v>
      </c>
      <c r="L36" s="463"/>
      <c r="M36" s="282">
        <v>50</v>
      </c>
      <c r="N36" s="271">
        <f>K36/M36</f>
        <v>4315.2980500896465</v>
      </c>
    </row>
    <row r="37" spans="1:14">
      <c r="A37" s="108" t="s">
        <v>152</v>
      </c>
      <c r="B37" s="846" t="str">
        <f>VLOOKUP(A37,EQUIPOS!A7:D154,3,FALSE)</f>
        <v xml:space="preserve">Carrotanque de agua(1000 Galones) </v>
      </c>
      <c r="C37" s="847"/>
      <c r="D37" s="847"/>
      <c r="E37" s="847"/>
      <c r="F37" s="847"/>
      <c r="G37" s="847"/>
      <c r="H37" s="848"/>
      <c r="I37" s="266"/>
      <c r="J37" s="267"/>
      <c r="K37" s="268">
        <f>VLOOKUP(A37,EQUIPOS!A7:D164,4,FALSE)</f>
        <v>68992.437956565613</v>
      </c>
      <c r="L37" s="463"/>
      <c r="M37" s="282">
        <v>50</v>
      </c>
      <c r="N37" s="271">
        <f>K37/M37</f>
        <v>1379.8487591313124</v>
      </c>
    </row>
    <row r="38" spans="1:14">
      <c r="A38" s="204" t="s">
        <v>269</v>
      </c>
      <c r="B38" s="846" t="str">
        <f>VLOOKUP(A38,EQUIPOS!A8:D154,3,FALSE)</f>
        <v>Motoniveladora  potencia 215 HP, ancho de cuchilla 4,27 m, peso 18 ton.</v>
      </c>
      <c r="C38" s="847"/>
      <c r="D38" s="847"/>
      <c r="E38" s="847"/>
      <c r="F38" s="847"/>
      <c r="G38" s="847"/>
      <c r="H38" s="848"/>
      <c r="I38" s="266"/>
      <c r="J38" s="267"/>
      <c r="K38" s="268">
        <f>VLOOKUP(A38,EQUIPOS!A8:D165,4,FALSE)</f>
        <v>218854.14737777953</v>
      </c>
      <c r="L38" s="463"/>
      <c r="M38" s="282">
        <v>50</v>
      </c>
      <c r="N38" s="271">
        <f>K38/M38</f>
        <v>4377.0829475555911</v>
      </c>
    </row>
    <row r="39" spans="1:14">
      <c r="A39" s="204" t="s">
        <v>365</v>
      </c>
      <c r="B39" s="846" t="str">
        <f>VLOOKUP(A39,EQUIPOS!A9:D154,3,FALSE)</f>
        <v xml:space="preserve">Vibrocompatador, potencia 153 HP, peso 10 Ton. </v>
      </c>
      <c r="C39" s="847"/>
      <c r="D39" s="847"/>
      <c r="E39" s="847"/>
      <c r="F39" s="847"/>
      <c r="G39" s="847"/>
      <c r="H39" s="848"/>
      <c r="I39" s="849"/>
      <c r="J39" s="830"/>
      <c r="K39" s="268">
        <f>VLOOKUP(A39,EQUIPOS!A9:D166,4,FALSE)</f>
        <v>129558.17542533133</v>
      </c>
      <c r="L39" s="961">
        <v>50</v>
      </c>
      <c r="M39" s="962"/>
      <c r="N39" s="271">
        <f>K39/L39</f>
        <v>2591.1635085066264</v>
      </c>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12663.393265283175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402.04310903601993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13065.436374319195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2613.0872748638394</v>
      </c>
      <c r="M83" s="868"/>
      <c r="N83" s="51"/>
    </row>
    <row r="84" spans="1:14">
      <c r="B84" s="89" t="s">
        <v>973</v>
      </c>
      <c r="C84" s="90"/>
      <c r="D84" s="90"/>
      <c r="E84" s="90"/>
      <c r="F84" s="90"/>
      <c r="G84" s="90"/>
      <c r="H84" s="90"/>
      <c r="I84" s="87"/>
      <c r="J84" s="88"/>
      <c r="K84" s="303">
        <v>0.05</v>
      </c>
      <c r="L84" s="867">
        <f>N78*K84</f>
        <v>653.27181871595985</v>
      </c>
      <c r="M84" s="868"/>
      <c r="N84" s="51"/>
    </row>
    <row r="85" spans="1:14" ht="15.75" thickBot="1">
      <c r="B85" s="91" t="s">
        <v>974</v>
      </c>
      <c r="C85" s="92"/>
      <c r="D85" s="92"/>
      <c r="E85" s="92"/>
      <c r="F85" s="92"/>
      <c r="G85" s="92"/>
      <c r="H85" s="92"/>
      <c r="I85" s="93"/>
      <c r="J85" s="94"/>
      <c r="K85" s="304">
        <v>0.05</v>
      </c>
      <c r="L85" s="869">
        <f>N78*K85</f>
        <v>653.27181871595985</v>
      </c>
      <c r="M85" s="870"/>
      <c r="N85" s="51"/>
    </row>
    <row r="86" spans="1:14" ht="15.75" thickBot="1">
      <c r="B86" s="833" t="s">
        <v>953</v>
      </c>
      <c r="C86" s="834"/>
      <c r="D86" s="834"/>
      <c r="E86" s="834"/>
      <c r="F86" s="834"/>
      <c r="G86" s="834"/>
      <c r="H86" s="834"/>
      <c r="I86" s="834"/>
      <c r="J86" s="834"/>
      <c r="K86" s="834"/>
      <c r="L86" s="834"/>
      <c r="M86" s="835"/>
      <c r="N86" s="52">
        <f>L83+L84+L85</f>
        <v>3919.6309122957591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16985.067286614954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129</v>
      </c>
      <c r="B36" s="846" t="str">
        <f>VLOOKUP(A36,EQUIPOS!A6:D154,3,FALSE)</f>
        <v xml:space="preserve">Buldozer, Potencia al volante de 140 HP, motor de 2200 RPM, longitud de hoja 4,80m. </v>
      </c>
      <c r="C36" s="847"/>
      <c r="D36" s="847"/>
      <c r="E36" s="847"/>
      <c r="F36" s="847"/>
      <c r="G36" s="847"/>
      <c r="H36" s="848"/>
      <c r="I36" s="266"/>
      <c r="J36" s="267"/>
      <c r="K36" s="268">
        <f>VLOOKUP(A36,EQUIPOS!A6:D163,4,FALSE)</f>
        <v>215764.90250448231</v>
      </c>
      <c r="L36" s="269"/>
      <c r="M36" s="270">
        <v>40</v>
      </c>
      <c r="N36" s="271">
        <f>K36/M36</f>
        <v>5394.1225626120577</v>
      </c>
    </row>
    <row r="37" spans="1:14">
      <c r="A37" s="113" t="s">
        <v>365</v>
      </c>
      <c r="B37" s="846" t="str">
        <f>VLOOKUP(A37,EQUIPOS!A7:D154,3,FALSE)</f>
        <v xml:space="preserve">Vibrocompatador, potencia 153 HP, peso 10 Ton. </v>
      </c>
      <c r="C37" s="847"/>
      <c r="D37" s="847"/>
      <c r="E37" s="847"/>
      <c r="F37" s="847"/>
      <c r="G37" s="847"/>
      <c r="H37" s="848"/>
      <c r="I37" s="266"/>
      <c r="J37" s="267"/>
      <c r="K37" s="268">
        <f>VLOOKUP(A37,EQUIPOS!A7:D164,4,FALSE)</f>
        <v>129558.17542533133</v>
      </c>
      <c r="L37" s="269"/>
      <c r="M37" s="270">
        <v>40</v>
      </c>
      <c r="N37" s="271">
        <f>K37/M37</f>
        <v>3238.954385633283</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8633.0769482453397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502.55388629502494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9135.630834540365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1827.1261669080732</v>
      </c>
      <c r="M83" s="868"/>
      <c r="N83" s="51"/>
    </row>
    <row r="84" spans="1:14">
      <c r="B84" s="89" t="s">
        <v>973</v>
      </c>
      <c r="C84" s="90"/>
      <c r="D84" s="90"/>
      <c r="E84" s="90"/>
      <c r="F84" s="90"/>
      <c r="G84" s="90"/>
      <c r="H84" s="90"/>
      <c r="I84" s="87"/>
      <c r="J84" s="88"/>
      <c r="K84" s="303">
        <v>0.05</v>
      </c>
      <c r="L84" s="867">
        <f>N78*K84</f>
        <v>456.78154172701829</v>
      </c>
      <c r="M84" s="868"/>
      <c r="N84" s="51"/>
    </row>
    <row r="85" spans="1:14" ht="15.75" thickBot="1">
      <c r="B85" s="91" t="s">
        <v>974</v>
      </c>
      <c r="C85" s="92"/>
      <c r="D85" s="92"/>
      <c r="E85" s="92"/>
      <c r="F85" s="92"/>
      <c r="G85" s="92"/>
      <c r="H85" s="92"/>
      <c r="I85" s="93"/>
      <c r="J85" s="94"/>
      <c r="K85" s="304">
        <v>0.05</v>
      </c>
      <c r="L85" s="869">
        <f>N78*K85</f>
        <v>456.78154172701829</v>
      </c>
      <c r="M85" s="870"/>
      <c r="N85" s="51"/>
    </row>
    <row r="86" spans="1:14" ht="15.75" thickBot="1">
      <c r="B86" s="833" t="s">
        <v>953</v>
      </c>
      <c r="C86" s="834"/>
      <c r="D86" s="834"/>
      <c r="E86" s="834"/>
      <c r="F86" s="834"/>
      <c r="G86" s="834"/>
      <c r="H86" s="834"/>
      <c r="I86" s="834"/>
      <c r="J86" s="834"/>
      <c r="K86" s="834"/>
      <c r="L86" s="834"/>
      <c r="M86" s="835"/>
      <c r="N86" s="52">
        <f>L83+L84+L85</f>
        <v>2740.6892503621102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11876.320084902476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129</v>
      </c>
      <c r="B36" s="846" t="str">
        <f>VLOOKUP(A36,EQUIPOS!A6:D154,3,FALSE)</f>
        <v xml:space="preserve">Buldozer, Potencia al volante de 140 HP, motor de 2200 RPM, longitud de hoja 4,80m. </v>
      </c>
      <c r="C36" s="847"/>
      <c r="D36" s="847"/>
      <c r="E36" s="847"/>
      <c r="F36" s="847"/>
      <c r="G36" s="847"/>
      <c r="H36" s="848"/>
      <c r="I36" s="266"/>
      <c r="J36" s="267"/>
      <c r="K36" s="268">
        <f>VLOOKUP(A36,EQUIPOS!A6:D163,4,FALSE)</f>
        <v>215764.90250448231</v>
      </c>
      <c r="L36" s="269"/>
      <c r="M36" s="270">
        <v>40</v>
      </c>
      <c r="N36" s="271">
        <f>K36/M36</f>
        <v>5394.1225626120577</v>
      </c>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5394.1225626120577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502.55388629502494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5896.6764489070829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1179.3352897814166</v>
      </c>
      <c r="M83" s="868"/>
      <c r="N83" s="51"/>
    </row>
    <row r="84" spans="1:14">
      <c r="B84" s="89" t="s">
        <v>973</v>
      </c>
      <c r="C84" s="90"/>
      <c r="D84" s="90"/>
      <c r="E84" s="90"/>
      <c r="F84" s="90"/>
      <c r="G84" s="90"/>
      <c r="H84" s="90"/>
      <c r="I84" s="87"/>
      <c r="J84" s="88"/>
      <c r="K84" s="303">
        <v>0.05</v>
      </c>
      <c r="L84" s="867">
        <f>N78*K84</f>
        <v>294.83382244535414</v>
      </c>
      <c r="M84" s="868"/>
      <c r="N84" s="51"/>
    </row>
    <row r="85" spans="1:14" ht="15.75" thickBot="1">
      <c r="B85" s="91" t="s">
        <v>974</v>
      </c>
      <c r="C85" s="92"/>
      <c r="D85" s="92"/>
      <c r="E85" s="92"/>
      <c r="F85" s="92"/>
      <c r="G85" s="92"/>
      <c r="H85" s="92"/>
      <c r="I85" s="93"/>
      <c r="J85" s="94"/>
      <c r="K85" s="304">
        <v>0.05</v>
      </c>
      <c r="L85" s="869">
        <f>N78*K85</f>
        <v>294.83382244535414</v>
      </c>
      <c r="M85" s="870"/>
      <c r="N85" s="51"/>
    </row>
    <row r="86" spans="1:14" ht="15.75" thickBot="1">
      <c r="B86" s="833" t="s">
        <v>953</v>
      </c>
      <c r="C86" s="834"/>
      <c r="D86" s="834"/>
      <c r="E86" s="834"/>
      <c r="F86" s="834"/>
      <c r="G86" s="834"/>
      <c r="H86" s="834"/>
      <c r="I86" s="834"/>
      <c r="J86" s="834"/>
      <c r="K86" s="834"/>
      <c r="L86" s="834"/>
      <c r="M86" s="835"/>
      <c r="N86" s="52">
        <f>L83+L84+L85</f>
        <v>1769.0029346721249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7665.6793835792078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1" zoomScale="78" zoomScaleNormal="78" workbookViewId="0">
      <selection activeCell="K48" sqref="K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2.1494824361440799</v>
      </c>
    </row>
    <row r="43" spans="1:14" ht="15.75" thickBot="1">
      <c r="B43" s="833" t="s">
        <v>953</v>
      </c>
      <c r="C43" s="834"/>
      <c r="D43" s="834"/>
      <c r="E43" s="834"/>
      <c r="F43" s="834"/>
      <c r="G43" s="834"/>
      <c r="H43" s="834"/>
      <c r="I43" s="834"/>
      <c r="J43" s="834"/>
      <c r="K43" s="834"/>
      <c r="L43" s="834"/>
      <c r="M43" s="83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6321.685936410071</v>
      </c>
      <c r="N48" s="271">
        <f>K48*M48</f>
        <v>8218.191717333093</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8218.191717333093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47"/>
      <c r="D59" s="47"/>
      <c r="E59" s="47"/>
      <c r="F59" s="47"/>
      <c r="G59" s="47"/>
      <c r="H59" s="287"/>
      <c r="I59" s="278"/>
      <c r="J59" s="278"/>
      <c r="K59" s="278"/>
      <c r="L59" s="837"/>
      <c r="M59" s="838"/>
      <c r="N59" s="290"/>
    </row>
    <row r="60" spans="1:14" ht="24.75" customHeight="1">
      <c r="B60" s="46"/>
      <c r="C60" s="316"/>
      <c r="D60" s="316"/>
      <c r="E60" s="316"/>
      <c r="F60" s="316"/>
      <c r="G60" s="316"/>
      <c r="H60" s="310"/>
      <c r="I60" s="398"/>
      <c r="J60" s="285"/>
      <c r="K60" s="278"/>
      <c r="L60" s="837"/>
      <c r="M60" s="838"/>
      <c r="N60" s="286"/>
    </row>
    <row r="61" spans="1:14">
      <c r="B61" s="46"/>
      <c r="C61" s="47"/>
      <c r="D61" s="47"/>
      <c r="E61" s="47"/>
      <c r="F61" s="47"/>
      <c r="G61" s="316"/>
      <c r="H61" s="310"/>
      <c r="I61" s="398"/>
      <c r="J61" s="285"/>
      <c r="K61" s="278"/>
      <c r="L61" s="837"/>
      <c r="M61" s="838"/>
      <c r="N61" s="290"/>
    </row>
    <row r="62" spans="1:14">
      <c r="B62" s="46"/>
      <c r="C62" s="47"/>
      <c r="D62" s="47"/>
      <c r="E62" s="47"/>
      <c r="F62" s="47"/>
      <c r="G62" s="47"/>
      <c r="H62" s="287"/>
      <c r="I62" s="278"/>
      <c r="J62" s="278"/>
      <c r="K62" s="278"/>
      <c r="L62" s="837"/>
      <c r="M62" s="838"/>
      <c r="N62" s="290"/>
    </row>
    <row r="63" spans="1:14">
      <c r="B63" s="46"/>
      <c r="C63" s="47"/>
      <c r="D63" s="47"/>
      <c r="E63" s="47"/>
      <c r="F63" s="47"/>
      <c r="G63" s="47"/>
      <c r="H63" s="287"/>
      <c r="I63" s="278"/>
      <c r="J63" s="278"/>
      <c r="K63" s="278"/>
      <c r="L63" s="837"/>
      <c r="M63" s="838"/>
      <c r="N63" s="290"/>
    </row>
    <row r="64" spans="1:14" ht="15.75" thickBot="1">
      <c r="B64" s="464"/>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214.948243614408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8435.2894433836445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1687.0578886767289</v>
      </c>
      <c r="M83" s="868"/>
      <c r="N83" s="51"/>
    </row>
    <row r="84" spans="1:14">
      <c r="B84" s="89" t="s">
        <v>973</v>
      </c>
      <c r="C84" s="90"/>
      <c r="D84" s="90"/>
      <c r="E84" s="90"/>
      <c r="F84" s="90"/>
      <c r="G84" s="90"/>
      <c r="H84" s="90"/>
      <c r="I84" s="87"/>
      <c r="J84" s="88"/>
      <c r="K84" s="303">
        <v>0.05</v>
      </c>
      <c r="L84" s="867">
        <f>N78*K84</f>
        <v>421.76447216918223</v>
      </c>
      <c r="M84" s="868"/>
      <c r="N84" s="51"/>
    </row>
    <row r="85" spans="1:14" ht="15.75" thickBot="1">
      <c r="B85" s="91" t="s">
        <v>974</v>
      </c>
      <c r="C85" s="92"/>
      <c r="D85" s="92"/>
      <c r="E85" s="92"/>
      <c r="F85" s="92"/>
      <c r="G85" s="92"/>
      <c r="H85" s="92"/>
      <c r="I85" s="93"/>
      <c r="J85" s="94"/>
      <c r="K85" s="304">
        <v>0.05</v>
      </c>
      <c r="L85" s="869">
        <f>N78*K85</f>
        <v>421.76447216918223</v>
      </c>
      <c r="M85" s="870"/>
      <c r="N85" s="51"/>
    </row>
    <row r="86" spans="1:14" ht="15.75" thickBot="1">
      <c r="B86" s="833" t="s">
        <v>953</v>
      </c>
      <c r="C86" s="834"/>
      <c r="D86" s="834"/>
      <c r="E86" s="834"/>
      <c r="F86" s="834"/>
      <c r="G86" s="834"/>
      <c r="H86" s="834"/>
      <c r="I86" s="834"/>
      <c r="J86" s="834"/>
      <c r="K86" s="834"/>
      <c r="L86" s="834"/>
      <c r="M86" s="835"/>
      <c r="N86" s="52">
        <f>L83+L84+L85</f>
        <v>2530.5868330150934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10965.876276398738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40"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0.01</v>
      </c>
      <c r="M42" s="858"/>
      <c r="N42" s="105">
        <f>N76*L42</f>
        <v>2.1494824361440799</v>
      </c>
    </row>
    <row r="43" spans="1:14" ht="15.75" thickBot="1">
      <c r="B43" s="833" t="s">
        <v>953</v>
      </c>
      <c r="C43" s="834"/>
      <c r="D43" s="834"/>
      <c r="E43" s="834"/>
      <c r="F43" s="834"/>
      <c r="G43" s="834"/>
      <c r="H43" s="834"/>
      <c r="I43" s="834"/>
      <c r="J43" s="834"/>
      <c r="K43" s="834"/>
      <c r="L43" s="834"/>
      <c r="M43" s="83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11989.458492800604</v>
      </c>
      <c r="N48" s="271">
        <f>K48*M48</f>
        <v>14387.350191360725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14387.350191360725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47"/>
      <c r="D59" s="47"/>
      <c r="E59" s="47"/>
      <c r="F59" s="47"/>
      <c r="G59" s="47"/>
      <c r="H59" s="287"/>
      <c r="I59" s="278"/>
      <c r="J59" s="278"/>
      <c r="K59" s="278"/>
      <c r="L59" s="837"/>
      <c r="M59" s="838"/>
      <c r="N59" s="290"/>
    </row>
    <row r="60" spans="1:14" ht="24.75" customHeight="1">
      <c r="B60" s="46"/>
      <c r="C60" s="316"/>
      <c r="D60" s="316"/>
      <c r="E60" s="316"/>
      <c r="F60" s="316"/>
      <c r="G60" s="316"/>
      <c r="H60" s="310"/>
      <c r="I60" s="398"/>
      <c r="J60" s="285"/>
      <c r="K60" s="278"/>
      <c r="L60" s="837"/>
      <c r="M60" s="838"/>
      <c r="N60" s="286"/>
    </row>
    <row r="61" spans="1:14">
      <c r="B61" s="46"/>
      <c r="C61" s="47"/>
      <c r="D61" s="47"/>
      <c r="E61" s="47"/>
      <c r="F61" s="47"/>
      <c r="G61" s="316"/>
      <c r="H61" s="310"/>
      <c r="I61" s="398"/>
      <c r="J61" s="285"/>
      <c r="K61" s="278"/>
      <c r="L61" s="837"/>
      <c r="M61" s="838"/>
      <c r="N61" s="290"/>
    </row>
    <row r="62" spans="1:14">
      <c r="B62" s="46"/>
      <c r="C62" s="47"/>
      <c r="D62" s="47"/>
      <c r="E62" s="47"/>
      <c r="F62" s="47"/>
      <c r="G62" s="47"/>
      <c r="H62" s="287"/>
      <c r="I62" s="278"/>
      <c r="J62" s="278"/>
      <c r="K62" s="278"/>
      <c r="L62" s="837"/>
      <c r="M62" s="838"/>
      <c r="N62" s="290"/>
    </row>
    <row r="63" spans="1:14">
      <c r="B63" s="46"/>
      <c r="C63" s="47"/>
      <c r="D63" s="47"/>
      <c r="E63" s="47"/>
      <c r="F63" s="47"/>
      <c r="G63" s="47"/>
      <c r="H63" s="287"/>
      <c r="I63" s="278"/>
      <c r="J63" s="278"/>
      <c r="K63" s="278"/>
      <c r="L63" s="837"/>
      <c r="M63" s="838"/>
      <c r="N63" s="290"/>
    </row>
    <row r="64" spans="1:14" ht="15.75" thickBot="1">
      <c r="B64" s="464"/>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214.948243614408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14604.447917411277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2920.8895834822556</v>
      </c>
      <c r="M83" s="868"/>
      <c r="N83" s="51"/>
    </row>
    <row r="84" spans="1:14">
      <c r="B84" s="89" t="s">
        <v>973</v>
      </c>
      <c r="C84" s="90"/>
      <c r="D84" s="90"/>
      <c r="E84" s="90"/>
      <c r="F84" s="90"/>
      <c r="G84" s="90"/>
      <c r="H84" s="90"/>
      <c r="I84" s="87"/>
      <c r="J84" s="88"/>
      <c r="K84" s="303">
        <v>0.05</v>
      </c>
      <c r="L84" s="867">
        <f>N78*K84</f>
        <v>730.2223958705639</v>
      </c>
      <c r="M84" s="868"/>
      <c r="N84" s="51"/>
    </row>
    <row r="85" spans="1:14" ht="15.75" thickBot="1">
      <c r="B85" s="91" t="s">
        <v>974</v>
      </c>
      <c r="C85" s="92"/>
      <c r="D85" s="92"/>
      <c r="E85" s="92"/>
      <c r="F85" s="92"/>
      <c r="G85" s="92"/>
      <c r="H85" s="92"/>
      <c r="I85" s="93"/>
      <c r="J85" s="94"/>
      <c r="K85" s="304">
        <v>0.05</v>
      </c>
      <c r="L85" s="869">
        <f>N78*K85</f>
        <v>730.2223958705639</v>
      </c>
      <c r="M85" s="870"/>
      <c r="N85" s="51"/>
    </row>
    <row r="86" spans="1:14" ht="15.75" thickBot="1">
      <c r="B86" s="833" t="s">
        <v>953</v>
      </c>
      <c r="C86" s="834"/>
      <c r="D86" s="834"/>
      <c r="E86" s="834"/>
      <c r="F86" s="834"/>
      <c r="G86" s="834"/>
      <c r="H86" s="834"/>
      <c r="I86" s="834"/>
      <c r="J86" s="834"/>
      <c r="K86" s="834"/>
      <c r="L86" s="834"/>
      <c r="M86" s="835"/>
      <c r="N86" s="52">
        <f>L83+L84+L85</f>
        <v>4381.3343752233832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18985.78229263466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129</v>
      </c>
      <c r="B36" s="846" t="str">
        <f>VLOOKUP(A36,EQUIPOS!A6:D186,3,FALSE)</f>
        <v xml:space="preserve">Buldozer, Potencia al volante de 140 HP, motor de 2200 RPM, longitud de hoja 4,80m. </v>
      </c>
      <c r="C36" s="847"/>
      <c r="D36" s="847"/>
      <c r="E36" s="847"/>
      <c r="F36" s="847"/>
      <c r="G36" s="847"/>
      <c r="H36" s="848"/>
      <c r="I36" s="266"/>
      <c r="J36" s="267"/>
      <c r="K36" s="268">
        <f>VLOOKUP(A36,EQUIPOS!A6:D186,4,FALSE)</f>
        <v>215764.90250448231</v>
      </c>
      <c r="L36" s="269"/>
      <c r="M36" s="270">
        <v>45</v>
      </c>
      <c r="N36" s="271">
        <f>K36/M36</f>
        <v>4794.7756112107181</v>
      </c>
    </row>
    <row r="37" spans="1:14">
      <c r="A37" s="113" t="s">
        <v>152</v>
      </c>
      <c r="B37" s="846" t="str">
        <f>VLOOKUP(A37,EQUIPOS!A7:D187,3,FALSE)</f>
        <v xml:space="preserve">Carrotanque de agua(1000 Galones) </v>
      </c>
      <c r="C37" s="847"/>
      <c r="D37" s="847"/>
      <c r="E37" s="847"/>
      <c r="F37" s="847"/>
      <c r="G37" s="847"/>
      <c r="H37" s="848"/>
      <c r="I37" s="266"/>
      <c r="J37" s="267"/>
      <c r="K37" s="268">
        <f>VLOOKUP(A37,EQUIPOS!A7:D187,4,FALSE)</f>
        <v>68992.437956565613</v>
      </c>
      <c r="L37" s="269"/>
      <c r="M37" s="270">
        <v>45</v>
      </c>
      <c r="N37" s="271">
        <f>K37/M37</f>
        <v>1533.1652879236804</v>
      </c>
    </row>
    <row r="38" spans="1:14">
      <c r="A38" t="s">
        <v>269</v>
      </c>
      <c r="B38" s="846" t="str">
        <f>VLOOKUP(A38,EQUIPOS!A8:D188,3,FALSE)</f>
        <v>Motoniveladora  potencia 215 HP, ancho de cuchilla 4,27 m, peso 18 ton.</v>
      </c>
      <c r="C38" s="847"/>
      <c r="D38" s="847"/>
      <c r="E38" s="847"/>
      <c r="F38" s="847"/>
      <c r="G38" s="847"/>
      <c r="H38" s="848"/>
      <c r="I38" s="266"/>
      <c r="J38" s="267"/>
      <c r="K38" s="268">
        <f>VLOOKUP(A38,EQUIPOS!A8:D188,4,FALSE)</f>
        <v>218854.14737777953</v>
      </c>
      <c r="L38" s="269"/>
      <c r="M38" s="270">
        <v>45</v>
      </c>
      <c r="N38" s="271">
        <f>K38/M38</f>
        <v>4863.4254972839899</v>
      </c>
    </row>
    <row r="39" spans="1:14">
      <c r="A39" t="s">
        <v>365</v>
      </c>
      <c r="B39" s="846" t="str">
        <f>VLOOKUP(A39,EQUIPOS!A9:D189,3,FALSE)</f>
        <v xml:space="preserve">Vibrocompatador, potencia 153 HP, peso 10 Ton. </v>
      </c>
      <c r="C39" s="847"/>
      <c r="D39" s="847"/>
      <c r="E39" s="847"/>
      <c r="F39" s="847"/>
      <c r="G39" s="847"/>
      <c r="H39" s="848"/>
      <c r="I39" s="849"/>
      <c r="J39" s="830"/>
      <c r="K39" s="268">
        <f>VLOOKUP(A39,EQUIPOS!A9:D189,4,FALSE)</f>
        <v>129558.17542533133</v>
      </c>
      <c r="L39" s="850">
        <v>45</v>
      </c>
      <c r="M39" s="851"/>
      <c r="N39" s="271">
        <f>K39/L39</f>
        <v>2879.0705650073628</v>
      </c>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11.941569089689333</v>
      </c>
    </row>
    <row r="43" spans="1:14" ht="15.75" thickBot="1">
      <c r="B43" s="833" t="s">
        <v>953</v>
      </c>
      <c r="C43" s="834"/>
      <c r="D43" s="834"/>
      <c r="E43" s="834"/>
      <c r="F43" s="834"/>
      <c r="G43" s="834"/>
      <c r="H43" s="834"/>
      <c r="I43" s="834"/>
      <c r="J43" s="834"/>
      <c r="K43" s="834"/>
      <c r="L43" s="834"/>
      <c r="M43" s="835"/>
      <c r="N43" s="393">
        <f>SUM(N36:N42)</f>
        <v>14082.378530515442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20844.029767745935</v>
      </c>
      <c r="N48" s="271">
        <f>K48*M48</f>
        <v>26055.037209682418</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26055.037209682418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837">
        <f>VLOOKUP(A59,TRANSPORTE!A5:D123,4,FALSE)</f>
        <v>1350.725590257437</v>
      </c>
      <c r="M59" s="838"/>
      <c r="N59" s="290">
        <f>K59*L59</f>
        <v>1688.4069878217963</v>
      </c>
    </row>
    <row r="60" spans="1:14" ht="24.75" customHeight="1">
      <c r="B60" s="46"/>
      <c r="C60" s="316"/>
      <c r="D60" s="316"/>
      <c r="E60" s="316"/>
      <c r="F60" s="316"/>
      <c r="G60" s="316"/>
      <c r="H60" s="310"/>
      <c r="I60" s="398"/>
      <c r="J60" s="285"/>
      <c r="K60" s="278"/>
      <c r="L60" s="837"/>
      <c r="M60" s="838"/>
      <c r="N60" s="286"/>
    </row>
    <row r="61" spans="1:14">
      <c r="B61" s="46"/>
      <c r="C61" s="47"/>
      <c r="D61" s="47"/>
      <c r="E61" s="47"/>
      <c r="F61" s="47"/>
      <c r="G61" s="316"/>
      <c r="H61" s="310"/>
      <c r="I61" s="398"/>
      <c r="J61" s="285"/>
      <c r="K61" s="278"/>
      <c r="L61" s="837"/>
      <c r="M61" s="838"/>
      <c r="N61" s="290"/>
    </row>
    <row r="62" spans="1:14">
      <c r="B62" s="46"/>
      <c r="C62" s="47"/>
      <c r="D62" s="47"/>
      <c r="E62" s="47"/>
      <c r="F62" s="47"/>
      <c r="G62" s="47"/>
      <c r="H62" s="287"/>
      <c r="I62" s="278"/>
      <c r="J62" s="278"/>
      <c r="K62" s="278"/>
      <c r="L62" s="837"/>
      <c r="M62" s="838"/>
      <c r="N62" s="290"/>
    </row>
    <row r="63" spans="1:14">
      <c r="B63" s="46"/>
      <c r="C63" s="47"/>
      <c r="D63" s="47"/>
      <c r="E63" s="47"/>
      <c r="F63" s="47"/>
      <c r="G63" s="47"/>
      <c r="H63" s="287"/>
      <c r="I63" s="278"/>
      <c r="J63" s="278"/>
      <c r="K63" s="278"/>
      <c r="L63" s="837"/>
      <c r="M63" s="838"/>
      <c r="N63" s="290"/>
    </row>
    <row r="64" spans="1:14" ht="15.75" thickBot="1">
      <c r="B64" s="464"/>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SUM(N59:N64)</f>
        <v>1688.4069878217963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42422.901182504123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8484.5802365008258</v>
      </c>
      <c r="M83" s="868"/>
      <c r="N83" s="51"/>
    </row>
    <row r="84" spans="1:14">
      <c r="B84" s="89" t="s">
        <v>973</v>
      </c>
      <c r="C84" s="90"/>
      <c r="D84" s="90"/>
      <c r="E84" s="90"/>
      <c r="F84" s="90"/>
      <c r="G84" s="90"/>
      <c r="H84" s="90"/>
      <c r="I84" s="87"/>
      <c r="J84" s="88"/>
      <c r="K84" s="303">
        <v>0.05</v>
      </c>
      <c r="L84" s="867">
        <f>N78*K84</f>
        <v>2121.1450591252064</v>
      </c>
      <c r="M84" s="868"/>
      <c r="N84" s="51"/>
    </row>
    <row r="85" spans="1:14" ht="15.75" thickBot="1">
      <c r="B85" s="91" t="s">
        <v>974</v>
      </c>
      <c r="C85" s="92"/>
      <c r="D85" s="92"/>
      <c r="E85" s="92"/>
      <c r="F85" s="92"/>
      <c r="G85" s="92"/>
      <c r="H85" s="92"/>
      <c r="I85" s="93"/>
      <c r="J85" s="94"/>
      <c r="K85" s="304">
        <v>0.05</v>
      </c>
      <c r="L85" s="869">
        <f>N78*K85</f>
        <v>2121.1450591252064</v>
      </c>
      <c r="M85" s="870"/>
      <c r="N85" s="51"/>
    </row>
    <row r="86" spans="1:14" ht="15.75" thickBot="1">
      <c r="B86" s="833" t="s">
        <v>953</v>
      </c>
      <c r="C86" s="834"/>
      <c r="D86" s="834"/>
      <c r="E86" s="834"/>
      <c r="F86" s="834"/>
      <c r="G86" s="834"/>
      <c r="H86" s="834"/>
      <c r="I86" s="834"/>
      <c r="J86" s="834"/>
      <c r="K86" s="834"/>
      <c r="L86" s="834"/>
      <c r="M86" s="835"/>
      <c r="N86" s="52">
        <f>L83+L84+L85</f>
        <v>12726.87035475124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ROUND((N78+N86),0)</f>
        <v>55150</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129</v>
      </c>
      <c r="B36" s="846" t="str">
        <f>VLOOKUP(A36,EQUIPOS!A6:D186,3,FALSE)</f>
        <v xml:space="preserve">Buldozer, Potencia al volante de 140 HP, motor de 2200 RPM, longitud de hoja 4,80m. </v>
      </c>
      <c r="C36" s="847"/>
      <c r="D36" s="847"/>
      <c r="E36" s="847"/>
      <c r="F36" s="847"/>
      <c r="G36" s="847"/>
      <c r="H36" s="848"/>
      <c r="I36" s="266"/>
      <c r="J36" s="267"/>
      <c r="K36" s="268">
        <f>VLOOKUP(A36,EQUIPOS!A6:D186,4,FALSE)</f>
        <v>215764.90250448231</v>
      </c>
      <c r="L36" s="269"/>
      <c r="M36" s="270">
        <v>45</v>
      </c>
      <c r="N36" s="271">
        <f>K36/M36</f>
        <v>4794.7756112107181</v>
      </c>
    </row>
    <row r="37" spans="1:14">
      <c r="A37" s="113" t="s">
        <v>152</v>
      </c>
      <c r="B37" s="846" t="str">
        <f>VLOOKUP(A37,EQUIPOS!A7:D187,3,FALSE)</f>
        <v xml:space="preserve">Carrotanque de agua(1000 Galones) </v>
      </c>
      <c r="C37" s="847"/>
      <c r="D37" s="847"/>
      <c r="E37" s="847"/>
      <c r="F37" s="847"/>
      <c r="G37" s="847"/>
      <c r="H37" s="848"/>
      <c r="I37" s="266"/>
      <c r="J37" s="267"/>
      <c r="K37" s="268">
        <f>VLOOKUP(A37,EQUIPOS!A7:D187,4,FALSE)</f>
        <v>68992.437956565613</v>
      </c>
      <c r="L37" s="269"/>
      <c r="M37" s="270">
        <v>45</v>
      </c>
      <c r="N37" s="271">
        <f>K37/M37</f>
        <v>1533.1652879236804</v>
      </c>
    </row>
    <row r="38" spans="1:14">
      <c r="A38" t="s">
        <v>269</v>
      </c>
      <c r="B38" s="846" t="str">
        <f>VLOOKUP(A38,EQUIPOS!A8:D188,3,FALSE)</f>
        <v>Motoniveladora  potencia 215 HP, ancho de cuchilla 4,27 m, peso 18 ton.</v>
      </c>
      <c r="C38" s="847"/>
      <c r="D38" s="847"/>
      <c r="E38" s="847"/>
      <c r="F38" s="847"/>
      <c r="G38" s="847"/>
      <c r="H38" s="848"/>
      <c r="I38" s="266"/>
      <c r="J38" s="267"/>
      <c r="K38" s="268">
        <f>VLOOKUP(A38,EQUIPOS!A8:D188,4,FALSE)</f>
        <v>218854.14737777953</v>
      </c>
      <c r="L38" s="269"/>
      <c r="M38" s="270">
        <v>45</v>
      </c>
      <c r="N38" s="271">
        <f>K38/M38</f>
        <v>4863.4254972839899</v>
      </c>
    </row>
    <row r="39" spans="1:14">
      <c r="A39" t="s">
        <v>365</v>
      </c>
      <c r="B39" s="846" t="str">
        <f>VLOOKUP(A39,EQUIPOS!A9:D189,3,FALSE)</f>
        <v xml:space="preserve">Vibrocompatador, potencia 153 HP, peso 10 Ton. </v>
      </c>
      <c r="C39" s="847"/>
      <c r="D39" s="847"/>
      <c r="E39" s="847"/>
      <c r="F39" s="847"/>
      <c r="G39" s="847"/>
      <c r="H39" s="848"/>
      <c r="I39" s="849"/>
      <c r="J39" s="830"/>
      <c r="K39" s="268">
        <f>VLOOKUP(A39,EQUIPOS!A9:D189,4,FALSE)</f>
        <v>129558.17542533133</v>
      </c>
      <c r="L39" s="850">
        <v>45</v>
      </c>
      <c r="M39" s="851"/>
      <c r="N39" s="271">
        <f>K39/L39</f>
        <v>2879.0705650073628</v>
      </c>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11.941569089689333</v>
      </c>
    </row>
    <row r="43" spans="1:14" ht="15.75" thickBot="1">
      <c r="B43" s="833" t="s">
        <v>953</v>
      </c>
      <c r="C43" s="834"/>
      <c r="D43" s="834"/>
      <c r="E43" s="834"/>
      <c r="F43" s="834"/>
      <c r="G43" s="834"/>
      <c r="H43" s="834"/>
      <c r="I43" s="834"/>
      <c r="J43" s="834"/>
      <c r="K43" s="834"/>
      <c r="L43" s="834"/>
      <c r="M43" s="835"/>
      <c r="N43" s="393">
        <f>SUM(N36:N42)</f>
        <v>14082.378530515442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44244.615208917457</v>
      </c>
      <c r="N48" s="271">
        <f>K48*M48</f>
        <v>55305.769011146826</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55305.769011146826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7">
        <f>VLOOKUP(A59,TRANSPORTE!A5:D123,4,FALSE)</f>
        <v>1350.725590257437</v>
      </c>
      <c r="M59" s="838"/>
      <c r="N59" s="290">
        <f>K59*L59</f>
        <v>1688.4069878217963</v>
      </c>
    </row>
    <row r="60" spans="1:14" ht="24.75" customHeight="1">
      <c r="B60" s="46"/>
      <c r="C60" s="316"/>
      <c r="D60" s="316"/>
      <c r="E60" s="316"/>
      <c r="F60" s="316"/>
      <c r="G60" s="316"/>
      <c r="H60" s="310"/>
      <c r="I60" s="398"/>
      <c r="J60" s="285"/>
      <c r="K60" s="278"/>
      <c r="L60" s="837"/>
      <c r="M60" s="838"/>
      <c r="N60" s="286"/>
    </row>
    <row r="61" spans="1:14">
      <c r="B61" s="46"/>
      <c r="C61" s="47"/>
      <c r="D61" s="47"/>
      <c r="E61" s="47"/>
      <c r="F61" s="47"/>
      <c r="G61" s="316"/>
      <c r="H61" s="310"/>
      <c r="I61" s="398"/>
      <c r="J61" s="285"/>
      <c r="K61" s="278"/>
      <c r="L61" s="837"/>
      <c r="M61" s="838"/>
      <c r="N61" s="290"/>
    </row>
    <row r="62" spans="1:14">
      <c r="B62" s="46"/>
      <c r="C62" s="47"/>
      <c r="D62" s="47"/>
      <c r="E62" s="47"/>
      <c r="F62" s="47"/>
      <c r="G62" s="47"/>
      <c r="H62" s="287"/>
      <c r="I62" s="278"/>
      <c r="J62" s="278"/>
      <c r="K62" s="278"/>
      <c r="L62" s="837"/>
      <c r="M62" s="838"/>
      <c r="N62" s="290"/>
    </row>
    <row r="63" spans="1:14">
      <c r="B63" s="46"/>
      <c r="C63" s="47"/>
      <c r="D63" s="47"/>
      <c r="E63" s="47"/>
      <c r="F63" s="47"/>
      <c r="G63" s="47"/>
      <c r="H63" s="287"/>
      <c r="I63" s="278"/>
      <c r="J63" s="278"/>
      <c r="K63" s="278"/>
      <c r="L63" s="837"/>
      <c r="M63" s="838"/>
      <c r="N63" s="290"/>
    </row>
    <row r="64" spans="1:14" ht="15.75" thickBot="1">
      <c r="B64" s="464"/>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SUM(N59:N64)</f>
        <v>1688.4069878217963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71673.632983968535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14334.726596793707</v>
      </c>
      <c r="M83" s="868"/>
      <c r="N83" s="51"/>
    </row>
    <row r="84" spans="1:14">
      <c r="B84" s="89" t="s">
        <v>973</v>
      </c>
      <c r="C84" s="90"/>
      <c r="D84" s="90"/>
      <c r="E84" s="90"/>
      <c r="F84" s="90"/>
      <c r="G84" s="90"/>
      <c r="H84" s="90"/>
      <c r="I84" s="87"/>
      <c r="J84" s="88"/>
      <c r="K84" s="303">
        <v>0.05</v>
      </c>
      <c r="L84" s="867">
        <f>N78*K84</f>
        <v>3583.6816491984268</v>
      </c>
      <c r="M84" s="868"/>
      <c r="N84" s="51"/>
    </row>
    <row r="85" spans="1:14" ht="15.75" thickBot="1">
      <c r="B85" s="91" t="s">
        <v>974</v>
      </c>
      <c r="C85" s="92"/>
      <c r="D85" s="92"/>
      <c r="E85" s="92"/>
      <c r="F85" s="92"/>
      <c r="G85" s="92"/>
      <c r="H85" s="92"/>
      <c r="I85" s="93"/>
      <c r="J85" s="94"/>
      <c r="K85" s="304">
        <v>0.05</v>
      </c>
      <c r="L85" s="869">
        <f>N78*K85</f>
        <v>3583.6816491984268</v>
      </c>
      <c r="M85" s="870"/>
      <c r="N85" s="51"/>
    </row>
    <row r="86" spans="1:14" ht="15.75" thickBot="1">
      <c r="B86" s="833" t="s">
        <v>953</v>
      </c>
      <c r="C86" s="834"/>
      <c r="D86" s="834"/>
      <c r="E86" s="834"/>
      <c r="F86" s="834"/>
      <c r="G86" s="834"/>
      <c r="H86" s="834"/>
      <c r="I86" s="834"/>
      <c r="J86" s="834"/>
      <c r="K86" s="834"/>
      <c r="L86" s="834"/>
      <c r="M86" s="835"/>
      <c r="N86" s="52">
        <f>L83+L84+L85</f>
        <v>21502.089895190562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93175.72287915909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4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129</v>
      </c>
      <c r="B36" s="846" t="str">
        <f>VLOOKUP(A36,EQUIPOS!A6:D186,3,FALSE)</f>
        <v xml:space="preserve">Buldozer, Potencia al volante de 140 HP, motor de 2200 RPM, longitud de hoja 4,80m. </v>
      </c>
      <c r="C36" s="847"/>
      <c r="D36" s="847"/>
      <c r="E36" s="847"/>
      <c r="F36" s="847"/>
      <c r="G36" s="847"/>
      <c r="H36" s="848"/>
      <c r="I36" s="266"/>
      <c r="J36" s="267"/>
      <c r="K36" s="268">
        <f>VLOOKUP(A36,EQUIPOS!A6:D186,4,FALSE)</f>
        <v>215764.90250448231</v>
      </c>
      <c r="L36" s="269"/>
      <c r="M36" s="270">
        <v>45</v>
      </c>
      <c r="N36" s="271">
        <f>K36/M36</f>
        <v>4794.7756112107181</v>
      </c>
    </row>
    <row r="37" spans="1:14">
      <c r="A37" s="113" t="s">
        <v>152</v>
      </c>
      <c r="B37" s="846" t="str">
        <f>VLOOKUP(A37,EQUIPOS!A7:D187,3,FALSE)</f>
        <v xml:space="preserve">Carrotanque de agua(1000 Galones) </v>
      </c>
      <c r="C37" s="847"/>
      <c r="D37" s="847"/>
      <c r="E37" s="847"/>
      <c r="F37" s="847"/>
      <c r="G37" s="847"/>
      <c r="H37" s="848"/>
      <c r="I37" s="266"/>
      <c r="J37" s="267"/>
      <c r="K37" s="268">
        <f>VLOOKUP(A37,EQUIPOS!A7:D187,4,FALSE)</f>
        <v>68992.437956565613</v>
      </c>
      <c r="L37" s="269"/>
      <c r="M37" s="270">
        <v>45</v>
      </c>
      <c r="N37" s="271">
        <f>K37/M37</f>
        <v>1533.1652879236804</v>
      </c>
    </row>
    <row r="38" spans="1:14">
      <c r="A38" t="s">
        <v>269</v>
      </c>
      <c r="B38" s="846" t="str">
        <f>VLOOKUP(A38,EQUIPOS!A8:D188,3,FALSE)</f>
        <v>Motoniveladora  potencia 215 HP, ancho de cuchilla 4,27 m, peso 18 ton.</v>
      </c>
      <c r="C38" s="847"/>
      <c r="D38" s="847"/>
      <c r="E38" s="847"/>
      <c r="F38" s="847"/>
      <c r="G38" s="847"/>
      <c r="H38" s="848"/>
      <c r="I38" s="266"/>
      <c r="J38" s="267"/>
      <c r="K38" s="268">
        <f>VLOOKUP(A38,EQUIPOS!A8:D188,4,FALSE)</f>
        <v>218854.14737777953</v>
      </c>
      <c r="L38" s="269"/>
      <c r="M38" s="270">
        <v>45</v>
      </c>
      <c r="N38" s="271">
        <f>K38/M38</f>
        <v>4863.4254972839899</v>
      </c>
    </row>
    <row r="39" spans="1:14">
      <c r="A39" t="s">
        <v>365</v>
      </c>
      <c r="B39" s="846" t="str">
        <f>VLOOKUP(A39,EQUIPOS!A9:D189,3,FALSE)</f>
        <v xml:space="preserve">Vibrocompatador, potencia 153 HP, peso 10 Ton. </v>
      </c>
      <c r="C39" s="847"/>
      <c r="D39" s="847"/>
      <c r="E39" s="847"/>
      <c r="F39" s="847"/>
      <c r="G39" s="847"/>
      <c r="H39" s="848"/>
      <c r="I39" s="849"/>
      <c r="J39" s="830"/>
      <c r="K39" s="268">
        <f>VLOOKUP(A39,EQUIPOS!A9:D189,4,FALSE)</f>
        <v>129558.17542533133</v>
      </c>
      <c r="L39" s="850">
        <v>45</v>
      </c>
      <c r="M39" s="851"/>
      <c r="N39" s="271">
        <f>K39/L39</f>
        <v>2879.0705650073628</v>
      </c>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t="s">
        <v>952</v>
      </c>
      <c r="C42" s="847"/>
      <c r="D42" s="847"/>
      <c r="E42" s="847"/>
      <c r="F42" s="847"/>
      <c r="G42" s="847"/>
      <c r="H42" s="848"/>
      <c r="I42" s="855"/>
      <c r="J42" s="856"/>
      <c r="K42" s="41"/>
      <c r="L42" s="857">
        <v>0.02</v>
      </c>
      <c r="M42" s="858"/>
      <c r="N42" s="105">
        <f>N76*L42</f>
        <v>11.941569089689333</v>
      </c>
    </row>
    <row r="43" spans="1:14" ht="15.75" thickBot="1">
      <c r="B43" s="833" t="s">
        <v>953</v>
      </c>
      <c r="C43" s="834"/>
      <c r="D43" s="834"/>
      <c r="E43" s="834"/>
      <c r="F43" s="834"/>
      <c r="G43" s="834"/>
      <c r="H43" s="834"/>
      <c r="I43" s="834"/>
      <c r="J43" s="834"/>
      <c r="K43" s="834"/>
      <c r="L43" s="834"/>
      <c r="M43" s="835"/>
      <c r="N43" s="393">
        <f>SUM(N36:N42)</f>
        <v>14082.378530515442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66154.803231764148</v>
      </c>
      <c r="N48" s="271">
        <f>K48*M48</f>
        <v>82693.504039705178</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82693.504039705178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7">
        <f>VLOOKUP(A59,TRANSPORTE!A5:D123,4,FALSE)</f>
        <v>1350.725590257437</v>
      </c>
      <c r="M59" s="838"/>
      <c r="N59" s="290">
        <f>K59*L59</f>
        <v>1688.4069878217963</v>
      </c>
    </row>
    <row r="60" spans="1:14" ht="24.75" customHeight="1">
      <c r="B60" s="46"/>
      <c r="C60" s="316"/>
      <c r="D60" s="316"/>
      <c r="E60" s="316"/>
      <c r="F60" s="316"/>
      <c r="G60" s="316"/>
      <c r="H60" s="310"/>
      <c r="I60" s="398"/>
      <c r="J60" s="285"/>
      <c r="K60" s="278"/>
      <c r="L60" s="837"/>
      <c r="M60" s="838"/>
      <c r="N60" s="286"/>
    </row>
    <row r="61" spans="1:14">
      <c r="B61" s="46"/>
      <c r="C61" s="47"/>
      <c r="D61" s="47"/>
      <c r="E61" s="47"/>
      <c r="F61" s="47"/>
      <c r="G61" s="316"/>
      <c r="H61" s="310"/>
      <c r="I61" s="398"/>
      <c r="J61" s="285"/>
      <c r="K61" s="278"/>
      <c r="L61" s="837"/>
      <c r="M61" s="838"/>
      <c r="N61" s="290"/>
    </row>
    <row r="62" spans="1:14">
      <c r="B62" s="46"/>
      <c r="C62" s="47"/>
      <c r="D62" s="47"/>
      <c r="E62" s="47"/>
      <c r="F62" s="47"/>
      <c r="G62" s="47"/>
      <c r="H62" s="287"/>
      <c r="I62" s="278"/>
      <c r="J62" s="278"/>
      <c r="K62" s="278"/>
      <c r="L62" s="837"/>
      <c r="M62" s="838"/>
      <c r="N62" s="290"/>
    </row>
    <row r="63" spans="1:14">
      <c r="B63" s="46"/>
      <c r="C63" s="47"/>
      <c r="D63" s="47"/>
      <c r="E63" s="47"/>
      <c r="F63" s="47"/>
      <c r="G63" s="47"/>
      <c r="H63" s="287"/>
      <c r="I63" s="278"/>
      <c r="J63" s="278"/>
      <c r="K63" s="278"/>
      <c r="L63" s="837"/>
      <c r="M63" s="838"/>
      <c r="N63" s="290"/>
    </row>
    <row r="64" spans="1:14" ht="15.75" thickBot="1">
      <c r="B64" s="464"/>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SUM(N59:N64)</f>
        <v>1688.4069878217963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99061.368012526887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19812.273602505378</v>
      </c>
      <c r="M83" s="868"/>
      <c r="N83" s="51"/>
    </row>
    <row r="84" spans="1:14">
      <c r="B84" s="89" t="s">
        <v>973</v>
      </c>
      <c r="C84" s="90"/>
      <c r="D84" s="90"/>
      <c r="E84" s="90"/>
      <c r="F84" s="90"/>
      <c r="G84" s="90"/>
      <c r="H84" s="90"/>
      <c r="I84" s="87"/>
      <c r="J84" s="88"/>
      <c r="K84" s="303">
        <v>0.05</v>
      </c>
      <c r="L84" s="867">
        <f>N78*K84</f>
        <v>4953.0684006263446</v>
      </c>
      <c r="M84" s="868"/>
      <c r="N84" s="51"/>
    </row>
    <row r="85" spans="1:14" ht="15.75" thickBot="1">
      <c r="B85" s="91" t="s">
        <v>974</v>
      </c>
      <c r="C85" s="92"/>
      <c r="D85" s="92"/>
      <c r="E85" s="92"/>
      <c r="F85" s="92"/>
      <c r="G85" s="92"/>
      <c r="H85" s="92"/>
      <c r="I85" s="93"/>
      <c r="J85" s="94"/>
      <c r="K85" s="304">
        <v>0.05</v>
      </c>
      <c r="L85" s="869">
        <f>N78*K85</f>
        <v>4953.0684006263446</v>
      </c>
      <c r="M85" s="870"/>
      <c r="N85" s="51"/>
    </row>
    <row r="86" spans="1:14" ht="15.75" thickBot="1">
      <c r="B86" s="833" t="s">
        <v>953</v>
      </c>
      <c r="C86" s="834"/>
      <c r="D86" s="834"/>
      <c r="E86" s="834"/>
      <c r="F86" s="834"/>
      <c r="G86" s="834"/>
      <c r="H86" s="834"/>
      <c r="I86" s="834"/>
      <c r="J86" s="834"/>
      <c r="K86" s="834"/>
      <c r="L86" s="834"/>
      <c r="M86" s="835"/>
      <c r="N86" s="52">
        <f>L83+L84+L85</f>
        <v>29718.410403758066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128779.77841628496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C5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129</v>
      </c>
      <c r="B36" s="846" t="str">
        <f>VLOOKUP(A36,EQUIPOS!A6:D154,3,FALSE)</f>
        <v xml:space="preserve">Buldozer, Potencia al volante de 140 HP, motor de 2200 RPM, longitud de hoja 4,80m. </v>
      </c>
      <c r="C36" s="847"/>
      <c r="D36" s="847"/>
      <c r="E36" s="847"/>
      <c r="F36" s="847"/>
      <c r="G36" s="847"/>
      <c r="H36" s="848"/>
      <c r="I36" s="266"/>
      <c r="J36" s="267"/>
      <c r="K36" s="268">
        <f>VLOOKUP(A36,EQUIPOS!A6:D163,4,FALSE)</f>
        <v>215764.90250448231</v>
      </c>
      <c r="L36" s="269"/>
      <c r="M36" s="270">
        <v>400</v>
      </c>
      <c r="N36" s="271">
        <f>K36/M36</f>
        <v>539.41225626120581</v>
      </c>
    </row>
    <row r="37" spans="1:14">
      <c r="A37" s="113" t="s">
        <v>152</v>
      </c>
      <c r="B37" s="846" t="str">
        <f>VLOOKUP(A37,EQUIPOS!A7:D154,3,FALSE)</f>
        <v xml:space="preserve">Carrotanque de agua(1000 Galones) </v>
      </c>
      <c r="C37" s="847"/>
      <c r="D37" s="847"/>
      <c r="E37" s="847"/>
      <c r="F37" s="847"/>
      <c r="G37" s="847"/>
      <c r="H37" s="848"/>
      <c r="I37" s="266"/>
      <c r="J37" s="267"/>
      <c r="K37" s="268">
        <f>VLOOKUP(A37,EQUIPOS!A7:D164,4,FALSE)</f>
        <v>68992.437956565613</v>
      </c>
      <c r="L37" s="269"/>
      <c r="M37" s="270">
        <v>200</v>
      </c>
      <c r="N37" s="271">
        <f>K37/M37</f>
        <v>344.96218978282809</v>
      </c>
    </row>
    <row r="38" spans="1:14">
      <c r="A38" t="s">
        <v>269</v>
      </c>
      <c r="B38" s="846" t="str">
        <f>VLOOKUP(A38,EQUIPOS!A8:D154,3,FALSE)</f>
        <v>Motoniveladora  potencia 215 HP, ancho de cuchilla 4,27 m, peso 18 ton.</v>
      </c>
      <c r="C38" s="847"/>
      <c r="D38" s="847"/>
      <c r="E38" s="847"/>
      <c r="F38" s="847"/>
      <c r="G38" s="847"/>
      <c r="H38" s="848"/>
      <c r="I38" s="266"/>
      <c r="J38" s="267"/>
      <c r="K38" s="268">
        <f>VLOOKUP(A38,EQUIPOS!A8:D165,4,FALSE)</f>
        <v>218854.14737777953</v>
      </c>
      <c r="L38" s="269"/>
      <c r="M38" s="270">
        <v>200</v>
      </c>
      <c r="N38" s="271">
        <f>K38/M38</f>
        <v>1094.2707368888978</v>
      </c>
    </row>
    <row r="39" spans="1:14">
      <c r="A39" t="s">
        <v>365</v>
      </c>
      <c r="B39" s="846" t="str">
        <f>VLOOKUP(A39,EQUIPOS!A9:D155,3,FALSE)</f>
        <v xml:space="preserve">Vibrocompatador, potencia 153 HP, peso 10 Ton. </v>
      </c>
      <c r="C39" s="847"/>
      <c r="D39" s="847"/>
      <c r="E39" s="847"/>
      <c r="F39" s="847"/>
      <c r="G39" s="847"/>
      <c r="H39" s="848"/>
      <c r="I39" s="849"/>
      <c r="J39" s="830"/>
      <c r="K39" s="268">
        <f>VLOOKUP(A39,EQUIPOS!A9:D166,4,FALSE)</f>
        <v>129558.17542533133</v>
      </c>
      <c r="L39" s="850">
        <v>200</v>
      </c>
      <c r="M39" s="851"/>
      <c r="N39" s="271">
        <f>K39/L39</f>
        <v>647.7908771266566</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0.02</v>
      </c>
      <c r="N41" s="343">
        <f>N76*M41</f>
        <v>2.6868530451800998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2629.1229131047685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134.34265225900498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2763.4655653637733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552.69311307275473</v>
      </c>
      <c r="M83" s="868"/>
      <c r="N83" s="51"/>
    </row>
    <row r="84" spans="1:14">
      <c r="B84" s="89" t="s">
        <v>973</v>
      </c>
      <c r="C84" s="90"/>
      <c r="D84" s="90"/>
      <c r="E84" s="90"/>
      <c r="F84" s="90"/>
      <c r="G84" s="90"/>
      <c r="H84" s="90"/>
      <c r="I84" s="87"/>
      <c r="J84" s="88"/>
      <c r="K84" s="303">
        <v>0.05</v>
      </c>
      <c r="L84" s="867">
        <f>N78*K84</f>
        <v>138.17327826818868</v>
      </c>
      <c r="M84" s="868"/>
      <c r="N84" s="51"/>
    </row>
    <row r="85" spans="1:14" ht="15.75" thickBot="1">
      <c r="B85" s="91" t="s">
        <v>974</v>
      </c>
      <c r="C85" s="92"/>
      <c r="D85" s="92"/>
      <c r="E85" s="92"/>
      <c r="F85" s="92"/>
      <c r="G85" s="92"/>
      <c r="H85" s="92"/>
      <c r="I85" s="93"/>
      <c r="J85" s="94"/>
      <c r="K85" s="304">
        <v>0.05</v>
      </c>
      <c r="L85" s="869">
        <f>N78*K85</f>
        <v>138.17327826818868</v>
      </c>
      <c r="M85" s="870"/>
      <c r="N85" s="51"/>
    </row>
    <row r="86" spans="1:14" ht="15.75" thickBot="1">
      <c r="B86" s="833" t="s">
        <v>953</v>
      </c>
      <c r="C86" s="834"/>
      <c r="D86" s="834"/>
      <c r="E86" s="834"/>
      <c r="F86" s="834"/>
      <c r="G86" s="834"/>
      <c r="H86" s="834"/>
      <c r="I86" s="834"/>
      <c r="J86" s="834"/>
      <c r="K86" s="834"/>
      <c r="L86" s="834"/>
      <c r="M86" s="835"/>
      <c r="N86" s="52">
        <f>L83+L84+L85</f>
        <v>829.03966960913215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3592.5052349729053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C49" zoomScale="78" zoomScaleNormal="78" workbookViewId="0">
      <selection activeCell="H51" sqref="H5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2.1494824361440799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7413.7792022000385</v>
      </c>
      <c r="N48" s="271">
        <f>K48*M48</f>
        <v>8896.5350426400455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8896.5350426400455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214.948243614408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9113.632768690597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1822.7265537381195</v>
      </c>
      <c r="M83" s="868"/>
      <c r="N83" s="51"/>
    </row>
    <row r="84" spans="1:14">
      <c r="B84" s="89" t="s">
        <v>973</v>
      </c>
      <c r="C84" s="90"/>
      <c r="D84" s="90"/>
      <c r="E84" s="90"/>
      <c r="F84" s="90"/>
      <c r="G84" s="90"/>
      <c r="H84" s="90"/>
      <c r="I84" s="87"/>
      <c r="J84" s="88"/>
      <c r="K84" s="303">
        <v>0.05</v>
      </c>
      <c r="L84" s="867">
        <f>N78*K84</f>
        <v>455.68163843452987</v>
      </c>
      <c r="M84" s="868"/>
      <c r="N84" s="51"/>
    </row>
    <row r="85" spans="1:14" ht="15.75" thickBot="1">
      <c r="B85" s="91" t="s">
        <v>974</v>
      </c>
      <c r="C85" s="92"/>
      <c r="D85" s="92"/>
      <c r="E85" s="92"/>
      <c r="F85" s="92"/>
      <c r="G85" s="92"/>
      <c r="H85" s="92"/>
      <c r="I85" s="93"/>
      <c r="J85" s="94"/>
      <c r="K85" s="304">
        <v>0.05</v>
      </c>
      <c r="L85" s="869">
        <f>N78*K85</f>
        <v>455.68163843452987</v>
      </c>
      <c r="M85" s="870"/>
      <c r="N85" s="51"/>
    </row>
    <row r="86" spans="1:14" ht="15.75" thickBot="1">
      <c r="B86" s="833" t="s">
        <v>953</v>
      </c>
      <c r="C86" s="834"/>
      <c r="D86" s="834"/>
      <c r="E86" s="834"/>
      <c r="F86" s="834"/>
      <c r="G86" s="834"/>
      <c r="H86" s="834"/>
      <c r="I86" s="834"/>
      <c r="J86" s="834"/>
      <c r="K86" s="834"/>
      <c r="L86" s="834"/>
      <c r="M86" s="835"/>
      <c r="N86" s="52">
        <f>L83+L84+L85</f>
        <v>2734.089830607179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11847.722599297776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37" zoomScale="78" zoomScaleNormal="78" workbookViewId="0">
      <selection activeCell="M70" sqref="M7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2.1494824361440799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f>VLOOKUP(A48,MATERIALES!A4:D395,4,FALSE)</f>
        <v>6857.9853283599668</v>
      </c>
      <c r="N48" s="271">
        <f>K48*M48</f>
        <v>7543.7838611959642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7543.7838611959642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214.948243614408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7760.8815872465166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1552.1763174493035</v>
      </c>
      <c r="M83" s="868"/>
      <c r="N83" s="51"/>
    </row>
    <row r="84" spans="1:14">
      <c r="B84" s="89" t="s">
        <v>973</v>
      </c>
      <c r="C84" s="90"/>
      <c r="D84" s="90"/>
      <c r="E84" s="90"/>
      <c r="F84" s="90"/>
      <c r="G84" s="90"/>
      <c r="H84" s="90"/>
      <c r="I84" s="87"/>
      <c r="J84" s="88"/>
      <c r="K84" s="303">
        <v>0.05</v>
      </c>
      <c r="L84" s="867">
        <f>N78*K84</f>
        <v>388.04407936232587</v>
      </c>
      <c r="M84" s="868"/>
      <c r="N84" s="51"/>
    </row>
    <row r="85" spans="1:14" ht="15.75" thickBot="1">
      <c r="B85" s="91" t="s">
        <v>974</v>
      </c>
      <c r="C85" s="92"/>
      <c r="D85" s="92"/>
      <c r="E85" s="92"/>
      <c r="F85" s="92"/>
      <c r="G85" s="92"/>
      <c r="H85" s="92"/>
      <c r="I85" s="93"/>
      <c r="J85" s="94"/>
      <c r="K85" s="304">
        <v>0.05</v>
      </c>
      <c r="L85" s="869">
        <f>N78*K85</f>
        <v>388.04407936232587</v>
      </c>
      <c r="M85" s="870"/>
      <c r="N85" s="51"/>
    </row>
    <row r="86" spans="1:14" ht="15.75" thickBot="1">
      <c r="B86" s="833" t="s">
        <v>953</v>
      </c>
      <c r="C86" s="834"/>
      <c r="D86" s="834"/>
      <c r="E86" s="834"/>
      <c r="F86" s="834"/>
      <c r="G86" s="834"/>
      <c r="H86" s="834"/>
      <c r="I86" s="834"/>
      <c r="J86" s="834"/>
      <c r="K86" s="834"/>
      <c r="L86" s="834"/>
      <c r="M86" s="835"/>
      <c r="N86" s="52">
        <f>L83+L84+L85</f>
        <v>2328.2644761739552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10089.146063420472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2.1494824361440799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10107.634940494401</v>
      </c>
      <c r="N48" s="271">
        <f>K48*M48</f>
        <v>12129.161928593281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12129.161928593281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214.948243614408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12346.259654643833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2469.2519309287668</v>
      </c>
      <c r="M83" s="868"/>
      <c r="N83" s="51"/>
    </row>
    <row r="84" spans="1:14">
      <c r="B84" s="89" t="s">
        <v>973</v>
      </c>
      <c r="C84" s="90"/>
      <c r="D84" s="90"/>
      <c r="E84" s="90"/>
      <c r="F84" s="90"/>
      <c r="G84" s="90"/>
      <c r="H84" s="90"/>
      <c r="I84" s="87"/>
      <c r="J84" s="88"/>
      <c r="K84" s="303">
        <v>0.05</v>
      </c>
      <c r="L84" s="867">
        <f>N78*K84</f>
        <v>617.3129827321917</v>
      </c>
      <c r="M84" s="868"/>
      <c r="N84" s="51"/>
    </row>
    <row r="85" spans="1:14" ht="15.75" thickBot="1">
      <c r="B85" s="91" t="s">
        <v>974</v>
      </c>
      <c r="C85" s="92"/>
      <c r="D85" s="92"/>
      <c r="E85" s="92"/>
      <c r="F85" s="92"/>
      <c r="G85" s="92"/>
      <c r="H85" s="92"/>
      <c r="I85" s="93"/>
      <c r="J85" s="94"/>
      <c r="K85" s="304">
        <v>0.05</v>
      </c>
      <c r="L85" s="869">
        <f>N78*K85</f>
        <v>617.3129827321917</v>
      </c>
      <c r="M85" s="870"/>
      <c r="N85" s="51"/>
    </row>
    <row r="86" spans="1:14" ht="15.75" thickBot="1">
      <c r="B86" s="833" t="s">
        <v>953</v>
      </c>
      <c r="C86" s="834"/>
      <c r="D86" s="834"/>
      <c r="E86" s="834"/>
      <c r="F86" s="834"/>
      <c r="G86" s="834"/>
      <c r="H86" s="834"/>
      <c r="I86" s="834"/>
      <c r="J86" s="834"/>
      <c r="K86" s="834"/>
      <c r="L86" s="834"/>
      <c r="M86" s="835"/>
      <c r="N86" s="52">
        <f>L83+L84+L85</f>
        <v>3703.8778963931504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16050.137551036983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2.1494824361440799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18358.654029291094</v>
      </c>
      <c r="N48" s="271">
        <f>K48*M48</f>
        <v>23866.250238078424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23866.250238078424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214.948243614408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24083.347964128974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4816.669592825795</v>
      </c>
      <c r="M83" s="868"/>
      <c r="N83" s="51"/>
    </row>
    <row r="84" spans="1:14">
      <c r="B84" s="89" t="s">
        <v>973</v>
      </c>
      <c r="C84" s="90"/>
      <c r="D84" s="90"/>
      <c r="E84" s="90"/>
      <c r="F84" s="90"/>
      <c r="G84" s="90"/>
      <c r="H84" s="90"/>
      <c r="I84" s="87"/>
      <c r="J84" s="88"/>
      <c r="K84" s="303">
        <v>0.05</v>
      </c>
      <c r="L84" s="867">
        <f>N78*K84</f>
        <v>1204.1673982064488</v>
      </c>
      <c r="M84" s="868"/>
      <c r="N84" s="51"/>
    </row>
    <row r="85" spans="1:14" ht="15.75" thickBot="1">
      <c r="B85" s="91" t="s">
        <v>974</v>
      </c>
      <c r="C85" s="92"/>
      <c r="D85" s="92"/>
      <c r="E85" s="92"/>
      <c r="F85" s="92"/>
      <c r="G85" s="92"/>
      <c r="H85" s="92"/>
      <c r="I85" s="93"/>
      <c r="J85" s="94"/>
      <c r="K85" s="304">
        <v>0.05</v>
      </c>
      <c r="L85" s="869">
        <f>N78*K85</f>
        <v>1204.1673982064488</v>
      </c>
      <c r="M85" s="870"/>
      <c r="N85" s="51"/>
    </row>
    <row r="86" spans="1:14" ht="15.75" thickBot="1">
      <c r="B86" s="833" t="s">
        <v>953</v>
      </c>
      <c r="C86" s="834"/>
      <c r="D86" s="834"/>
      <c r="E86" s="834"/>
      <c r="F86" s="834"/>
      <c r="G86" s="834"/>
      <c r="H86" s="834"/>
      <c r="I86" s="834"/>
      <c r="J86" s="834"/>
      <c r="K86" s="834"/>
      <c r="L86" s="834"/>
      <c r="M86" s="835"/>
      <c r="N86" s="52">
        <f>L83+L84+L85</f>
        <v>7225.0043892386921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31308.352353367667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49"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303</v>
      </c>
      <c r="B36" s="846" t="str">
        <f>VLOOKUP(A36,EQUIPOS!A6:D154,3,FALSE)</f>
        <v>Retrocargador, pala de 1,1 m3 de capacidad, profundidad de excavación de 4.400 mm y una altura de 5.680 mm</v>
      </c>
      <c r="C36" s="847"/>
      <c r="D36" s="847"/>
      <c r="E36" s="847"/>
      <c r="F36" s="847"/>
      <c r="G36" s="847"/>
      <c r="H36" s="848"/>
      <c r="I36" s="266"/>
      <c r="J36" s="267"/>
      <c r="K36" s="268">
        <f>VLOOKUP(A36,EQUIPOS!A6:D163,4,FALSE)</f>
        <v>121310.71151657675</v>
      </c>
      <c r="L36" s="269"/>
      <c r="M36" s="270">
        <v>250</v>
      </c>
      <c r="N36" s="271">
        <f>K36/M36</f>
        <v>485.24284606630698</v>
      </c>
    </row>
    <row r="37" spans="1:14">
      <c r="A37" s="113" t="s">
        <v>373</v>
      </c>
      <c r="B37" s="846" t="str">
        <f>VLOOKUP(A37,EQUIPOS!A7:D154,3,FALSE)</f>
        <v>Volqueta 6 m3</v>
      </c>
      <c r="C37" s="847"/>
      <c r="D37" s="847"/>
      <c r="E37" s="847"/>
      <c r="F37" s="847"/>
      <c r="G37" s="847"/>
      <c r="H37" s="848"/>
      <c r="I37" s="266"/>
      <c r="J37" s="267"/>
      <c r="K37" s="268">
        <f>VLOOKUP(A37,EQUIPOS!A7:D164,4,FALSE)</f>
        <v>89908.9532793088</v>
      </c>
      <c r="L37" s="269"/>
      <c r="M37" s="270">
        <v>250</v>
      </c>
      <c r="N37" s="271">
        <f>K37/M37</f>
        <v>359.63581311723522</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0.05</v>
      </c>
      <c r="N41" s="343">
        <f>N76*M41</f>
        <v>5.3737060903602005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850.25236527390234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107.474121807204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957.72648708110637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191.54529741622127</v>
      </c>
      <c r="M83" s="868"/>
      <c r="N83" s="51"/>
    </row>
    <row r="84" spans="1:14">
      <c r="B84" s="89" t="s">
        <v>973</v>
      </c>
      <c r="C84" s="90"/>
      <c r="D84" s="90"/>
      <c r="E84" s="90"/>
      <c r="F84" s="90"/>
      <c r="G84" s="90"/>
      <c r="H84" s="90"/>
      <c r="I84" s="87"/>
      <c r="J84" s="88"/>
      <c r="K84" s="303">
        <v>0.05</v>
      </c>
      <c r="L84" s="867">
        <f>N78*K84</f>
        <v>47.886324354055319</v>
      </c>
      <c r="M84" s="868"/>
      <c r="N84" s="51"/>
    </row>
    <row r="85" spans="1:14" ht="15.75" thickBot="1">
      <c r="B85" s="91" t="s">
        <v>974</v>
      </c>
      <c r="C85" s="92"/>
      <c r="D85" s="92"/>
      <c r="E85" s="92"/>
      <c r="F85" s="92"/>
      <c r="G85" s="92"/>
      <c r="H85" s="92"/>
      <c r="I85" s="93"/>
      <c r="J85" s="94"/>
      <c r="K85" s="304">
        <v>0.05</v>
      </c>
      <c r="L85" s="869">
        <f>N78*K85</f>
        <v>47.886324354055319</v>
      </c>
      <c r="M85" s="870"/>
      <c r="N85" s="51"/>
    </row>
    <row r="86" spans="1:14" ht="15.75" thickBot="1">
      <c r="B86" s="833" t="s">
        <v>953</v>
      </c>
      <c r="C86" s="834"/>
      <c r="D86" s="834"/>
      <c r="E86" s="834"/>
      <c r="F86" s="834"/>
      <c r="G86" s="834"/>
      <c r="H86" s="834"/>
      <c r="I86" s="834"/>
      <c r="J86" s="834"/>
      <c r="K86" s="834"/>
      <c r="L86" s="834"/>
      <c r="M86" s="835"/>
      <c r="N86" s="52">
        <f>L83+L84+L85</f>
        <v>287.31794612433191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1245.0444332054383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40" zoomScale="78" zoomScaleNormal="78" workbookViewId="0">
      <selection activeCell="M36" sqref="M36"/>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35</v>
      </c>
      <c r="N36" s="271">
        <f>K36/M36</f>
        <v>1971.2125130447318</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35</v>
      </c>
      <c r="N37" s="271">
        <f>K37/M37</f>
        <v>6252.9756393651296</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35</v>
      </c>
      <c r="N38" s="271">
        <f>K38/M38</f>
        <v>3701.6621550094665</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0.02</v>
      </c>
      <c r="N41" s="343">
        <f>N76*M41</f>
        <v>15.353445972457711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11941.203753391785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54.260859870469744</v>
      </c>
      <c r="N48" s="271">
        <f>K48*M48</f>
        <v>1356.5214967617435</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458.88409117138002</v>
      </c>
      <c r="N49" s="271">
        <f>K49*M49</f>
        <v>36710.727293710399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38067.248790472142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767.67229862288559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50776.12484248681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10155.224968497363</v>
      </c>
      <c r="M83" s="868"/>
      <c r="N83" s="51"/>
    </row>
    <row r="84" spans="1:14">
      <c r="B84" s="89" t="s">
        <v>973</v>
      </c>
      <c r="C84" s="90"/>
      <c r="D84" s="90"/>
      <c r="E84" s="90"/>
      <c r="F84" s="90"/>
      <c r="G84" s="90"/>
      <c r="H84" s="90"/>
      <c r="I84" s="87"/>
      <c r="J84" s="88"/>
      <c r="K84" s="303">
        <v>0.05</v>
      </c>
      <c r="L84" s="867">
        <f>N78*K84</f>
        <v>2538.8062421243408</v>
      </c>
      <c r="M84" s="868"/>
      <c r="N84" s="51"/>
    </row>
    <row r="85" spans="1:14" ht="15.75" thickBot="1">
      <c r="B85" s="91" t="s">
        <v>974</v>
      </c>
      <c r="C85" s="92"/>
      <c r="D85" s="92"/>
      <c r="E85" s="92"/>
      <c r="F85" s="92"/>
      <c r="G85" s="92"/>
      <c r="H85" s="92"/>
      <c r="I85" s="93"/>
      <c r="J85" s="94"/>
      <c r="K85" s="304">
        <v>0.05</v>
      </c>
      <c r="L85" s="869">
        <f>N78*K85</f>
        <v>2538.8062421243408</v>
      </c>
      <c r="M85" s="870"/>
      <c r="N85" s="51"/>
    </row>
    <row r="86" spans="1:14" ht="15.75" thickBot="1">
      <c r="B86" s="833" t="s">
        <v>953</v>
      </c>
      <c r="C86" s="834"/>
      <c r="D86" s="834"/>
      <c r="E86" s="834"/>
      <c r="F86" s="834"/>
      <c r="G86" s="834"/>
      <c r="H86" s="834"/>
      <c r="I86" s="834"/>
      <c r="J86" s="834"/>
      <c r="K86" s="834"/>
      <c r="L86" s="834"/>
      <c r="M86" s="835"/>
      <c r="N86" s="52">
        <f>L83+L84+L85</f>
        <v>15232.837452746046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66008.96229523285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C5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35</v>
      </c>
      <c r="N36" s="271">
        <f>K36/M36</f>
        <v>1971.2125130447318</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35</v>
      </c>
      <c r="N37" s="271">
        <f>K37/M37</f>
        <v>6252.9756393651296</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35</v>
      </c>
      <c r="N38" s="271">
        <f>K38/M38</f>
        <v>3701.6621550094665</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0.02</v>
      </c>
      <c r="N41" s="343">
        <f>N76*M41</f>
        <v>15.353445972457711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11941.203753391785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54.260859870469744</v>
      </c>
      <c r="N48" s="271">
        <f>K48*M48</f>
        <v>1356.5214967617435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1356.5214967617435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767.67229862288559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14065.397548776413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2813.0795097552827</v>
      </c>
      <c r="M83" s="868"/>
      <c r="N83" s="51"/>
    </row>
    <row r="84" spans="1:14">
      <c r="B84" s="89" t="s">
        <v>973</v>
      </c>
      <c r="C84" s="90"/>
      <c r="D84" s="90"/>
      <c r="E84" s="90"/>
      <c r="F84" s="90"/>
      <c r="G84" s="90"/>
      <c r="H84" s="90"/>
      <c r="I84" s="87"/>
      <c r="J84" s="88"/>
      <c r="K84" s="303">
        <v>0.05</v>
      </c>
      <c r="L84" s="867">
        <f>N78*K84</f>
        <v>703.26987743882069</v>
      </c>
      <c r="M84" s="868"/>
      <c r="N84" s="51"/>
    </row>
    <row r="85" spans="1:14" ht="15.75" thickBot="1">
      <c r="B85" s="91" t="s">
        <v>974</v>
      </c>
      <c r="C85" s="92"/>
      <c r="D85" s="92"/>
      <c r="E85" s="92"/>
      <c r="F85" s="92"/>
      <c r="G85" s="92"/>
      <c r="H85" s="92"/>
      <c r="I85" s="93"/>
      <c r="J85" s="94"/>
      <c r="K85" s="304">
        <v>0.05</v>
      </c>
      <c r="L85" s="869">
        <f>N78*K85</f>
        <v>703.26987743882069</v>
      </c>
      <c r="M85" s="870"/>
      <c r="N85" s="51"/>
    </row>
    <row r="86" spans="1:14" ht="15.75" thickBot="1">
      <c r="B86" s="833" t="s">
        <v>953</v>
      </c>
      <c r="C86" s="834"/>
      <c r="D86" s="834"/>
      <c r="E86" s="834"/>
      <c r="F86" s="834"/>
      <c r="G86" s="834"/>
      <c r="H86" s="834"/>
      <c r="I86" s="834"/>
      <c r="J86" s="834"/>
      <c r="K86" s="834"/>
      <c r="L86" s="834"/>
      <c r="M86" s="835"/>
      <c r="N86" s="52">
        <f>L83+L84+L85</f>
        <v>4219.6192646329246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18285.016813409336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458.88409117138002</v>
      </c>
      <c r="N48" s="271">
        <f>K48*M48</f>
        <v>458.88409117138002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458.88409117138002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3" t="s">
        <v>953</v>
      </c>
      <c r="C76" s="834"/>
      <c r="D76" s="834"/>
      <c r="E76" s="834"/>
      <c r="F76" s="834"/>
      <c r="G76" s="834"/>
      <c r="H76" s="834"/>
      <c r="I76" s="840"/>
      <c r="J76" s="840"/>
      <c r="K76" s="840"/>
      <c r="L76" s="840"/>
      <c r="M76" s="841"/>
      <c r="N76" s="300">
        <f>SUM(N70:N75)</f>
        <v>0</v>
      </c>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458.88409117138002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91.776818234276007</v>
      </c>
      <c r="M83" s="868"/>
      <c r="N83" s="51"/>
    </row>
    <row r="84" spans="1:14">
      <c r="B84" s="89" t="s">
        <v>973</v>
      </c>
      <c r="C84" s="90"/>
      <c r="D84" s="90"/>
      <c r="E84" s="90"/>
      <c r="F84" s="90"/>
      <c r="G84" s="90"/>
      <c r="H84" s="90"/>
      <c r="I84" s="87"/>
      <c r="J84" s="88"/>
      <c r="K84" s="303">
        <v>0.05</v>
      </c>
      <c r="L84" s="867">
        <f>N78*K84</f>
        <v>22.944204558569002</v>
      </c>
      <c r="M84" s="868"/>
      <c r="N84" s="51"/>
    </row>
    <row r="85" spans="1:14" ht="15.75" thickBot="1">
      <c r="B85" s="91" t="s">
        <v>974</v>
      </c>
      <c r="C85" s="92"/>
      <c r="D85" s="92"/>
      <c r="E85" s="92"/>
      <c r="F85" s="92"/>
      <c r="G85" s="92"/>
      <c r="H85" s="92"/>
      <c r="I85" s="93"/>
      <c r="J85" s="94"/>
      <c r="K85" s="304">
        <v>0.05</v>
      </c>
      <c r="L85" s="869">
        <f>N78*K85</f>
        <v>22.944204558569002</v>
      </c>
      <c r="M85" s="870"/>
      <c r="N85" s="51"/>
    </row>
    <row r="86" spans="1:14" ht="15.75" thickBot="1">
      <c r="B86" s="833" t="s">
        <v>953</v>
      </c>
      <c r="C86" s="834"/>
      <c r="D86" s="834"/>
      <c r="E86" s="834"/>
      <c r="F86" s="834"/>
      <c r="G86" s="834"/>
      <c r="H86" s="834"/>
      <c r="I86" s="834"/>
      <c r="J86" s="834"/>
      <c r="K86" s="834"/>
      <c r="L86" s="834"/>
      <c r="M86" s="835"/>
      <c r="N86" s="52">
        <f>L83+L84+L85</f>
        <v>137.66522735141402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596.54931852279401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40" zoomScale="78" zoomScaleNormal="78" workbookViewId="0">
      <selection activeCell="J47" sqref="J4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35</v>
      </c>
      <c r="N36" s="271">
        <f>K36/M36</f>
        <v>1971.2125130447318</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35</v>
      </c>
      <c r="N37" s="271">
        <f>K37/M37</f>
        <v>6252.9756393651296</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35</v>
      </c>
      <c r="N38" s="271">
        <f>K38/M38</f>
        <v>3701.6621550094665</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0.02</v>
      </c>
      <c r="N41" s="343">
        <f>N76*M41</f>
        <v>15.353445972457711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11941.203753391785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961.68558152609023</v>
      </c>
      <c r="N48" s="271">
        <f>K48*M48</f>
        <v>76934.846522087217</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54.260859870469744</v>
      </c>
      <c r="N49" s="271">
        <f>K49*M49</f>
        <v>1356.5214967617435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78291.368018848967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767.67229862288559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91000.244070863642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18200.048814172729</v>
      </c>
      <c r="M83" s="868"/>
      <c r="N83" s="51"/>
    </row>
    <row r="84" spans="1:14">
      <c r="B84" s="89" t="s">
        <v>973</v>
      </c>
      <c r="C84" s="90"/>
      <c r="D84" s="90"/>
      <c r="E84" s="90"/>
      <c r="F84" s="90"/>
      <c r="G84" s="90"/>
      <c r="H84" s="90"/>
      <c r="I84" s="87"/>
      <c r="J84" s="88"/>
      <c r="K84" s="303">
        <v>0.05</v>
      </c>
      <c r="L84" s="867">
        <f>N78*K84</f>
        <v>4550.0122035431823</v>
      </c>
      <c r="M84" s="868"/>
      <c r="N84" s="51"/>
    </row>
    <row r="85" spans="1:14" ht="15.75" thickBot="1">
      <c r="B85" s="91" t="s">
        <v>974</v>
      </c>
      <c r="C85" s="92"/>
      <c r="D85" s="92"/>
      <c r="E85" s="92"/>
      <c r="F85" s="92"/>
      <c r="G85" s="92"/>
      <c r="H85" s="92"/>
      <c r="I85" s="93"/>
      <c r="J85" s="94"/>
      <c r="K85" s="304">
        <v>0.05</v>
      </c>
      <c r="L85" s="869">
        <f>N78*K85</f>
        <v>4550.0122035431823</v>
      </c>
      <c r="M85" s="870"/>
      <c r="N85" s="51"/>
    </row>
    <row r="86" spans="1:14" ht="15.75" thickBot="1">
      <c r="B86" s="833" t="s">
        <v>953</v>
      </c>
      <c r="C86" s="834"/>
      <c r="D86" s="834"/>
      <c r="E86" s="834"/>
      <c r="F86" s="834"/>
      <c r="G86" s="834"/>
      <c r="H86" s="834"/>
      <c r="I86" s="834"/>
      <c r="J86" s="834"/>
      <c r="K86" s="834"/>
      <c r="L86" s="834"/>
      <c r="M86" s="835"/>
      <c r="N86" s="52">
        <f>L83+L84+L85</f>
        <v>27300.073221259092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118300.31729212274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35</v>
      </c>
      <c r="N36" s="271">
        <f>K36/M36</f>
        <v>1971.2125130447318</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35</v>
      </c>
      <c r="N37" s="271">
        <f>K37/M37</f>
        <v>6252.9756393651296</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35</v>
      </c>
      <c r="N38" s="271">
        <f>K38/M38</f>
        <v>3701.6621550094665</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0.02</v>
      </c>
      <c r="N41" s="343">
        <f>N75*M41</f>
        <v>15.353445972457711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11941.203753391785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54.260859870469744</v>
      </c>
      <c r="N48" s="271">
        <f>K48*M48</f>
        <v>1356.5214967617435</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1356.5214967617435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3" t="s">
        <v>953</v>
      </c>
      <c r="C75" s="834"/>
      <c r="D75" s="834"/>
      <c r="E75" s="834"/>
      <c r="F75" s="834"/>
      <c r="G75" s="834"/>
      <c r="H75" s="834"/>
      <c r="I75" s="840"/>
      <c r="J75" s="840"/>
      <c r="K75" s="840"/>
      <c r="L75" s="840"/>
      <c r="M75" s="841"/>
      <c r="N75" s="300">
        <f>SUM(N69:N74)</f>
        <v>767.67229862288559</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14065.397548776413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2813.0795097552827</v>
      </c>
      <c r="M82" s="868"/>
      <c r="N82" s="51"/>
    </row>
    <row r="83" spans="1:14">
      <c r="B83" s="89" t="s">
        <v>973</v>
      </c>
      <c r="C83" s="90"/>
      <c r="D83" s="90"/>
      <c r="E83" s="90"/>
      <c r="F83" s="90"/>
      <c r="G83" s="90"/>
      <c r="H83" s="90"/>
      <c r="I83" s="87"/>
      <c r="J83" s="88"/>
      <c r="K83" s="303">
        <v>0.05</v>
      </c>
      <c r="L83" s="867">
        <f>N77*K83</f>
        <v>703.26987743882069</v>
      </c>
      <c r="M83" s="868"/>
      <c r="N83" s="51"/>
    </row>
    <row r="84" spans="1:14" ht="15.75" thickBot="1">
      <c r="B84" s="91" t="s">
        <v>974</v>
      </c>
      <c r="C84" s="92"/>
      <c r="D84" s="92"/>
      <c r="E84" s="92"/>
      <c r="F84" s="92"/>
      <c r="G84" s="92"/>
      <c r="H84" s="92"/>
      <c r="I84" s="93"/>
      <c r="J84" s="94"/>
      <c r="K84" s="304">
        <v>0.05</v>
      </c>
      <c r="L84" s="869">
        <f>N77*K84</f>
        <v>703.26987743882069</v>
      </c>
      <c r="M84" s="870"/>
      <c r="N84" s="51"/>
    </row>
    <row r="85" spans="1:14" ht="15.75" thickBot="1">
      <c r="B85" s="833" t="s">
        <v>953</v>
      </c>
      <c r="C85" s="834"/>
      <c r="D85" s="834"/>
      <c r="E85" s="834"/>
      <c r="F85" s="834"/>
      <c r="G85" s="834"/>
      <c r="H85" s="834"/>
      <c r="I85" s="834"/>
      <c r="J85" s="834"/>
      <c r="K85" s="834"/>
      <c r="L85" s="834"/>
      <c r="M85" s="835"/>
      <c r="N85" s="52">
        <f>L82+L83+L84</f>
        <v>4219.6192646329246</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18285.016813409336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37"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ht="21"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961.68558152609023</v>
      </c>
      <c r="N48" s="271">
        <f>K48*M48</f>
        <v>961.68558152609023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961.68558152609023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3" t="s">
        <v>953</v>
      </c>
      <c r="C76" s="834"/>
      <c r="D76" s="834"/>
      <c r="E76" s="834"/>
      <c r="F76" s="834"/>
      <c r="G76" s="834"/>
      <c r="H76" s="834"/>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961.68558152609023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192.33711630521805</v>
      </c>
      <c r="M83" s="868"/>
      <c r="N83" s="51"/>
    </row>
    <row r="84" spans="1:14">
      <c r="B84" s="89" t="s">
        <v>973</v>
      </c>
      <c r="C84" s="90"/>
      <c r="D84" s="90"/>
      <c r="E84" s="90"/>
      <c r="F84" s="90"/>
      <c r="G84" s="90"/>
      <c r="H84" s="90"/>
      <c r="I84" s="87"/>
      <c r="J84" s="88"/>
      <c r="K84" s="303">
        <v>0.05</v>
      </c>
      <c r="L84" s="867">
        <f>N78*K84</f>
        <v>48.084279076304512</v>
      </c>
      <c r="M84" s="868"/>
      <c r="N84" s="51"/>
    </row>
    <row r="85" spans="1:14" ht="15.75" thickBot="1">
      <c r="B85" s="91" t="s">
        <v>974</v>
      </c>
      <c r="C85" s="92"/>
      <c r="D85" s="92"/>
      <c r="E85" s="92"/>
      <c r="F85" s="92"/>
      <c r="G85" s="92"/>
      <c r="H85" s="92"/>
      <c r="I85" s="93"/>
      <c r="J85" s="94"/>
      <c r="K85" s="304">
        <v>0.05</v>
      </c>
      <c r="L85" s="869">
        <f>N78*K85</f>
        <v>48.084279076304512</v>
      </c>
      <c r="M85" s="870"/>
      <c r="N85" s="51"/>
    </row>
    <row r="86" spans="1:14" ht="15.75" thickBot="1">
      <c r="B86" s="833" t="s">
        <v>953</v>
      </c>
      <c r="C86" s="834"/>
      <c r="D86" s="834"/>
      <c r="E86" s="834"/>
      <c r="F86" s="834"/>
      <c r="G86" s="834"/>
      <c r="H86" s="834"/>
      <c r="I86" s="834"/>
      <c r="J86" s="834"/>
      <c r="K86" s="834"/>
      <c r="L86" s="834"/>
      <c r="M86" s="835"/>
      <c r="N86" s="52">
        <f>L83+L84+L85</f>
        <v>288.50567445782707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1250.1912559839172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7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46" zoomScale="78" zoomScaleNormal="78" workbookViewId="0">
      <selection activeCell="M69" sqref="M69:M7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600</v>
      </c>
      <c r="N36" s="271">
        <f>K36/M36</f>
        <v>114.98739659427602</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600</v>
      </c>
      <c r="N37" s="271">
        <f>K37/M37</f>
        <v>364.75691229629922</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600</v>
      </c>
      <c r="N38" s="271">
        <f>K38/M38</f>
        <v>215.9302923755522</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N75*M41</f>
        <v>0.44780884086334993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696.12241010699074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54.260859870469744</v>
      </c>
      <c r="N48" s="271">
        <f>K48*M48</f>
        <v>162.78257961140923</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162.78257961140923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3" t="s">
        <v>953</v>
      </c>
      <c r="C75" s="834"/>
      <c r="D75" s="834"/>
      <c r="E75" s="834"/>
      <c r="F75" s="834"/>
      <c r="G75" s="834"/>
      <c r="H75" s="834"/>
      <c r="I75" s="840"/>
      <c r="J75" s="840"/>
      <c r="K75" s="840"/>
      <c r="L75" s="840"/>
      <c r="M75" s="841"/>
      <c r="N75" s="300">
        <f>SUM(N69:N74)</f>
        <v>44.780884086334993</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903.68587380473491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180.737174760947</v>
      </c>
      <c r="M82" s="868"/>
      <c r="N82" s="51"/>
    </row>
    <row r="83" spans="1:14">
      <c r="B83" s="89" t="s">
        <v>973</v>
      </c>
      <c r="C83" s="90"/>
      <c r="D83" s="90"/>
      <c r="E83" s="90"/>
      <c r="F83" s="90"/>
      <c r="G83" s="90"/>
      <c r="H83" s="90"/>
      <c r="I83" s="87"/>
      <c r="J83" s="88"/>
      <c r="K83" s="303">
        <v>0.05</v>
      </c>
      <c r="L83" s="867">
        <f>N77*K83</f>
        <v>45.18429369023675</v>
      </c>
      <c r="M83" s="868"/>
      <c r="N83" s="51"/>
    </row>
    <row r="84" spans="1:14" ht="15.75" thickBot="1">
      <c r="B84" s="91" t="s">
        <v>974</v>
      </c>
      <c r="C84" s="92"/>
      <c r="D84" s="92"/>
      <c r="E84" s="92"/>
      <c r="F84" s="92"/>
      <c r="G84" s="92"/>
      <c r="H84" s="92"/>
      <c r="I84" s="93"/>
      <c r="J84" s="94"/>
      <c r="K84" s="304">
        <v>0.05</v>
      </c>
      <c r="L84" s="869">
        <f>N77*K84</f>
        <v>45.18429369023675</v>
      </c>
      <c r="M84" s="870"/>
      <c r="N84" s="51"/>
    </row>
    <row r="85" spans="1:14" ht="15.75" thickBot="1">
      <c r="B85" s="833" t="s">
        <v>953</v>
      </c>
      <c r="C85" s="834"/>
      <c r="D85" s="834"/>
      <c r="E85" s="834"/>
      <c r="F85" s="834"/>
      <c r="G85" s="834"/>
      <c r="H85" s="834"/>
      <c r="I85" s="834"/>
      <c r="J85" s="834"/>
      <c r="K85" s="834"/>
      <c r="L85" s="834"/>
      <c r="M85" s="835"/>
      <c r="N85" s="52">
        <f>L82+L83+L84</f>
        <v>271.10576214142048</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1174.7916359461553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0.02</v>
      </c>
      <c r="N41" s="343">
        <f>N75*M41</f>
        <v>11.941569089689333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9287.6029193047234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54.260859870469744</v>
      </c>
      <c r="N48" s="271">
        <f>K48*M48</f>
        <v>1356.5214967617435</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21370.518857425068</v>
      </c>
      <c r="N49" s="271">
        <f>K49*M49</f>
        <v>26713.148571781334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28069.670068543077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837">
        <f>VLOOKUP(A58,TRANSPORTE!A5:D117,4,FALSE)</f>
        <v>1350.725590257437</v>
      </c>
      <c r="M58" s="838"/>
      <c r="N58" s="286">
        <f>K58*L58</f>
        <v>1688.4069878217963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1688.4069878217963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3" t="s">
        <v>953</v>
      </c>
      <c r="C75" s="834"/>
      <c r="D75" s="834"/>
      <c r="E75" s="834"/>
      <c r="F75" s="834"/>
      <c r="G75" s="834"/>
      <c r="H75" s="834"/>
      <c r="I75" s="840"/>
      <c r="J75" s="840"/>
      <c r="K75" s="840"/>
      <c r="L75" s="840"/>
      <c r="M75" s="841"/>
      <c r="N75" s="300">
        <f>SUM(N69:N74)</f>
        <v>597.07845448446665</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39642.758430154063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7928.5516860308126</v>
      </c>
      <c r="M82" s="868"/>
      <c r="N82" s="51"/>
    </row>
    <row r="83" spans="1:14">
      <c r="B83" s="89" t="s">
        <v>973</v>
      </c>
      <c r="C83" s="90"/>
      <c r="D83" s="90"/>
      <c r="E83" s="90"/>
      <c r="F83" s="90"/>
      <c r="G83" s="90"/>
      <c r="H83" s="90"/>
      <c r="I83" s="87"/>
      <c r="J83" s="88"/>
      <c r="K83" s="303">
        <v>0.05</v>
      </c>
      <c r="L83" s="867">
        <f>N77*K83</f>
        <v>1982.1379215077031</v>
      </c>
      <c r="M83" s="868"/>
      <c r="N83" s="51"/>
    </row>
    <row r="84" spans="1:14" ht="15.75" thickBot="1">
      <c r="B84" s="91" t="s">
        <v>974</v>
      </c>
      <c r="C84" s="92"/>
      <c r="D84" s="92"/>
      <c r="E84" s="92"/>
      <c r="F84" s="92"/>
      <c r="G84" s="92"/>
      <c r="H84" s="92"/>
      <c r="I84" s="93"/>
      <c r="J84" s="94"/>
      <c r="K84" s="304">
        <v>0.05</v>
      </c>
      <c r="L84" s="869">
        <f>N77*K84</f>
        <v>1982.1379215077031</v>
      </c>
      <c r="M84" s="870"/>
      <c r="N84" s="51"/>
    </row>
    <row r="85" spans="1:14" ht="15.75" thickBot="1">
      <c r="B85" s="833" t="s">
        <v>953</v>
      </c>
      <c r="C85" s="834"/>
      <c r="D85" s="834"/>
      <c r="E85" s="834"/>
      <c r="F85" s="834"/>
      <c r="G85" s="834"/>
      <c r="H85" s="834"/>
      <c r="I85" s="834"/>
      <c r="J85" s="834"/>
      <c r="K85" s="834"/>
      <c r="L85" s="834"/>
      <c r="M85" s="835"/>
      <c r="N85" s="52">
        <f>L82+L83+L84</f>
        <v>11892.827529046219</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51535.585959200282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29.25"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4898.2056843211531</v>
      </c>
      <c r="N48" s="271">
        <f>K48*M48</f>
        <v>4898.2056843211531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4898.2056843211531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3" t="s">
        <v>953</v>
      </c>
      <c r="C76" s="834"/>
      <c r="D76" s="834"/>
      <c r="E76" s="834"/>
      <c r="F76" s="834"/>
      <c r="G76" s="834"/>
      <c r="H76" s="834"/>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4898.2056843211531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979.6411368642307</v>
      </c>
      <c r="M83" s="868"/>
      <c r="N83" s="51"/>
    </row>
    <row r="84" spans="1:14">
      <c r="B84" s="89" t="s">
        <v>973</v>
      </c>
      <c r="C84" s="90"/>
      <c r="D84" s="90"/>
      <c r="E84" s="90"/>
      <c r="F84" s="90"/>
      <c r="G84" s="90"/>
      <c r="H84" s="90"/>
      <c r="I84" s="87"/>
      <c r="J84" s="88"/>
      <c r="K84" s="303">
        <v>0.05</v>
      </c>
      <c r="L84" s="867">
        <f>N78*K84</f>
        <v>244.91028421605768</v>
      </c>
      <c r="M84" s="868"/>
      <c r="N84" s="51"/>
    </row>
    <row r="85" spans="1:14" ht="15.75" thickBot="1">
      <c r="B85" s="91" t="s">
        <v>974</v>
      </c>
      <c r="C85" s="92"/>
      <c r="D85" s="92"/>
      <c r="E85" s="92"/>
      <c r="F85" s="92"/>
      <c r="G85" s="92"/>
      <c r="H85" s="92"/>
      <c r="I85" s="93"/>
      <c r="J85" s="94"/>
      <c r="K85" s="304">
        <v>0.05</v>
      </c>
      <c r="L85" s="869">
        <f>N78*K85</f>
        <v>244.91028421605768</v>
      </c>
      <c r="M85" s="870"/>
      <c r="N85" s="51"/>
    </row>
    <row r="86" spans="1:14" ht="15.75" thickBot="1">
      <c r="B86" s="833" t="s">
        <v>953</v>
      </c>
      <c r="C86" s="834"/>
      <c r="D86" s="834"/>
      <c r="E86" s="834"/>
      <c r="F86" s="834"/>
      <c r="G86" s="834"/>
      <c r="H86" s="834"/>
      <c r="I86" s="834"/>
      <c r="J86" s="834"/>
      <c r="K86" s="834"/>
      <c r="L86" s="834"/>
      <c r="M86" s="835"/>
      <c r="N86" s="52">
        <f>L83+L84+L85</f>
        <v>1469.4617052963463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6367.6673896174998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10"/>
      <c r="K118" s="810"/>
      <c r="L118" s="810"/>
      <c r="M118" s="810"/>
      <c r="N118" s="811"/>
    </row>
    <row r="119" spans="2:14" ht="15.75" customHeight="1"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topLeftCell="A43"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4274.6657544408254</v>
      </c>
      <c r="N48" s="271">
        <f>K48*M48</f>
        <v>4274.6657544408254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4274.6657544408254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3" t="s">
        <v>953</v>
      </c>
      <c r="C76" s="834"/>
      <c r="D76" s="834"/>
      <c r="E76" s="834"/>
      <c r="F76" s="834"/>
      <c r="G76" s="834"/>
      <c r="H76" s="834"/>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4274.6657544408254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854.93315088816507</v>
      </c>
      <c r="M83" s="868"/>
      <c r="N83" s="51"/>
    </row>
    <row r="84" spans="1:14">
      <c r="B84" s="89" t="s">
        <v>973</v>
      </c>
      <c r="C84" s="90"/>
      <c r="D84" s="90"/>
      <c r="E84" s="90"/>
      <c r="F84" s="90"/>
      <c r="G84" s="90"/>
      <c r="H84" s="90"/>
      <c r="I84" s="87"/>
      <c r="J84" s="88"/>
      <c r="K84" s="303">
        <v>0.05</v>
      </c>
      <c r="L84" s="867">
        <f>N78*K84</f>
        <v>213.73328772204127</v>
      </c>
      <c r="M84" s="868"/>
      <c r="N84" s="51"/>
    </row>
    <row r="85" spans="1:14" ht="15.75" thickBot="1">
      <c r="B85" s="91" t="s">
        <v>974</v>
      </c>
      <c r="C85" s="92"/>
      <c r="D85" s="92"/>
      <c r="E85" s="92"/>
      <c r="F85" s="92"/>
      <c r="G85" s="92"/>
      <c r="H85" s="92"/>
      <c r="I85" s="93"/>
      <c r="J85" s="94"/>
      <c r="K85" s="304">
        <v>0.05</v>
      </c>
      <c r="L85" s="869">
        <f>N78*K85</f>
        <v>213.73328772204127</v>
      </c>
      <c r="M85" s="870"/>
      <c r="N85" s="51"/>
    </row>
    <row r="86" spans="1:14" ht="15.75" thickBot="1">
      <c r="B86" s="833" t="s">
        <v>953</v>
      </c>
      <c r="C86" s="834"/>
      <c r="D86" s="834"/>
      <c r="E86" s="834"/>
      <c r="F86" s="834"/>
      <c r="G86" s="834"/>
      <c r="H86" s="834"/>
      <c r="I86" s="834"/>
      <c r="J86" s="834"/>
      <c r="K86" s="834"/>
      <c r="L86" s="834"/>
      <c r="M86" s="835"/>
      <c r="N86" s="52">
        <f>L83+L84+L85</f>
        <v>1282.3997263322476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5557.0654807730734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46" zoomScale="77" zoomScaleNormal="77" workbookViewId="0">
      <selection activeCell="J48" sqref="J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2"/>
      <c r="C1" s="934"/>
      <c r="D1" s="935"/>
      <c r="E1" s="935"/>
      <c r="F1" s="935"/>
      <c r="G1" s="935"/>
      <c r="H1" s="935"/>
      <c r="I1" s="935"/>
      <c r="J1" s="936"/>
      <c r="K1" s="937" t="s">
        <v>933</v>
      </c>
      <c r="L1" s="939" t="s">
        <v>2198</v>
      </c>
      <c r="M1" s="940"/>
      <c r="N1" s="941"/>
    </row>
    <row r="2" spans="2:14" ht="18.7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54.260859870469744</v>
      </c>
      <c r="N48" s="271">
        <f>K48*M48</f>
        <v>54.260859870469744</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4274.6657544408254</v>
      </c>
      <c r="N49" s="271">
        <f>K49*M49</f>
        <v>1538.8796715986971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1593.1405314691669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9" t="s">
        <v>963</v>
      </c>
      <c r="C68" s="860"/>
      <c r="D68" s="860"/>
      <c r="E68" s="860"/>
      <c r="F68" s="860"/>
      <c r="G68" s="860"/>
      <c r="H68" s="860"/>
      <c r="I68" s="73" t="s">
        <v>964</v>
      </c>
      <c r="J68" s="75" t="s">
        <v>1410</v>
      </c>
      <c r="K68" s="74" t="s">
        <v>966</v>
      </c>
      <c r="L68" s="861" t="s">
        <v>950</v>
      </c>
      <c r="M68" s="862"/>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20"/>
      <c r="C74" s="821"/>
      <c r="D74" s="821"/>
      <c r="E74" s="821"/>
      <c r="F74" s="821"/>
      <c r="G74" s="821"/>
      <c r="H74" s="821"/>
      <c r="I74" s="126"/>
      <c r="J74" s="126"/>
      <c r="K74" s="126"/>
      <c r="L74" s="921"/>
      <c r="M74" s="921"/>
      <c r="N74" s="45"/>
    </row>
    <row r="75" spans="2:15" ht="15.75" thickBot="1">
      <c r="B75" s="833" t="s">
        <v>953</v>
      </c>
      <c r="C75" s="834"/>
      <c r="D75" s="834"/>
      <c r="E75" s="834"/>
      <c r="F75" s="834"/>
      <c r="G75" s="834"/>
      <c r="H75" s="834"/>
      <c r="I75" s="840"/>
      <c r="J75" s="840"/>
      <c r="K75" s="840"/>
      <c r="L75" s="840"/>
      <c r="M75" s="841"/>
      <c r="N75" s="300"/>
    </row>
    <row r="76" spans="2:15" ht="15.75" thickBot="1">
      <c r="B76" s="33"/>
      <c r="C76" s="34"/>
      <c r="D76" s="34"/>
      <c r="E76" s="34"/>
      <c r="F76" s="34"/>
      <c r="G76" s="34"/>
      <c r="H76" s="34"/>
      <c r="I76" s="34"/>
      <c r="J76" s="34"/>
      <c r="K76" s="34"/>
      <c r="L76" s="34"/>
      <c r="M76" s="34"/>
      <c r="N76" s="35"/>
    </row>
    <row r="77" spans="2:15" ht="15.75" thickBot="1">
      <c r="B77" s="833" t="s">
        <v>967</v>
      </c>
      <c r="C77" s="834"/>
      <c r="D77" s="834"/>
      <c r="E77" s="834"/>
      <c r="F77" s="834"/>
      <c r="G77" s="834"/>
      <c r="H77" s="834"/>
      <c r="I77" s="834"/>
      <c r="J77" s="834"/>
      <c r="K77" s="834"/>
      <c r="L77" s="834"/>
      <c r="M77" s="835"/>
      <c r="N77" s="99">
        <f>N43+N53+N64+N75</f>
        <v>1593.1405314691669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318.62810629383341</v>
      </c>
      <c r="M82" s="868"/>
      <c r="N82" s="51"/>
    </row>
    <row r="83" spans="1:14">
      <c r="B83" s="89" t="s">
        <v>973</v>
      </c>
      <c r="C83" s="90"/>
      <c r="D83" s="90"/>
      <c r="E83" s="90"/>
      <c r="F83" s="90"/>
      <c r="G83" s="90"/>
      <c r="H83" s="90"/>
      <c r="I83" s="87"/>
      <c r="J83" s="88"/>
      <c r="K83" s="303">
        <v>0.05</v>
      </c>
      <c r="L83" s="867">
        <f>N77*K83</f>
        <v>79.657026573458353</v>
      </c>
      <c r="M83" s="868"/>
      <c r="N83" s="51"/>
    </row>
    <row r="84" spans="1:14" ht="15.75" thickBot="1">
      <c r="B84" s="91" t="s">
        <v>974</v>
      </c>
      <c r="C84" s="92"/>
      <c r="D84" s="92"/>
      <c r="E84" s="92"/>
      <c r="F84" s="92"/>
      <c r="G84" s="92"/>
      <c r="H84" s="92"/>
      <c r="I84" s="93"/>
      <c r="J84" s="94"/>
      <c r="K84" s="304">
        <v>0.05</v>
      </c>
      <c r="L84" s="869">
        <f>N77*K84</f>
        <v>79.657026573458353</v>
      </c>
      <c r="M84" s="870"/>
      <c r="N84" s="51"/>
    </row>
    <row r="85" spans="1:14" ht="15.75" thickBot="1">
      <c r="B85" s="833" t="s">
        <v>953</v>
      </c>
      <c r="C85" s="834"/>
      <c r="D85" s="834"/>
      <c r="E85" s="834"/>
      <c r="F85" s="834"/>
      <c r="G85" s="834"/>
      <c r="H85" s="834"/>
      <c r="I85" s="834"/>
      <c r="J85" s="834"/>
      <c r="K85" s="834"/>
      <c r="L85" s="834"/>
      <c r="M85" s="835"/>
      <c r="N85" s="52">
        <f>L82+L83+L84</f>
        <v>477.94215944075006</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2071.0826909099169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37" zoomScale="78" zoomScaleNormal="78" workbookViewId="0">
      <selection activeCell="L70" sqref="L70:L71"/>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9281.6321347598787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21370.518857425068</v>
      </c>
      <c r="N48" s="271">
        <f>K48*M48</f>
        <v>26713.148571781334</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54.260859870469744</v>
      </c>
      <c r="N49" s="271">
        <f>K49*M49</f>
        <v>1356.5214967617435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28069.670068543077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837">
        <f>VLOOKUP(A59,TRANSPORTE!A5:D123,4,FALSE)</f>
        <v>1350.725590257437</v>
      </c>
      <c r="M59" s="838"/>
      <c r="N59" s="286">
        <f>K59*L59</f>
        <v>1688.4069878217963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1688.4069878217963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39636.78764560922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7927.357529121844</v>
      </c>
      <c r="M83" s="868"/>
      <c r="N83" s="51"/>
    </row>
    <row r="84" spans="1:14">
      <c r="B84" s="89" t="s">
        <v>973</v>
      </c>
      <c r="C84" s="90"/>
      <c r="D84" s="90"/>
      <c r="E84" s="90"/>
      <c r="F84" s="90"/>
      <c r="G84" s="90"/>
      <c r="H84" s="90"/>
      <c r="I84" s="87"/>
      <c r="J84" s="88"/>
      <c r="K84" s="303">
        <v>0.05</v>
      </c>
      <c r="L84" s="867">
        <f>N78*K84</f>
        <v>1981.839382280461</v>
      </c>
      <c r="M84" s="868"/>
      <c r="N84" s="51"/>
    </row>
    <row r="85" spans="1:14" ht="15.75" thickBot="1">
      <c r="B85" s="91" t="s">
        <v>974</v>
      </c>
      <c r="C85" s="92"/>
      <c r="D85" s="92"/>
      <c r="E85" s="92"/>
      <c r="F85" s="92"/>
      <c r="G85" s="92"/>
      <c r="H85" s="92"/>
      <c r="I85" s="93"/>
      <c r="J85" s="94"/>
      <c r="K85" s="304">
        <v>0.05</v>
      </c>
      <c r="L85" s="869">
        <f>N78*K85</f>
        <v>1981.839382280461</v>
      </c>
      <c r="M85" s="870"/>
      <c r="N85" s="51"/>
    </row>
    <row r="86" spans="1:14" ht="15.75" thickBot="1">
      <c r="B86" s="833" t="s">
        <v>953</v>
      </c>
      <c r="C86" s="834"/>
      <c r="D86" s="834"/>
      <c r="E86" s="834"/>
      <c r="F86" s="834"/>
      <c r="G86" s="834"/>
      <c r="H86" s="834"/>
      <c r="I86" s="834"/>
      <c r="J86" s="834"/>
      <c r="K86" s="834"/>
      <c r="L86" s="834"/>
      <c r="M86" s="835"/>
      <c r="N86" s="52">
        <f>L83+L84+L85</f>
        <v>11891.036293682766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51527.823939291986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7"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9281.6321347598787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45202.28039559786</v>
      </c>
      <c r="N48" s="271">
        <f>K48*M48</f>
        <v>58762.964514277221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60065.225151168495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71699.879007747513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14339.975801549503</v>
      </c>
      <c r="M83" s="868"/>
      <c r="N83" s="51"/>
    </row>
    <row r="84" spans="1:14">
      <c r="B84" s="89" t="s">
        <v>973</v>
      </c>
      <c r="C84" s="90"/>
      <c r="D84" s="90"/>
      <c r="E84" s="90"/>
      <c r="F84" s="90"/>
      <c r="G84" s="90"/>
      <c r="H84" s="90"/>
      <c r="I84" s="87"/>
      <c r="J84" s="88"/>
      <c r="K84" s="303">
        <v>0.05</v>
      </c>
      <c r="L84" s="867">
        <f>N78*K84</f>
        <v>3584.9939503873757</v>
      </c>
      <c r="M84" s="868"/>
      <c r="N84" s="51"/>
    </row>
    <row r="85" spans="1:14" ht="15.75" thickBot="1">
      <c r="B85" s="91" t="s">
        <v>974</v>
      </c>
      <c r="C85" s="92"/>
      <c r="D85" s="92"/>
      <c r="E85" s="92"/>
      <c r="F85" s="92"/>
      <c r="G85" s="92"/>
      <c r="H85" s="92"/>
      <c r="I85" s="93"/>
      <c r="J85" s="94"/>
      <c r="K85" s="304">
        <v>0.05</v>
      </c>
      <c r="L85" s="869">
        <f>N78*K85</f>
        <v>3584.9939503873757</v>
      </c>
      <c r="M85" s="870"/>
      <c r="N85" s="51"/>
    </row>
    <row r="86" spans="1:14" ht="15.75" thickBot="1">
      <c r="B86" s="833" t="s">
        <v>953</v>
      </c>
      <c r="C86" s="834"/>
      <c r="D86" s="834"/>
      <c r="E86" s="834"/>
      <c r="F86" s="834"/>
      <c r="G86" s="834"/>
      <c r="H86" s="834"/>
      <c r="I86" s="834"/>
      <c r="J86" s="834"/>
      <c r="K86" s="834"/>
      <c r="L86" s="834"/>
      <c r="M86" s="835"/>
      <c r="N86" s="52">
        <f>L83+L84+L85</f>
        <v>21509.963702324254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93209.842710071767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46" zoomScale="78" zoomScaleNormal="78" workbookViewId="0">
      <selection activeCell="M48" sqref="M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9281.6321347598787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42985.591639082857</v>
      </c>
      <c r="N48" s="271">
        <f>K48*M48</f>
        <v>55881.269130807719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57183.529767698994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68818.183624278012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13763.636724855603</v>
      </c>
      <c r="M83" s="868"/>
      <c r="N83" s="51"/>
    </row>
    <row r="84" spans="1:14">
      <c r="B84" s="89" t="s">
        <v>973</v>
      </c>
      <c r="C84" s="90"/>
      <c r="D84" s="90"/>
      <c r="E84" s="90"/>
      <c r="F84" s="90"/>
      <c r="G84" s="90"/>
      <c r="H84" s="90"/>
      <c r="I84" s="87"/>
      <c r="J84" s="88"/>
      <c r="K84" s="303">
        <v>0.05</v>
      </c>
      <c r="L84" s="867">
        <f>N78*K84</f>
        <v>3440.9091812139009</v>
      </c>
      <c r="M84" s="868"/>
      <c r="N84" s="51"/>
    </row>
    <row r="85" spans="1:14" ht="15.75" thickBot="1">
      <c r="B85" s="91" t="s">
        <v>974</v>
      </c>
      <c r="C85" s="92"/>
      <c r="D85" s="92"/>
      <c r="E85" s="92"/>
      <c r="F85" s="92"/>
      <c r="G85" s="92"/>
      <c r="H85" s="92"/>
      <c r="I85" s="93"/>
      <c r="J85" s="94"/>
      <c r="K85" s="304">
        <v>0.05</v>
      </c>
      <c r="L85" s="869">
        <f>N78*K85</f>
        <v>3440.9091812139009</v>
      </c>
      <c r="M85" s="870"/>
      <c r="N85" s="51"/>
    </row>
    <row r="86" spans="1:14" ht="15.75" thickBot="1">
      <c r="B86" s="833" t="s">
        <v>953</v>
      </c>
      <c r="C86" s="834"/>
      <c r="D86" s="834"/>
      <c r="E86" s="834"/>
      <c r="F86" s="834"/>
      <c r="G86" s="834"/>
      <c r="H86" s="834"/>
      <c r="I86" s="834"/>
      <c r="J86" s="834"/>
      <c r="K86" s="834"/>
      <c r="L86" s="834"/>
      <c r="M86" s="835"/>
      <c r="N86" s="52">
        <f>L83+L84+L85</f>
        <v>20645.455087283404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89463.63871156142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52" zoomScale="78" zoomScaleNormal="78" workbookViewId="0">
      <selection activeCell="H41" sqref="H4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9281.6321347598787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44244.615208917457</v>
      </c>
      <c r="N48" s="271">
        <f>K48*M48</f>
        <v>57517.999771592695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58820.26040848397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70454.914265062995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14090.9828530126</v>
      </c>
      <c r="M83" s="868"/>
      <c r="N83" s="51"/>
    </row>
    <row r="84" spans="1:14">
      <c r="B84" s="89" t="s">
        <v>973</v>
      </c>
      <c r="C84" s="90"/>
      <c r="D84" s="90"/>
      <c r="E84" s="90"/>
      <c r="F84" s="90"/>
      <c r="G84" s="90"/>
      <c r="H84" s="90"/>
      <c r="I84" s="87"/>
      <c r="J84" s="88"/>
      <c r="K84" s="303">
        <v>0.05</v>
      </c>
      <c r="L84" s="867">
        <f>N78*K84</f>
        <v>3522.7457132531499</v>
      </c>
      <c r="M84" s="868"/>
      <c r="N84" s="51"/>
    </row>
    <row r="85" spans="1:14" ht="15.75" thickBot="1">
      <c r="B85" s="91" t="s">
        <v>974</v>
      </c>
      <c r="C85" s="92"/>
      <c r="D85" s="92"/>
      <c r="E85" s="92"/>
      <c r="F85" s="92"/>
      <c r="G85" s="92"/>
      <c r="H85" s="92"/>
      <c r="I85" s="93"/>
      <c r="J85" s="94"/>
      <c r="K85" s="304">
        <v>0.05</v>
      </c>
      <c r="L85" s="869">
        <f>N78*K85</f>
        <v>3522.7457132531499</v>
      </c>
      <c r="M85" s="870"/>
      <c r="N85" s="51"/>
    </row>
    <row r="86" spans="1:14" ht="15.75" thickBot="1">
      <c r="B86" s="833" t="s">
        <v>953</v>
      </c>
      <c r="C86" s="834"/>
      <c r="D86" s="834"/>
      <c r="E86" s="834"/>
      <c r="F86" s="834"/>
      <c r="G86" s="834"/>
      <c r="H86" s="834"/>
      <c r="I86" s="834"/>
      <c r="J86" s="834"/>
      <c r="K86" s="834"/>
      <c r="L86" s="834"/>
      <c r="M86" s="835"/>
      <c r="N86" s="52">
        <f>L83+L84+L85</f>
        <v>21136.474279518898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91591.388544581889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C37" zoomScale="78" zoomScaleNormal="78" workbookViewId="0">
      <selection activeCell="M36" sqref="M36"/>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270">
        <v>2.5</v>
      </c>
      <c r="N36" s="271">
        <f>K36/M36</f>
        <v>2700.7330656166519</v>
      </c>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402"/>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0.05</v>
      </c>
      <c r="N41" s="343">
        <f>N76*M41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3508.7586746526717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45202.28039559786</v>
      </c>
      <c r="N48" s="271">
        <f>K48*M48</f>
        <v>58762.964514277221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60065.225151168495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16160.5121807204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81490.43927387624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16298.087854775249</v>
      </c>
      <c r="M83" s="868"/>
      <c r="N83" s="51"/>
    </row>
    <row r="84" spans="1:14">
      <c r="B84" s="89" t="s">
        <v>973</v>
      </c>
      <c r="C84" s="90"/>
      <c r="D84" s="90"/>
      <c r="E84" s="90"/>
      <c r="F84" s="90"/>
      <c r="G84" s="90"/>
      <c r="H84" s="90"/>
      <c r="I84" s="87"/>
      <c r="J84" s="88"/>
      <c r="K84" s="303">
        <v>0.05</v>
      </c>
      <c r="L84" s="867">
        <f>N78*K84</f>
        <v>4074.5219636938123</v>
      </c>
      <c r="M84" s="868"/>
      <c r="N84" s="51"/>
    </row>
    <row r="85" spans="1:14" ht="15.75" thickBot="1">
      <c r="B85" s="91" t="s">
        <v>974</v>
      </c>
      <c r="C85" s="92"/>
      <c r="D85" s="92"/>
      <c r="E85" s="92"/>
      <c r="F85" s="92"/>
      <c r="G85" s="92"/>
      <c r="H85" s="92"/>
      <c r="I85" s="93"/>
      <c r="J85" s="94"/>
      <c r="K85" s="304">
        <v>0.05</v>
      </c>
      <c r="L85" s="869">
        <f>N78*K85</f>
        <v>4074.5219636938123</v>
      </c>
      <c r="M85" s="870"/>
      <c r="N85" s="51"/>
    </row>
    <row r="86" spans="1:14" ht="15.75" thickBot="1">
      <c r="B86" s="833" t="s">
        <v>953</v>
      </c>
      <c r="C86" s="834"/>
      <c r="D86" s="834"/>
      <c r="E86" s="834"/>
      <c r="F86" s="834"/>
      <c r="G86" s="834"/>
      <c r="H86" s="834"/>
      <c r="I86" s="834"/>
      <c r="J86" s="834"/>
      <c r="K86" s="834"/>
      <c r="L86" s="834"/>
      <c r="M86" s="835"/>
      <c r="N86" s="52">
        <f>L83+L84+L85</f>
        <v>24447.131782162873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105937.57105603912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270">
        <v>2.5</v>
      </c>
      <c r="N36" s="271">
        <f>K36/M36</f>
        <v>2700.7330656166519</v>
      </c>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0.05</v>
      </c>
      <c r="N41" s="343">
        <f>N76*M41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3508.7586746526717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42985.591639082857</v>
      </c>
      <c r="N48" s="271">
        <f>K48*M48</f>
        <v>55881.269130807719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57183.529767698994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16160.5121807204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78608.743890406739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15721.748778081348</v>
      </c>
      <c r="M83" s="868"/>
      <c r="N83" s="51"/>
    </row>
    <row r="84" spans="1:14">
      <c r="B84" s="89" t="s">
        <v>973</v>
      </c>
      <c r="C84" s="90"/>
      <c r="D84" s="90"/>
      <c r="E84" s="90"/>
      <c r="F84" s="90"/>
      <c r="G84" s="90"/>
      <c r="H84" s="90"/>
      <c r="I84" s="87"/>
      <c r="J84" s="88"/>
      <c r="K84" s="303">
        <v>0.05</v>
      </c>
      <c r="L84" s="867">
        <f>N78*K84</f>
        <v>3930.437194520337</v>
      </c>
      <c r="M84" s="868"/>
      <c r="N84" s="51"/>
    </row>
    <row r="85" spans="1:14" ht="15.75" thickBot="1">
      <c r="B85" s="91" t="s">
        <v>974</v>
      </c>
      <c r="C85" s="92"/>
      <c r="D85" s="92"/>
      <c r="E85" s="92"/>
      <c r="F85" s="92"/>
      <c r="G85" s="92"/>
      <c r="H85" s="92"/>
      <c r="I85" s="93"/>
      <c r="J85" s="94"/>
      <c r="K85" s="304">
        <v>0.05</v>
      </c>
      <c r="L85" s="869">
        <f>N78*K85</f>
        <v>3930.437194520337</v>
      </c>
      <c r="M85" s="870"/>
      <c r="N85" s="51"/>
    </row>
    <row r="86" spans="1:14" ht="15.75" thickBot="1">
      <c r="B86" s="833" t="s">
        <v>953</v>
      </c>
      <c r="C86" s="834"/>
      <c r="D86" s="834"/>
      <c r="E86" s="834"/>
      <c r="F86" s="834"/>
      <c r="G86" s="834"/>
      <c r="H86" s="834"/>
      <c r="I86" s="834"/>
      <c r="J86" s="834"/>
      <c r="K86" s="834"/>
      <c r="L86" s="834"/>
      <c r="M86" s="835"/>
      <c r="N86" s="52">
        <f>L83+L84+L85</f>
        <v>23582.623167122023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102191.36705752875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270">
        <v>2.5</v>
      </c>
      <c r="N36" s="271">
        <f>K36/M36</f>
        <v>2700.7330656166519</v>
      </c>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0.05</v>
      </c>
      <c r="N41" s="343">
        <f>N76*M41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3508.7586746526717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44244.615208917457</v>
      </c>
      <c r="N48" s="271">
        <f>K48*M48</f>
        <v>57517.999771592695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58820.26040848397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16160.5121807204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80245.474531191707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16049.094906238342</v>
      </c>
      <c r="M83" s="868"/>
      <c r="N83" s="51"/>
    </row>
    <row r="84" spans="1:14">
      <c r="B84" s="89" t="s">
        <v>973</v>
      </c>
      <c r="C84" s="90"/>
      <c r="D84" s="90"/>
      <c r="E84" s="90"/>
      <c r="F84" s="90"/>
      <c r="G84" s="90"/>
      <c r="H84" s="90"/>
      <c r="I84" s="87"/>
      <c r="J84" s="88"/>
      <c r="K84" s="303">
        <v>0.05</v>
      </c>
      <c r="L84" s="867">
        <f>N78*K84</f>
        <v>4012.2737265595856</v>
      </c>
      <c r="M84" s="868"/>
      <c r="N84" s="51"/>
    </row>
    <row r="85" spans="1:14" ht="15.75" thickBot="1">
      <c r="B85" s="91" t="s">
        <v>974</v>
      </c>
      <c r="C85" s="92"/>
      <c r="D85" s="92"/>
      <c r="E85" s="92"/>
      <c r="F85" s="92"/>
      <c r="G85" s="92"/>
      <c r="H85" s="92"/>
      <c r="I85" s="93"/>
      <c r="J85" s="94"/>
      <c r="K85" s="304">
        <v>0.05</v>
      </c>
      <c r="L85" s="869">
        <f>N78*K85</f>
        <v>4012.2737265595856</v>
      </c>
      <c r="M85" s="870"/>
      <c r="N85" s="51"/>
    </row>
    <row r="86" spans="1:14" ht="15.75" thickBot="1">
      <c r="B86" s="833" t="s">
        <v>953</v>
      </c>
      <c r="C86" s="834"/>
      <c r="D86" s="834"/>
      <c r="E86" s="834"/>
      <c r="F86" s="834"/>
      <c r="G86" s="834"/>
      <c r="H86" s="834"/>
      <c r="I86" s="834"/>
      <c r="J86" s="834"/>
      <c r="K86" s="834"/>
      <c r="L86" s="834"/>
      <c r="M86" s="835"/>
      <c r="N86" s="52">
        <f>L83+L84+L85</f>
        <v>24073.642359357513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104319.11689054922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9281.6321347598787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62119.428339648977</v>
      </c>
      <c r="N48" s="271">
        <f>K48*M48</f>
        <v>80755.256841543669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82057.517478434936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93692.171335013947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18738.434267002791</v>
      </c>
      <c r="M83" s="868"/>
      <c r="N83" s="51"/>
    </row>
    <row r="84" spans="1:14">
      <c r="B84" s="89" t="s">
        <v>973</v>
      </c>
      <c r="C84" s="90"/>
      <c r="D84" s="90"/>
      <c r="E84" s="90"/>
      <c r="F84" s="90"/>
      <c r="G84" s="90"/>
      <c r="H84" s="90"/>
      <c r="I84" s="87"/>
      <c r="J84" s="88"/>
      <c r="K84" s="303">
        <v>0.05</v>
      </c>
      <c r="L84" s="867">
        <f>N78*K84</f>
        <v>4684.6085667506977</v>
      </c>
      <c r="M84" s="868"/>
      <c r="N84" s="51"/>
    </row>
    <row r="85" spans="1:14" ht="15.75" thickBot="1">
      <c r="B85" s="91" t="s">
        <v>974</v>
      </c>
      <c r="C85" s="92"/>
      <c r="D85" s="92"/>
      <c r="E85" s="92"/>
      <c r="F85" s="92"/>
      <c r="G85" s="92"/>
      <c r="H85" s="92"/>
      <c r="I85" s="93"/>
      <c r="J85" s="94"/>
      <c r="K85" s="304">
        <v>0.05</v>
      </c>
      <c r="L85" s="869">
        <f>N78*K85</f>
        <v>4684.6085667506977</v>
      </c>
      <c r="M85" s="870"/>
      <c r="N85" s="51"/>
    </row>
    <row r="86" spans="1:14" ht="15.75" thickBot="1">
      <c r="B86" s="833" t="s">
        <v>953</v>
      </c>
      <c r="C86" s="834"/>
      <c r="D86" s="834"/>
      <c r="E86" s="834"/>
      <c r="F86" s="834"/>
      <c r="G86" s="834"/>
      <c r="H86" s="834"/>
      <c r="I86" s="834"/>
      <c r="J86" s="834"/>
      <c r="K86" s="834"/>
      <c r="L86" s="834"/>
      <c r="M86" s="835"/>
      <c r="N86" s="52">
        <f>L83+L84+L85</f>
        <v>28107.65140050419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121799.82273551813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9281.6321347598787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81872.290682061226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93506.944538640251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18701.388907728051</v>
      </c>
      <c r="M83" s="868"/>
      <c r="N83" s="51"/>
    </row>
    <row r="84" spans="1:14">
      <c r="B84" s="89" t="s">
        <v>973</v>
      </c>
      <c r="C84" s="90"/>
      <c r="D84" s="90"/>
      <c r="E84" s="90"/>
      <c r="F84" s="90"/>
      <c r="G84" s="90"/>
      <c r="H84" s="90"/>
      <c r="I84" s="87"/>
      <c r="J84" s="88"/>
      <c r="K84" s="303">
        <v>0.05</v>
      </c>
      <c r="L84" s="867">
        <f>N78*K84</f>
        <v>4675.3472269320127</v>
      </c>
      <c r="M84" s="868"/>
      <c r="N84" s="51"/>
    </row>
    <row r="85" spans="1:14" ht="15.75" thickBot="1">
      <c r="B85" s="91" t="s">
        <v>974</v>
      </c>
      <c r="C85" s="92"/>
      <c r="D85" s="92"/>
      <c r="E85" s="92"/>
      <c r="F85" s="92"/>
      <c r="G85" s="92"/>
      <c r="H85" s="92"/>
      <c r="I85" s="93"/>
      <c r="J85" s="94"/>
      <c r="K85" s="304">
        <v>0.05</v>
      </c>
      <c r="L85" s="869">
        <f>N78*K85</f>
        <v>4675.3472269320127</v>
      </c>
      <c r="M85" s="870"/>
      <c r="N85" s="51"/>
    </row>
    <row r="86" spans="1:14" ht="15.75" thickBot="1">
      <c r="B86" s="833" t="s">
        <v>953</v>
      </c>
      <c r="C86" s="834"/>
      <c r="D86" s="834"/>
      <c r="E86" s="834"/>
      <c r="F86" s="834"/>
      <c r="G86" s="834"/>
      <c r="H86" s="834"/>
      <c r="I86" s="834"/>
      <c r="J86" s="834"/>
      <c r="K86" s="834"/>
      <c r="L86" s="834"/>
      <c r="M86" s="835"/>
      <c r="N86" s="52">
        <f>L83+L84+L85</f>
        <v>28052.083361592075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121559.02790023232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269</v>
      </c>
      <c r="B37" s="846" t="str">
        <f>VLOOKUP(A37,EQUIPOS!A7:D154,3,FALSE)</f>
        <v>Motoniveladora  potencia 215 HP, ancho de cuchilla 4,27 m, peso 18 ton.</v>
      </c>
      <c r="C37" s="847"/>
      <c r="D37" s="847"/>
      <c r="E37" s="847"/>
      <c r="F37" s="847"/>
      <c r="G37" s="847"/>
      <c r="H37" s="848"/>
      <c r="I37" s="266"/>
      <c r="J37" s="267"/>
      <c r="K37" s="268">
        <f>VLOOKUP(A37,EQUIPOS!A7:D164,4,FALSE)</f>
        <v>218854.14737777953</v>
      </c>
      <c r="L37" s="269"/>
      <c r="M37" s="270">
        <v>45</v>
      </c>
      <c r="N37" s="271">
        <f>K37/M37</f>
        <v>4863.4254972839899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9281.6321347598787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66756.53621272606</v>
      </c>
      <c r="N48" s="271">
        <f>K48*M48</f>
        <v>86783.497076543877</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88085.757713435145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99720.411570014156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19944.082314002833</v>
      </c>
      <c r="M83" s="868"/>
      <c r="N83" s="51"/>
    </row>
    <row r="84" spans="1:14">
      <c r="B84" s="89" t="s">
        <v>973</v>
      </c>
      <c r="C84" s="90"/>
      <c r="D84" s="90"/>
      <c r="E84" s="90"/>
      <c r="F84" s="90"/>
      <c r="G84" s="90"/>
      <c r="H84" s="90"/>
      <c r="I84" s="87"/>
      <c r="J84" s="88"/>
      <c r="K84" s="303">
        <v>0.05</v>
      </c>
      <c r="L84" s="867">
        <f>N78*K84</f>
        <v>4986.0205785007083</v>
      </c>
      <c r="M84" s="868"/>
      <c r="N84" s="51"/>
    </row>
    <row r="85" spans="1:14" ht="15.75" thickBot="1">
      <c r="B85" s="91" t="s">
        <v>974</v>
      </c>
      <c r="C85" s="92"/>
      <c r="D85" s="92"/>
      <c r="E85" s="92"/>
      <c r="F85" s="92"/>
      <c r="G85" s="92"/>
      <c r="H85" s="92"/>
      <c r="I85" s="93"/>
      <c r="J85" s="94"/>
      <c r="K85" s="304">
        <v>0.05</v>
      </c>
      <c r="L85" s="869">
        <f>N78*K85</f>
        <v>4986.0205785007083</v>
      </c>
      <c r="M85" s="870"/>
      <c r="N85" s="51"/>
    </row>
    <row r="86" spans="1:14" ht="15.75" thickBot="1">
      <c r="B86" s="833" t="s">
        <v>953</v>
      </c>
      <c r="C86" s="834"/>
      <c r="D86" s="834"/>
      <c r="E86" s="834"/>
      <c r="F86" s="834"/>
      <c r="G86" s="834"/>
      <c r="H86" s="834"/>
      <c r="I86" s="834"/>
      <c r="J86" s="834"/>
      <c r="K86" s="834"/>
      <c r="L86" s="834"/>
      <c r="M86" s="835"/>
      <c r="N86" s="52">
        <f>L83+L84+L85</f>
        <v>29916.123471004252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129636.5350410184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topLeftCell="A37"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270">
        <v>2.5</v>
      </c>
      <c r="N36" s="271">
        <f>K36/M36</f>
        <v>2700.7330656166519</v>
      </c>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0.05</v>
      </c>
      <c r="N41" s="343">
        <f>N76*M41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3508.7586746526717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62119.428339648977</v>
      </c>
      <c r="N48" s="271">
        <f>K48*M48</f>
        <v>80755.256841543669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82057.517478434936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16160.5121807204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103482.73160114267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20696.546320228535</v>
      </c>
      <c r="M83" s="868"/>
      <c r="N83" s="51"/>
    </row>
    <row r="84" spans="1:14">
      <c r="B84" s="89" t="s">
        <v>973</v>
      </c>
      <c r="C84" s="90"/>
      <c r="D84" s="90"/>
      <c r="E84" s="90"/>
      <c r="F84" s="90"/>
      <c r="G84" s="90"/>
      <c r="H84" s="90"/>
      <c r="I84" s="87"/>
      <c r="J84" s="88"/>
      <c r="K84" s="303">
        <v>0.05</v>
      </c>
      <c r="L84" s="867">
        <f>N78*K84</f>
        <v>5174.1365800571339</v>
      </c>
      <c r="M84" s="868"/>
      <c r="N84" s="51"/>
    </row>
    <row r="85" spans="1:14" ht="15.75" thickBot="1">
      <c r="B85" s="91" t="s">
        <v>974</v>
      </c>
      <c r="C85" s="92"/>
      <c r="D85" s="92"/>
      <c r="E85" s="92"/>
      <c r="F85" s="92"/>
      <c r="G85" s="92"/>
      <c r="H85" s="92"/>
      <c r="I85" s="93"/>
      <c r="J85" s="94"/>
      <c r="K85" s="304">
        <v>0.05</v>
      </c>
      <c r="L85" s="869">
        <f>N78*K85</f>
        <v>5174.1365800571339</v>
      </c>
      <c r="M85" s="870"/>
      <c r="N85" s="51"/>
    </row>
    <row r="86" spans="1:14" ht="15.75" thickBot="1">
      <c r="B86" s="833" t="s">
        <v>953</v>
      </c>
      <c r="C86" s="834"/>
      <c r="D86" s="834"/>
      <c r="E86" s="834"/>
      <c r="F86" s="834"/>
      <c r="G86" s="834"/>
      <c r="H86" s="834"/>
      <c r="I86" s="834"/>
      <c r="J86" s="834"/>
      <c r="K86" s="834"/>
      <c r="L86" s="834"/>
      <c r="M86" s="835"/>
      <c r="N86" s="52">
        <f>L83+L84+L85</f>
        <v>31044.819480342801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134527.55108148546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270">
        <v>2.5</v>
      </c>
      <c r="N36" s="271">
        <f>K36/M36</f>
        <v>2700.7330656166519</v>
      </c>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0.05</v>
      </c>
      <c r="N41" s="343">
        <f>N76*M41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3508.7586746526717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81872.290682061226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16160.5121807204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103297.50480476896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20659.500960953796</v>
      </c>
      <c r="M83" s="868"/>
      <c r="N83" s="51"/>
    </row>
    <row r="84" spans="1:14">
      <c r="B84" s="89" t="s">
        <v>973</v>
      </c>
      <c r="C84" s="90"/>
      <c r="D84" s="90"/>
      <c r="E84" s="90"/>
      <c r="F84" s="90"/>
      <c r="G84" s="90"/>
      <c r="H84" s="90"/>
      <c r="I84" s="87"/>
      <c r="J84" s="88"/>
      <c r="K84" s="303">
        <v>0.05</v>
      </c>
      <c r="L84" s="867">
        <f>N78*K84</f>
        <v>5164.8752402384489</v>
      </c>
      <c r="M84" s="868"/>
      <c r="N84" s="51"/>
    </row>
    <row r="85" spans="1:14" ht="15.75" thickBot="1">
      <c r="B85" s="91" t="s">
        <v>974</v>
      </c>
      <c r="C85" s="92"/>
      <c r="D85" s="92"/>
      <c r="E85" s="92"/>
      <c r="F85" s="92"/>
      <c r="G85" s="92"/>
      <c r="H85" s="92"/>
      <c r="I85" s="93"/>
      <c r="J85" s="94"/>
      <c r="K85" s="304">
        <v>0.05</v>
      </c>
      <c r="L85" s="869">
        <f>N78*K85</f>
        <v>5164.8752402384489</v>
      </c>
      <c r="M85" s="870"/>
      <c r="N85" s="51"/>
    </row>
    <row r="86" spans="1:14" ht="15.75" thickBot="1">
      <c r="B86" s="833" t="s">
        <v>953</v>
      </c>
      <c r="C86" s="834"/>
      <c r="D86" s="834"/>
      <c r="E86" s="834"/>
      <c r="F86" s="834"/>
      <c r="G86" s="834"/>
      <c r="H86" s="834"/>
      <c r="I86" s="834"/>
      <c r="J86" s="834"/>
      <c r="K86" s="834"/>
      <c r="L86" s="834"/>
      <c r="M86" s="835"/>
      <c r="N86" s="52">
        <f>L83+L84+L85</f>
        <v>30989.251441430693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134286.75624619966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270">
        <v>2.5</v>
      </c>
      <c r="N36" s="271">
        <f>K36/M36</f>
        <v>2700.7330656166519</v>
      </c>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0.05</v>
      </c>
      <c r="N41" s="343">
        <f>N76*M41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3508.7586746526717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66756.53621272606</v>
      </c>
      <c r="N48" s="271">
        <f>K48*M48</f>
        <v>86783.497076543877</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54.260859870469744</v>
      </c>
      <c r="N49" s="271">
        <f>K49*M49</f>
        <v>1302.2606368912739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88085.757713435145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16160.5121807204</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109510.97183614288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21902.194367228578</v>
      </c>
      <c r="M83" s="868"/>
      <c r="N83" s="51"/>
    </row>
    <row r="84" spans="1:14">
      <c r="B84" s="89" t="s">
        <v>973</v>
      </c>
      <c r="C84" s="90"/>
      <c r="D84" s="90"/>
      <c r="E84" s="90"/>
      <c r="F84" s="90"/>
      <c r="G84" s="90"/>
      <c r="H84" s="90"/>
      <c r="I84" s="87"/>
      <c r="J84" s="88"/>
      <c r="K84" s="303">
        <v>0.05</v>
      </c>
      <c r="L84" s="867">
        <f>N78*K84</f>
        <v>5475.5485918071445</v>
      </c>
      <c r="M84" s="868"/>
      <c r="N84" s="51"/>
    </row>
    <row r="85" spans="1:14" ht="15.75" thickBot="1">
      <c r="B85" s="91" t="s">
        <v>974</v>
      </c>
      <c r="C85" s="92"/>
      <c r="D85" s="92"/>
      <c r="E85" s="92"/>
      <c r="F85" s="92"/>
      <c r="G85" s="92"/>
      <c r="H85" s="92"/>
      <c r="I85" s="93"/>
      <c r="J85" s="94"/>
      <c r="K85" s="304">
        <v>0.05</v>
      </c>
      <c r="L85" s="869">
        <f>N78*K85</f>
        <v>5475.5485918071445</v>
      </c>
      <c r="M85" s="870"/>
      <c r="N85" s="51"/>
    </row>
    <row r="86" spans="1:14" ht="15.75" thickBot="1">
      <c r="B86" s="833" t="s">
        <v>953</v>
      </c>
      <c r="C86" s="834"/>
      <c r="D86" s="834"/>
      <c r="E86" s="834"/>
      <c r="F86" s="834"/>
      <c r="G86" s="834"/>
      <c r="H86" s="834"/>
      <c r="I86" s="834"/>
      <c r="J86" s="834"/>
      <c r="K86" s="834"/>
      <c r="L86" s="834"/>
      <c r="M86" s="835"/>
      <c r="N86" s="52">
        <f>L83+L84+L85</f>
        <v>32853.291550842863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142364.26338698575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topLeftCell="A43" zoomScale="78" zoomScaleNormal="78" workbookViewId="0">
      <selection activeCell="K24" sqref="K24"/>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30</v>
      </c>
      <c r="N36" s="271">
        <f>K36/M36</f>
        <v>4216.3786683812996</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30</v>
      </c>
      <c r="N37" s="271">
        <f>K37/M37</f>
        <v>4333.113270176169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30</v>
      </c>
      <c r="N38" s="271">
        <f>K38/M38</f>
        <v>4318.605847511044</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8.9561768172669982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12877.053962885779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62119.428339648977</v>
      </c>
      <c r="N48" s="271">
        <f>K48*M48</f>
        <v>77649.285424561225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77649.285424561225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7">
        <f>VLOOKUP(A59,TRANSPORTE!A5:D123,4,FALSE)</f>
        <v>1350.725590257437</v>
      </c>
      <c r="M59" s="838"/>
      <c r="N59" s="286">
        <f>K59*L59</f>
        <v>1688.4069878217963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1688.4069878217963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895.61768172669986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93110.364056995502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18622.072811399103</v>
      </c>
      <c r="M83" s="868"/>
      <c r="N83" s="51"/>
    </row>
    <row r="84" spans="1:14">
      <c r="B84" s="89" t="s">
        <v>973</v>
      </c>
      <c r="C84" s="90"/>
      <c r="D84" s="90"/>
      <c r="E84" s="90"/>
      <c r="F84" s="90"/>
      <c r="G84" s="90"/>
      <c r="H84" s="90"/>
      <c r="I84" s="87"/>
      <c r="J84" s="88"/>
      <c r="K84" s="303">
        <v>0.05</v>
      </c>
      <c r="L84" s="867">
        <f>N78*K84</f>
        <v>4655.5182028497757</v>
      </c>
      <c r="M84" s="868"/>
      <c r="N84" s="51"/>
    </row>
    <row r="85" spans="1:14" ht="15.75" thickBot="1">
      <c r="B85" s="91" t="s">
        <v>974</v>
      </c>
      <c r="C85" s="92"/>
      <c r="D85" s="92"/>
      <c r="E85" s="92"/>
      <c r="F85" s="92"/>
      <c r="G85" s="92"/>
      <c r="H85" s="92"/>
      <c r="I85" s="93"/>
      <c r="J85" s="94"/>
      <c r="K85" s="304">
        <v>0.05</v>
      </c>
      <c r="L85" s="869">
        <f>N78*K85</f>
        <v>4655.5182028497757</v>
      </c>
      <c r="M85" s="870"/>
      <c r="N85" s="51"/>
    </row>
    <row r="86" spans="1:14" ht="15.75" thickBot="1">
      <c r="B86" s="833" t="s">
        <v>953</v>
      </c>
      <c r="C86" s="834"/>
      <c r="D86" s="834"/>
      <c r="E86" s="834"/>
      <c r="F86" s="834"/>
      <c r="G86" s="834"/>
      <c r="H86" s="834"/>
      <c r="I86" s="834"/>
      <c r="J86" s="834"/>
      <c r="K86" s="834"/>
      <c r="L86" s="834"/>
      <c r="M86" s="835"/>
      <c r="N86" s="52">
        <f>L83+L84+L85</f>
        <v>27933.109217098656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121043.47327409415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30</v>
      </c>
      <c r="N36" s="271">
        <f>K36/M36</f>
        <v>4216.3786683812996</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30</v>
      </c>
      <c r="N37" s="271">
        <f>K37/M37</f>
        <v>4333.113270176169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30</v>
      </c>
      <c r="N38" s="271">
        <f>K38/M38</f>
        <v>4318.605847511044</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8.9561768172669982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12877.053962885779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66756.53621272606</v>
      </c>
      <c r="N48" s="271">
        <f>K48*M48</f>
        <v>83445.670265907567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83445.670265907567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7">
        <f>VLOOKUP(A59,TRANSPORTE!A5:D123,4,FALSE)</f>
        <v>1350.725590257437</v>
      </c>
      <c r="M59" s="838"/>
      <c r="N59" s="286">
        <f>K59*L59</f>
        <v>1688.4069878217963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1688.4069878217963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895.61768172669986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98906.748898341844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19781.34977966837</v>
      </c>
      <c r="M83" s="868"/>
      <c r="N83" s="51"/>
    </row>
    <row r="84" spans="1:14">
      <c r="B84" s="89" t="s">
        <v>973</v>
      </c>
      <c r="C84" s="90"/>
      <c r="D84" s="90"/>
      <c r="E84" s="90"/>
      <c r="F84" s="90"/>
      <c r="G84" s="90"/>
      <c r="H84" s="90"/>
      <c r="I84" s="87"/>
      <c r="J84" s="88"/>
      <c r="K84" s="303">
        <v>0.05</v>
      </c>
      <c r="L84" s="867">
        <f>N78*K84</f>
        <v>4945.3374449170924</v>
      </c>
      <c r="M84" s="868"/>
      <c r="N84" s="51"/>
    </row>
    <row r="85" spans="1:14" ht="15.75" thickBot="1">
      <c r="B85" s="91" t="s">
        <v>974</v>
      </c>
      <c r="C85" s="92"/>
      <c r="D85" s="92"/>
      <c r="E85" s="92"/>
      <c r="F85" s="92"/>
      <c r="G85" s="92"/>
      <c r="H85" s="92"/>
      <c r="I85" s="93"/>
      <c r="J85" s="94"/>
      <c r="K85" s="304">
        <v>0.05</v>
      </c>
      <c r="L85" s="869">
        <f>N78*K85</f>
        <v>4945.3374449170924</v>
      </c>
      <c r="M85" s="870"/>
      <c r="N85" s="51"/>
    </row>
    <row r="86" spans="1:14" ht="15.75" thickBot="1">
      <c r="B86" s="833" t="s">
        <v>953</v>
      </c>
      <c r="C86" s="834"/>
      <c r="D86" s="834"/>
      <c r="E86" s="834"/>
      <c r="F86" s="834"/>
      <c r="G86" s="834"/>
      <c r="H86" s="834"/>
      <c r="I86" s="834"/>
      <c r="J86" s="834"/>
      <c r="K86" s="834"/>
      <c r="L86" s="834"/>
      <c r="M86" s="835"/>
      <c r="N86" s="52">
        <f>L83+L84+L85</f>
        <v>29672.024669502553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128578.7735678444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30</v>
      </c>
      <c r="N36" s="271">
        <f>K36/M36</f>
        <v>4216.3786683812996</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30</v>
      </c>
      <c r="N37" s="271">
        <f>K37/M37</f>
        <v>4333.113270176169</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30</v>
      </c>
      <c r="N38" s="271">
        <f>K38/M38</f>
        <v>4318.605847511044</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8.9561768172669982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12877.053962885779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66756.53621272606</v>
      </c>
      <c r="N48" s="271">
        <f>K48*M48</f>
        <v>83445.670265907567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83445.670265907567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7">
        <f>VLOOKUP(A59,TRANSPORTE!A5:D123,4,FALSE)</f>
        <v>1350.725590257437</v>
      </c>
      <c r="M59" s="838"/>
      <c r="N59" s="286">
        <f>K59*L59</f>
        <v>1688.4069878217963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1688.4069878217963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895.61768172669986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98906.748898341844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19781.34977966837</v>
      </c>
      <c r="M83" s="868"/>
      <c r="N83" s="51"/>
    </row>
    <row r="84" spans="1:14">
      <c r="B84" s="89" t="s">
        <v>973</v>
      </c>
      <c r="C84" s="90"/>
      <c r="D84" s="90"/>
      <c r="E84" s="90"/>
      <c r="F84" s="90"/>
      <c r="G84" s="90"/>
      <c r="H84" s="90"/>
      <c r="I84" s="87"/>
      <c r="J84" s="88"/>
      <c r="K84" s="303">
        <v>0.05</v>
      </c>
      <c r="L84" s="867">
        <f>N78*K84</f>
        <v>4945.3374449170924</v>
      </c>
      <c r="M84" s="868"/>
      <c r="N84" s="51"/>
    </row>
    <row r="85" spans="1:14" ht="15.75" thickBot="1">
      <c r="B85" s="91" t="s">
        <v>974</v>
      </c>
      <c r="C85" s="92"/>
      <c r="D85" s="92"/>
      <c r="E85" s="92"/>
      <c r="F85" s="92"/>
      <c r="G85" s="92"/>
      <c r="H85" s="92"/>
      <c r="I85" s="93"/>
      <c r="J85" s="94"/>
      <c r="K85" s="304">
        <v>0.05</v>
      </c>
      <c r="L85" s="869">
        <f>N78*K85</f>
        <v>4945.3374449170924</v>
      </c>
      <c r="M85" s="870"/>
      <c r="N85" s="51"/>
    </row>
    <row r="86" spans="1:14" ht="15.75" thickBot="1">
      <c r="B86" s="833" t="s">
        <v>953</v>
      </c>
      <c r="C86" s="834"/>
      <c r="D86" s="834"/>
      <c r="E86" s="834"/>
      <c r="F86" s="834"/>
      <c r="G86" s="834"/>
      <c r="H86" s="834"/>
      <c r="I86" s="834"/>
      <c r="J86" s="834"/>
      <c r="K86" s="834"/>
      <c r="L86" s="834"/>
      <c r="M86" s="835"/>
      <c r="N86" s="52">
        <f>L83+L84+L85</f>
        <v>29672.024669502553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128578.7735678444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62119.428339648977</v>
      </c>
      <c r="N48" s="271">
        <f>K48*M48</f>
        <v>80755.256841543669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458.88409117138002</v>
      </c>
      <c r="N49" s="271">
        <f>K49*M49</f>
        <v>41299.568205424199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122054.82504696786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131714.79558638032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26342.959117276067</v>
      </c>
      <c r="M83" s="868"/>
      <c r="N83" s="51"/>
    </row>
    <row r="84" spans="1:14">
      <c r="B84" s="89" t="s">
        <v>973</v>
      </c>
      <c r="C84" s="90"/>
      <c r="D84" s="90"/>
      <c r="E84" s="90"/>
      <c r="F84" s="90"/>
      <c r="G84" s="90"/>
      <c r="H84" s="90"/>
      <c r="I84" s="87"/>
      <c r="J84" s="88"/>
      <c r="K84" s="303">
        <v>0.05</v>
      </c>
      <c r="L84" s="867">
        <f>N78*K84</f>
        <v>6585.7397793190166</v>
      </c>
      <c r="M84" s="868"/>
      <c r="N84" s="51"/>
    </row>
    <row r="85" spans="1:14" ht="15.75" thickBot="1">
      <c r="B85" s="91" t="s">
        <v>974</v>
      </c>
      <c r="C85" s="92"/>
      <c r="D85" s="92"/>
      <c r="E85" s="92"/>
      <c r="F85" s="92"/>
      <c r="G85" s="92"/>
      <c r="H85" s="92"/>
      <c r="I85" s="93"/>
      <c r="J85" s="94"/>
      <c r="K85" s="304">
        <v>0.05</v>
      </c>
      <c r="L85" s="869">
        <f>N78*K85</f>
        <v>6585.7397793190166</v>
      </c>
      <c r="M85" s="870"/>
      <c r="N85" s="51"/>
    </row>
    <row r="86" spans="1:14" ht="15.75" thickBot="1">
      <c r="B86" s="833" t="s">
        <v>953</v>
      </c>
      <c r="C86" s="834"/>
      <c r="D86" s="834"/>
      <c r="E86" s="834"/>
      <c r="F86" s="834"/>
      <c r="G86" s="834"/>
      <c r="H86" s="834"/>
      <c r="I86" s="834"/>
      <c r="J86" s="834"/>
      <c r="K86" s="834"/>
      <c r="L86" s="834"/>
      <c r="M86" s="835"/>
      <c r="N86" s="52">
        <f>L83+L84+L85</f>
        <v>39514.438675914098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171229.23426229443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458.88409117138002</v>
      </c>
      <c r="N49" s="271">
        <f>K49*M49</f>
        <v>41299.568205424199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121869.59825059416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131529.56879000666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26305.913758001334</v>
      </c>
      <c r="M83" s="868"/>
      <c r="N83" s="51"/>
    </row>
    <row r="84" spans="1:14">
      <c r="B84" s="89" t="s">
        <v>973</v>
      </c>
      <c r="C84" s="90"/>
      <c r="D84" s="90"/>
      <c r="E84" s="90"/>
      <c r="F84" s="90"/>
      <c r="G84" s="90"/>
      <c r="H84" s="90"/>
      <c r="I84" s="87"/>
      <c r="J84" s="88"/>
      <c r="K84" s="303">
        <v>0.05</v>
      </c>
      <c r="L84" s="867">
        <f>N78*K84</f>
        <v>6576.4784395003335</v>
      </c>
      <c r="M84" s="868"/>
      <c r="N84" s="51"/>
    </row>
    <row r="85" spans="1:14" ht="15.75" thickBot="1">
      <c r="B85" s="91" t="s">
        <v>974</v>
      </c>
      <c r="C85" s="92"/>
      <c r="D85" s="92"/>
      <c r="E85" s="92"/>
      <c r="F85" s="92"/>
      <c r="G85" s="92"/>
      <c r="H85" s="92"/>
      <c r="I85" s="93"/>
      <c r="J85" s="94"/>
      <c r="K85" s="304">
        <v>0.05</v>
      </c>
      <c r="L85" s="869">
        <f>N78*K85</f>
        <v>6576.4784395003335</v>
      </c>
      <c r="M85" s="870"/>
      <c r="N85" s="51"/>
    </row>
    <row r="86" spans="1:14" ht="15.75" thickBot="1">
      <c r="B86" s="833" t="s">
        <v>953</v>
      </c>
      <c r="C86" s="834"/>
      <c r="D86" s="834"/>
      <c r="E86" s="834"/>
      <c r="F86" s="834"/>
      <c r="G86" s="834"/>
      <c r="H86" s="834"/>
      <c r="I86" s="834"/>
      <c r="J86" s="834"/>
      <c r="K86" s="834"/>
      <c r="L86" s="834"/>
      <c r="M86" s="835"/>
      <c r="N86" s="52">
        <f>L83+L84+L85</f>
        <v>39458.870637002008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170988.43942700868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62119.428339648977</v>
      </c>
      <c r="N48" s="271">
        <f>K48*M48</f>
        <v>80755.256841543669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458.88409117138002</v>
      </c>
      <c r="N49" s="271">
        <f>K49*M49</f>
        <v>41299.568205424199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122054.82504696786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131714.79558638032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26342.959117276067</v>
      </c>
      <c r="M83" s="868"/>
      <c r="N83" s="51"/>
    </row>
    <row r="84" spans="1:14">
      <c r="B84" s="89" t="s">
        <v>973</v>
      </c>
      <c r="C84" s="90"/>
      <c r="D84" s="90"/>
      <c r="E84" s="90"/>
      <c r="F84" s="90"/>
      <c r="G84" s="90"/>
      <c r="H84" s="90"/>
      <c r="I84" s="87"/>
      <c r="J84" s="88"/>
      <c r="K84" s="303">
        <v>0.05</v>
      </c>
      <c r="L84" s="867">
        <f>N78*K84</f>
        <v>6585.7397793190166</v>
      </c>
      <c r="M84" s="868"/>
      <c r="N84" s="51"/>
    </row>
    <row r="85" spans="1:14" ht="15.75" thickBot="1">
      <c r="B85" s="91" t="s">
        <v>974</v>
      </c>
      <c r="C85" s="92"/>
      <c r="D85" s="92"/>
      <c r="E85" s="92"/>
      <c r="F85" s="92"/>
      <c r="G85" s="92"/>
      <c r="H85" s="92"/>
      <c r="I85" s="93"/>
      <c r="J85" s="94"/>
      <c r="K85" s="304">
        <v>0.05</v>
      </c>
      <c r="L85" s="869">
        <f>N78*K85</f>
        <v>6585.7397793190166</v>
      </c>
      <c r="M85" s="870"/>
      <c r="N85" s="51"/>
    </row>
    <row r="86" spans="1:14" ht="15.75" thickBot="1">
      <c r="B86" s="833" t="s">
        <v>953</v>
      </c>
      <c r="C86" s="834"/>
      <c r="D86" s="834"/>
      <c r="E86" s="834"/>
      <c r="F86" s="834"/>
      <c r="G86" s="834"/>
      <c r="H86" s="834"/>
      <c r="I86" s="834"/>
      <c r="J86" s="834"/>
      <c r="K86" s="834"/>
      <c r="L86" s="834"/>
      <c r="M86" s="835"/>
      <c r="N86" s="52">
        <f>L83+L84+L85</f>
        <v>39514.438675914098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171229.23426229443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458.88409117138002</v>
      </c>
      <c r="N49" s="271">
        <f>K49*M49</f>
        <v>41299.568205424199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121869.59825059416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131529.56879000666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26305.913758001334</v>
      </c>
      <c r="M83" s="868"/>
      <c r="N83" s="51"/>
    </row>
    <row r="84" spans="1:14">
      <c r="B84" s="89" t="s">
        <v>973</v>
      </c>
      <c r="C84" s="90"/>
      <c r="D84" s="90"/>
      <c r="E84" s="90"/>
      <c r="F84" s="90"/>
      <c r="G84" s="90"/>
      <c r="H84" s="90"/>
      <c r="I84" s="87"/>
      <c r="J84" s="88"/>
      <c r="K84" s="303">
        <v>0.05</v>
      </c>
      <c r="L84" s="867">
        <f>N78*K84</f>
        <v>6576.4784395003335</v>
      </c>
      <c r="M84" s="868"/>
      <c r="N84" s="51"/>
    </row>
    <row r="85" spans="1:14" ht="15.75" thickBot="1">
      <c r="B85" s="91" t="s">
        <v>974</v>
      </c>
      <c r="C85" s="92"/>
      <c r="D85" s="92"/>
      <c r="E85" s="92"/>
      <c r="F85" s="92"/>
      <c r="G85" s="92"/>
      <c r="H85" s="92"/>
      <c r="I85" s="93"/>
      <c r="J85" s="94"/>
      <c r="K85" s="304">
        <v>0.05</v>
      </c>
      <c r="L85" s="869">
        <f>N78*K85</f>
        <v>6576.4784395003335</v>
      </c>
      <c r="M85" s="870"/>
      <c r="N85" s="51"/>
    </row>
    <row r="86" spans="1:14" ht="15.75" thickBot="1">
      <c r="B86" s="833" t="s">
        <v>953</v>
      </c>
      <c r="C86" s="834"/>
      <c r="D86" s="834"/>
      <c r="E86" s="834"/>
      <c r="F86" s="834"/>
      <c r="G86" s="834"/>
      <c r="H86" s="834"/>
      <c r="I86" s="834"/>
      <c r="J86" s="834"/>
      <c r="K86" s="834"/>
      <c r="L86" s="834"/>
      <c r="M86" s="835"/>
      <c r="N86" s="52">
        <f>L83+L84+L85</f>
        <v>39458.870637002008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170988.43942700868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62119.428339648977</v>
      </c>
      <c r="N48" s="271">
        <f>K48*M48</f>
        <v>80755.256841543669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80755.256841543669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90415.227380956145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18083.04547619123</v>
      </c>
      <c r="M83" s="868"/>
      <c r="N83" s="51"/>
    </row>
    <row r="84" spans="1:14">
      <c r="B84" s="89" t="s">
        <v>973</v>
      </c>
      <c r="C84" s="90"/>
      <c r="D84" s="90"/>
      <c r="E84" s="90"/>
      <c r="F84" s="90"/>
      <c r="G84" s="90"/>
      <c r="H84" s="90"/>
      <c r="I84" s="87"/>
      <c r="J84" s="88"/>
      <c r="K84" s="303">
        <v>0.05</v>
      </c>
      <c r="L84" s="867">
        <f>N78*K84</f>
        <v>4520.7613690478074</v>
      </c>
      <c r="M84" s="868"/>
      <c r="N84" s="51"/>
    </row>
    <row r="85" spans="1:14" ht="15.75" thickBot="1">
      <c r="B85" s="91" t="s">
        <v>974</v>
      </c>
      <c r="C85" s="92"/>
      <c r="D85" s="92"/>
      <c r="E85" s="92"/>
      <c r="F85" s="92"/>
      <c r="G85" s="92"/>
      <c r="H85" s="92"/>
      <c r="I85" s="93"/>
      <c r="J85" s="94"/>
      <c r="K85" s="304">
        <v>0.05</v>
      </c>
      <c r="L85" s="869">
        <f>N78*K85</f>
        <v>4520.7613690478074</v>
      </c>
      <c r="M85" s="870"/>
      <c r="N85" s="51"/>
    </row>
    <row r="86" spans="1:14" ht="15.75" thickBot="1">
      <c r="B86" s="833" t="s">
        <v>953</v>
      </c>
      <c r="C86" s="834"/>
      <c r="D86" s="834"/>
      <c r="E86" s="834"/>
      <c r="F86" s="834"/>
      <c r="G86" s="834"/>
      <c r="H86" s="834"/>
      <c r="I86" s="834"/>
      <c r="J86" s="834"/>
      <c r="K86" s="834"/>
      <c r="L86" s="834"/>
      <c r="M86" s="835"/>
      <c r="N86" s="52">
        <f>L83+L84+L85</f>
        <v>27124.568214286843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117539.79559524299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80570.030045169959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90230.000584582434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18046.000116916486</v>
      </c>
      <c r="M83" s="868"/>
      <c r="N83" s="51"/>
    </row>
    <row r="84" spans="1:14">
      <c r="B84" s="89" t="s">
        <v>973</v>
      </c>
      <c r="C84" s="90"/>
      <c r="D84" s="90"/>
      <c r="E84" s="90"/>
      <c r="F84" s="90"/>
      <c r="G84" s="90"/>
      <c r="H84" s="90"/>
      <c r="I84" s="87"/>
      <c r="J84" s="88"/>
      <c r="K84" s="303">
        <v>0.05</v>
      </c>
      <c r="L84" s="867">
        <f>N78*K84</f>
        <v>4511.5000292291215</v>
      </c>
      <c r="M84" s="868"/>
      <c r="N84" s="51"/>
    </row>
    <row r="85" spans="1:14" ht="15.75" thickBot="1">
      <c r="B85" s="91" t="s">
        <v>974</v>
      </c>
      <c r="C85" s="92"/>
      <c r="D85" s="92"/>
      <c r="E85" s="92"/>
      <c r="F85" s="92"/>
      <c r="G85" s="92"/>
      <c r="H85" s="92"/>
      <c r="I85" s="93"/>
      <c r="J85" s="94"/>
      <c r="K85" s="304">
        <v>0.05</v>
      </c>
      <c r="L85" s="869">
        <f>N78*K85</f>
        <v>4511.5000292291215</v>
      </c>
      <c r="M85" s="870"/>
      <c r="N85" s="51"/>
    </row>
    <row r="86" spans="1:14" ht="15.75" thickBot="1">
      <c r="B86" s="833" t="s">
        <v>953</v>
      </c>
      <c r="C86" s="834"/>
      <c r="D86" s="834"/>
      <c r="E86" s="834"/>
      <c r="F86" s="834"/>
      <c r="G86" s="834"/>
      <c r="H86" s="834"/>
      <c r="I86" s="834"/>
      <c r="J86" s="834"/>
      <c r="K86" s="834"/>
      <c r="L86" s="834"/>
      <c r="M86" s="835"/>
      <c r="N86" s="52">
        <f>L83+L84+L85</f>
        <v>27069.000175374731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117299.00075995717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62119.428339648977</v>
      </c>
      <c r="N48" s="271">
        <f>K48*M48</f>
        <v>80755.256841543669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80755.256841543669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90415.227380956145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18083.04547619123</v>
      </c>
      <c r="M83" s="868"/>
      <c r="N83" s="51"/>
    </row>
    <row r="84" spans="1:14">
      <c r="B84" s="89" t="s">
        <v>973</v>
      </c>
      <c r="C84" s="90"/>
      <c r="D84" s="90"/>
      <c r="E84" s="90"/>
      <c r="F84" s="90"/>
      <c r="G84" s="90"/>
      <c r="H84" s="90"/>
      <c r="I84" s="87"/>
      <c r="J84" s="88"/>
      <c r="K84" s="303">
        <v>0.05</v>
      </c>
      <c r="L84" s="867">
        <f>N78*K84</f>
        <v>4520.7613690478074</v>
      </c>
      <c r="M84" s="868"/>
      <c r="N84" s="51"/>
    </row>
    <row r="85" spans="1:14" ht="15.75" thickBot="1">
      <c r="B85" s="91" t="s">
        <v>974</v>
      </c>
      <c r="C85" s="92"/>
      <c r="D85" s="92"/>
      <c r="E85" s="92"/>
      <c r="F85" s="92"/>
      <c r="G85" s="92"/>
      <c r="H85" s="92"/>
      <c r="I85" s="93"/>
      <c r="J85" s="94"/>
      <c r="K85" s="304">
        <v>0.05</v>
      </c>
      <c r="L85" s="869">
        <f>N78*K85</f>
        <v>4520.7613690478074</v>
      </c>
      <c r="M85" s="870"/>
      <c r="N85" s="51"/>
    </row>
    <row r="86" spans="1:14" ht="15.75" thickBot="1">
      <c r="B86" s="833" t="s">
        <v>953</v>
      </c>
      <c r="C86" s="834"/>
      <c r="D86" s="834"/>
      <c r="E86" s="834"/>
      <c r="F86" s="834"/>
      <c r="G86" s="834"/>
      <c r="H86" s="834"/>
      <c r="I86" s="834"/>
      <c r="J86" s="834"/>
      <c r="K86" s="834"/>
      <c r="L86" s="834"/>
      <c r="M86" s="835"/>
      <c r="N86" s="52">
        <f>L83+L84+L85</f>
        <v>27124.568214286843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117539.79559524299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80570.030045169959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90230.000584582434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18046.000116916486</v>
      </c>
      <c r="M83" s="868"/>
      <c r="N83" s="51"/>
    </row>
    <row r="84" spans="1:14">
      <c r="B84" s="89" t="s">
        <v>973</v>
      </c>
      <c r="C84" s="90"/>
      <c r="D84" s="90"/>
      <c r="E84" s="90"/>
      <c r="F84" s="90"/>
      <c r="G84" s="90"/>
      <c r="H84" s="90"/>
      <c r="I84" s="87"/>
      <c r="J84" s="88"/>
      <c r="K84" s="303">
        <v>0.05</v>
      </c>
      <c r="L84" s="867">
        <f>N78*K84</f>
        <v>4511.5000292291215</v>
      </c>
      <c r="M84" s="868"/>
      <c r="N84" s="51"/>
    </row>
    <row r="85" spans="1:14" ht="15.75" thickBot="1">
      <c r="B85" s="91" t="s">
        <v>974</v>
      </c>
      <c r="C85" s="92"/>
      <c r="D85" s="92"/>
      <c r="E85" s="92"/>
      <c r="F85" s="92"/>
      <c r="G85" s="92"/>
      <c r="H85" s="92"/>
      <c r="I85" s="93"/>
      <c r="J85" s="94"/>
      <c r="K85" s="304">
        <v>0.05</v>
      </c>
      <c r="L85" s="869">
        <f>N78*K85</f>
        <v>4511.5000292291215</v>
      </c>
      <c r="M85" s="870"/>
      <c r="N85" s="51"/>
    </row>
    <row r="86" spans="1:14" ht="15.75" thickBot="1">
      <c r="B86" s="833" t="s">
        <v>953</v>
      </c>
      <c r="C86" s="834"/>
      <c r="D86" s="834"/>
      <c r="E86" s="834"/>
      <c r="F86" s="834"/>
      <c r="G86" s="834"/>
      <c r="H86" s="834"/>
      <c r="I86" s="834"/>
      <c r="J86" s="834"/>
      <c r="K86" s="834"/>
      <c r="L86" s="834"/>
      <c r="M86" s="835"/>
      <c r="N86" s="52">
        <f>L83+L84+L85</f>
        <v>27069.000175374731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117299.00075995717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458.88409117138002</v>
      </c>
      <c r="N48" s="271">
        <f>K48*M48</f>
        <v>458.88409117138002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458.88409117138002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3" t="s">
        <v>953</v>
      </c>
      <c r="C76" s="834"/>
      <c r="D76" s="834"/>
      <c r="E76" s="834"/>
      <c r="F76" s="834"/>
      <c r="G76" s="834"/>
      <c r="H76" s="834"/>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458.88409117138002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91.776818234276007</v>
      </c>
      <c r="M83" s="868"/>
      <c r="N83" s="51"/>
    </row>
    <row r="84" spans="1:14">
      <c r="B84" s="89" t="s">
        <v>973</v>
      </c>
      <c r="C84" s="90"/>
      <c r="D84" s="90"/>
      <c r="E84" s="90"/>
      <c r="F84" s="90"/>
      <c r="G84" s="90"/>
      <c r="H84" s="90"/>
      <c r="I84" s="87"/>
      <c r="J84" s="88"/>
      <c r="K84" s="303">
        <v>0.05</v>
      </c>
      <c r="L84" s="867">
        <f>N78*K84</f>
        <v>22.944204558569002</v>
      </c>
      <c r="M84" s="868"/>
      <c r="N84" s="51"/>
    </row>
    <row r="85" spans="1:14" ht="15.75" thickBot="1">
      <c r="B85" s="91" t="s">
        <v>974</v>
      </c>
      <c r="C85" s="92"/>
      <c r="D85" s="92"/>
      <c r="E85" s="92"/>
      <c r="F85" s="92"/>
      <c r="G85" s="92"/>
      <c r="H85" s="92"/>
      <c r="I85" s="93"/>
      <c r="J85" s="94"/>
      <c r="K85" s="304">
        <v>0.05</v>
      </c>
      <c r="L85" s="869">
        <f>N78*K85</f>
        <v>22.944204558569002</v>
      </c>
      <c r="M85" s="870"/>
      <c r="N85" s="51"/>
    </row>
    <row r="86" spans="1:14" ht="15.75" thickBot="1">
      <c r="B86" s="833" t="s">
        <v>953</v>
      </c>
      <c r="C86" s="834"/>
      <c r="D86" s="834"/>
      <c r="E86" s="834"/>
      <c r="F86" s="834"/>
      <c r="G86" s="834"/>
      <c r="H86" s="834"/>
      <c r="I86" s="834"/>
      <c r="J86" s="834"/>
      <c r="K86" s="834"/>
      <c r="L86" s="834"/>
      <c r="M86" s="835"/>
      <c r="N86" s="52">
        <f>L83+L84+L85</f>
        <v>137.66522735141402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596.54931852279401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458.88409117138002</v>
      </c>
      <c r="N49" s="271">
        <f>K49*M49</f>
        <v>41299.568205424199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121869.59825059416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131529.56879000666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26305.913758001334</v>
      </c>
      <c r="M83" s="868"/>
      <c r="N83" s="51"/>
    </row>
    <row r="84" spans="1:14">
      <c r="B84" s="89" t="s">
        <v>973</v>
      </c>
      <c r="C84" s="90"/>
      <c r="D84" s="90"/>
      <c r="E84" s="90"/>
      <c r="F84" s="90"/>
      <c r="G84" s="90"/>
      <c r="H84" s="90"/>
      <c r="I84" s="87"/>
      <c r="J84" s="88"/>
      <c r="K84" s="303">
        <v>0.05</v>
      </c>
      <c r="L84" s="867">
        <f>N78*K84</f>
        <v>6576.4784395003335</v>
      </c>
      <c r="M84" s="868"/>
      <c r="N84" s="51"/>
    </row>
    <row r="85" spans="1:14" ht="15.75" thickBot="1">
      <c r="B85" s="91" t="s">
        <v>974</v>
      </c>
      <c r="C85" s="92"/>
      <c r="D85" s="92"/>
      <c r="E85" s="92"/>
      <c r="F85" s="92"/>
      <c r="G85" s="92"/>
      <c r="H85" s="92"/>
      <c r="I85" s="93"/>
      <c r="J85" s="94"/>
      <c r="K85" s="304">
        <v>0.05</v>
      </c>
      <c r="L85" s="869">
        <f>N78*K85</f>
        <v>6576.4784395003335</v>
      </c>
      <c r="M85" s="870"/>
      <c r="N85" s="51"/>
    </row>
    <row r="86" spans="1:14" ht="15.75" thickBot="1">
      <c r="B86" s="833" t="s">
        <v>953</v>
      </c>
      <c r="C86" s="834"/>
      <c r="D86" s="834"/>
      <c r="E86" s="834"/>
      <c r="F86" s="834"/>
      <c r="G86" s="834"/>
      <c r="H86" s="834"/>
      <c r="I86" s="834"/>
      <c r="J86" s="834"/>
      <c r="K86" s="834"/>
      <c r="L86" s="834"/>
      <c r="M86" s="835"/>
      <c r="N86" s="52">
        <f>L83+L84+L85</f>
        <v>39458.870637002008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170988.43942700868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458.88409117138002</v>
      </c>
      <c r="N49" s="271">
        <f>K49*M49</f>
        <v>41299.568205424199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121869.59825059416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131529.56879000666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26305.913758001334</v>
      </c>
      <c r="M83" s="868"/>
      <c r="N83" s="51"/>
    </row>
    <row r="84" spans="1:14">
      <c r="B84" s="89" t="s">
        <v>973</v>
      </c>
      <c r="C84" s="90"/>
      <c r="D84" s="90"/>
      <c r="E84" s="90"/>
      <c r="F84" s="90"/>
      <c r="G84" s="90"/>
      <c r="H84" s="90"/>
      <c r="I84" s="87"/>
      <c r="J84" s="88"/>
      <c r="K84" s="303">
        <v>0.05</v>
      </c>
      <c r="L84" s="867">
        <f>N78*K84</f>
        <v>6576.4784395003335</v>
      </c>
      <c r="M84" s="868"/>
      <c r="N84" s="51"/>
    </row>
    <row r="85" spans="1:14" ht="15.75" thickBot="1">
      <c r="B85" s="91" t="s">
        <v>974</v>
      </c>
      <c r="C85" s="92"/>
      <c r="D85" s="92"/>
      <c r="E85" s="92"/>
      <c r="F85" s="92"/>
      <c r="G85" s="92"/>
      <c r="H85" s="92"/>
      <c r="I85" s="93"/>
      <c r="J85" s="94"/>
      <c r="K85" s="304">
        <v>0.05</v>
      </c>
      <c r="L85" s="869">
        <f>N78*K85</f>
        <v>6576.4784395003335</v>
      </c>
      <c r="M85" s="870"/>
      <c r="N85" s="51"/>
    </row>
    <row r="86" spans="1:14" ht="15.75" thickBot="1">
      <c r="B86" s="833" t="s">
        <v>953</v>
      </c>
      <c r="C86" s="834"/>
      <c r="D86" s="834"/>
      <c r="E86" s="834"/>
      <c r="F86" s="834"/>
      <c r="G86" s="834"/>
      <c r="H86" s="834"/>
      <c r="I86" s="834"/>
      <c r="J86" s="834"/>
      <c r="K86" s="834"/>
      <c r="L86" s="834"/>
      <c r="M86" s="835"/>
      <c r="N86" s="52">
        <f>L83+L84+L85</f>
        <v>39458.870637002008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170988.43942700868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80570.030045169959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90230.000584582434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18046.000116916486</v>
      </c>
      <c r="M83" s="868"/>
      <c r="N83" s="51"/>
    </row>
    <row r="84" spans="1:14">
      <c r="B84" s="89" t="s">
        <v>973</v>
      </c>
      <c r="C84" s="90"/>
      <c r="D84" s="90"/>
      <c r="E84" s="90"/>
      <c r="F84" s="90"/>
      <c r="G84" s="90"/>
      <c r="H84" s="90"/>
      <c r="I84" s="87"/>
      <c r="J84" s="88"/>
      <c r="K84" s="303">
        <v>0.05</v>
      </c>
      <c r="L84" s="867">
        <f>N78*K84</f>
        <v>4511.5000292291215</v>
      </c>
      <c r="M84" s="868"/>
      <c r="N84" s="51"/>
    </row>
    <row r="85" spans="1:14" ht="15.75" thickBot="1">
      <c r="B85" s="91" t="s">
        <v>974</v>
      </c>
      <c r="C85" s="92"/>
      <c r="D85" s="92"/>
      <c r="E85" s="92"/>
      <c r="F85" s="92"/>
      <c r="G85" s="92"/>
      <c r="H85" s="92"/>
      <c r="I85" s="93"/>
      <c r="J85" s="94"/>
      <c r="K85" s="304">
        <v>0.05</v>
      </c>
      <c r="L85" s="869">
        <f>N78*K85</f>
        <v>4511.5000292291215</v>
      </c>
      <c r="M85" s="870"/>
      <c r="N85" s="51"/>
    </row>
    <row r="86" spans="1:14" ht="15.75" thickBot="1">
      <c r="B86" s="833" t="s">
        <v>953</v>
      </c>
      <c r="C86" s="834"/>
      <c r="D86" s="834"/>
      <c r="E86" s="834"/>
      <c r="F86" s="834"/>
      <c r="G86" s="834"/>
      <c r="H86" s="834"/>
      <c r="I86" s="834"/>
      <c r="J86" s="834"/>
      <c r="K86" s="834"/>
      <c r="L86" s="834"/>
      <c r="M86" s="835"/>
      <c r="N86" s="52">
        <f>L83+L84+L85</f>
        <v>27069.000175374731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117299.00075995717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45</v>
      </c>
      <c r="N36" s="271">
        <f>K36/M36</f>
        <v>1533.1652879236804</v>
      </c>
    </row>
    <row r="37" spans="1:14">
      <c r="A37" s="113" t="s">
        <v>271</v>
      </c>
      <c r="B37" s="846" t="str">
        <f>VLOOKUP(A37,EQUIPOS!A7:D154,3,FALSE)</f>
        <v>Motoniveladora, potencia 140 HP, ancho de cuchilla 3,66 m, peso 11 ton.</v>
      </c>
      <c r="C37" s="847"/>
      <c r="D37" s="847"/>
      <c r="E37" s="847"/>
      <c r="F37" s="847"/>
      <c r="G37" s="847"/>
      <c r="H37" s="848"/>
      <c r="I37" s="266"/>
      <c r="J37" s="267"/>
      <c r="K37" s="268">
        <f>VLOOKUP(A37,EQUIPOS!A7:D164,4,FALSE)</f>
        <v>129993.39810528506</v>
      </c>
      <c r="L37" s="269"/>
      <c r="M37" s="270">
        <v>45</v>
      </c>
      <c r="N37" s="271">
        <f>K37/M37</f>
        <v>2888.7421801174455</v>
      </c>
    </row>
    <row r="38" spans="1:14">
      <c r="A38" t="s">
        <v>365</v>
      </c>
      <c r="B38" s="846" t="str">
        <f>VLOOKUP(A38,EQUIPOS!A8:D154,3,FALSE)</f>
        <v xml:space="preserve">Vibrocompatador, potencia 153 HP, peso 10 Ton. </v>
      </c>
      <c r="C38" s="847"/>
      <c r="D38" s="847"/>
      <c r="E38" s="847"/>
      <c r="F38" s="847"/>
      <c r="G38" s="847"/>
      <c r="H38" s="848"/>
      <c r="I38" s="266"/>
      <c r="J38" s="267"/>
      <c r="K38" s="268">
        <f>VLOOKUP(A38,EQUIPOS!A8:D165,4,FALSE)</f>
        <v>129558.17542533133</v>
      </c>
      <c r="L38" s="269"/>
      <c r="M38" s="270">
        <v>45</v>
      </c>
      <c r="N38" s="271">
        <f>K38/M38</f>
        <v>2879.0705650073628</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5.9707845448446664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7306.9488175933329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61976.946188592279</v>
      </c>
      <c r="N48" s="271">
        <f>K48*M48</f>
        <v>80570.030045169959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80570.030045169959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7">
        <f>VLOOKUP(A59,TRANSPORTE!A5:D123,4,FALSE)</f>
        <v>1350.725590257437</v>
      </c>
      <c r="M59" s="838"/>
      <c r="N59" s="286">
        <f>K59*L59</f>
        <v>1755.9432673346682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3" t="s">
        <v>953</v>
      </c>
      <c r="C76" s="834"/>
      <c r="D76" s="834"/>
      <c r="E76" s="834"/>
      <c r="F76" s="834"/>
      <c r="G76" s="834"/>
      <c r="H76" s="834"/>
      <c r="I76" s="840"/>
      <c r="J76" s="840"/>
      <c r="K76" s="840"/>
      <c r="L76" s="840"/>
      <c r="M76" s="841"/>
      <c r="N76" s="459">
        <f>SUM(N70:N75)</f>
        <v>597.07845448446665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90230.000584582434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18046.000116916486</v>
      </c>
      <c r="M83" s="868"/>
      <c r="N83" s="51"/>
    </row>
    <row r="84" spans="1:14">
      <c r="B84" s="89" t="s">
        <v>973</v>
      </c>
      <c r="C84" s="90"/>
      <c r="D84" s="90"/>
      <c r="E84" s="90"/>
      <c r="F84" s="90"/>
      <c r="G84" s="90"/>
      <c r="H84" s="90"/>
      <c r="I84" s="87"/>
      <c r="J84" s="88"/>
      <c r="K84" s="303">
        <v>0.05</v>
      </c>
      <c r="L84" s="867">
        <f>N78*K84</f>
        <v>4511.5000292291215</v>
      </c>
      <c r="M84" s="868"/>
      <c r="N84" s="51"/>
    </row>
    <row r="85" spans="1:14" ht="15.75" thickBot="1">
      <c r="B85" s="91" t="s">
        <v>974</v>
      </c>
      <c r="C85" s="92"/>
      <c r="D85" s="92"/>
      <c r="E85" s="92"/>
      <c r="F85" s="92"/>
      <c r="G85" s="92"/>
      <c r="H85" s="92"/>
      <c r="I85" s="93"/>
      <c r="J85" s="94"/>
      <c r="K85" s="304">
        <v>0.05</v>
      </c>
      <c r="L85" s="869">
        <f>N78*K85</f>
        <v>4511.5000292291215</v>
      </c>
      <c r="M85" s="870"/>
      <c r="N85" s="51"/>
    </row>
    <row r="86" spans="1:14" ht="15.75" thickBot="1">
      <c r="B86" s="833" t="s">
        <v>953</v>
      </c>
      <c r="C86" s="834"/>
      <c r="D86" s="834"/>
      <c r="E86" s="834"/>
      <c r="F86" s="834"/>
      <c r="G86" s="834"/>
      <c r="H86" s="834"/>
      <c r="I86" s="834"/>
      <c r="J86" s="834"/>
      <c r="K86" s="834"/>
      <c r="L86" s="834"/>
      <c r="M86" s="835"/>
      <c r="N86" s="52">
        <f>L83+L84+L85</f>
        <v>27069.000175374731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117299.00075995717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458.88409117138002</v>
      </c>
      <c r="N48" s="271">
        <f>K48*M48</f>
        <v>458.88409117138002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458.88409117138002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3" t="s">
        <v>953</v>
      </c>
      <c r="C76" s="834"/>
      <c r="D76" s="834"/>
      <c r="E76" s="834"/>
      <c r="F76" s="834"/>
      <c r="G76" s="834"/>
      <c r="H76" s="834"/>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458.88409117138002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91.776818234276007</v>
      </c>
      <c r="M83" s="868"/>
      <c r="N83" s="51"/>
    </row>
    <row r="84" spans="1:14">
      <c r="B84" s="89" t="s">
        <v>973</v>
      </c>
      <c r="C84" s="90"/>
      <c r="D84" s="90"/>
      <c r="E84" s="90"/>
      <c r="F84" s="90"/>
      <c r="G84" s="90"/>
      <c r="H84" s="90"/>
      <c r="I84" s="87"/>
      <c r="J84" s="88"/>
      <c r="K84" s="303">
        <v>0.05</v>
      </c>
      <c r="L84" s="867">
        <f>N78*K84</f>
        <v>22.944204558569002</v>
      </c>
      <c r="M84" s="868"/>
      <c r="N84" s="51"/>
    </row>
    <row r="85" spans="1:14" ht="15.75" thickBot="1">
      <c r="B85" s="91" t="s">
        <v>974</v>
      </c>
      <c r="C85" s="92"/>
      <c r="D85" s="92"/>
      <c r="E85" s="92"/>
      <c r="F85" s="92"/>
      <c r="G85" s="92"/>
      <c r="H85" s="92"/>
      <c r="I85" s="93"/>
      <c r="J85" s="94"/>
      <c r="K85" s="304">
        <v>0.05</v>
      </c>
      <c r="L85" s="869">
        <f>N78*K85</f>
        <v>22.944204558569002</v>
      </c>
      <c r="M85" s="870"/>
      <c r="N85" s="51"/>
    </row>
    <row r="86" spans="1:14" ht="15.75" thickBot="1">
      <c r="B86" s="833" t="s">
        <v>953</v>
      </c>
      <c r="C86" s="834"/>
      <c r="D86" s="834"/>
      <c r="E86" s="834"/>
      <c r="F86" s="834"/>
      <c r="G86" s="834"/>
      <c r="H86" s="834"/>
      <c r="I86" s="834"/>
      <c r="J86" s="834"/>
      <c r="K86" s="834"/>
      <c r="L86" s="834"/>
      <c r="M86" s="835"/>
      <c r="N86" s="52">
        <f>L83+L84+L85</f>
        <v>137.66522735141402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596.54931852279401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451"/>
      <c r="L30" s="844" t="s">
        <v>945</v>
      </c>
      <c r="M30" s="845"/>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1833.1551845715121</v>
      </c>
      <c r="N48" s="271">
        <f>K48*M48</f>
        <v>1833.1551845715121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1833.1551845715121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1833.1551845715121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366.63103691430246</v>
      </c>
      <c r="M83" s="868"/>
      <c r="N83" s="51"/>
    </row>
    <row r="84" spans="1:14">
      <c r="B84" s="89" t="s">
        <v>973</v>
      </c>
      <c r="C84" s="90"/>
      <c r="D84" s="90"/>
      <c r="E84" s="90"/>
      <c r="F84" s="90"/>
      <c r="G84" s="90"/>
      <c r="H84" s="90"/>
      <c r="I84" s="87"/>
      <c r="J84" s="88"/>
      <c r="K84" s="303">
        <v>0.05</v>
      </c>
      <c r="L84" s="867">
        <f>N78*K84</f>
        <v>91.657759228575614</v>
      </c>
      <c r="M84" s="868"/>
      <c r="N84" s="51"/>
    </row>
    <row r="85" spans="1:14" ht="15.75" thickBot="1">
      <c r="B85" s="91" t="s">
        <v>974</v>
      </c>
      <c r="C85" s="92"/>
      <c r="D85" s="92"/>
      <c r="E85" s="92"/>
      <c r="F85" s="92"/>
      <c r="G85" s="92"/>
      <c r="H85" s="92"/>
      <c r="I85" s="93"/>
      <c r="J85" s="94"/>
      <c r="K85" s="304">
        <v>0.05</v>
      </c>
      <c r="L85" s="869">
        <f>N78*K85</f>
        <v>91.657759228575614</v>
      </c>
      <c r="M85" s="870"/>
      <c r="N85" s="51"/>
    </row>
    <row r="86" spans="1:14" ht="15.75" thickBot="1">
      <c r="B86" s="833" t="s">
        <v>953</v>
      </c>
      <c r="C86" s="834"/>
      <c r="D86" s="834"/>
      <c r="E86" s="834"/>
      <c r="F86" s="834"/>
      <c r="G86" s="834"/>
      <c r="H86" s="834"/>
      <c r="I86" s="834"/>
      <c r="J86" s="834"/>
      <c r="K86" s="834"/>
      <c r="L86" s="834"/>
      <c r="M86" s="835"/>
      <c r="N86" s="52">
        <f>L83+L84+L85</f>
        <v>549.94655537145366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2383.1017399429657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1514.3088845253933</v>
      </c>
      <c r="N48" s="271">
        <f>K48*M48</f>
        <v>1514.3088845253933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1514.3088845253933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1514.3088845253933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302.86177690507867</v>
      </c>
      <c r="M83" s="868"/>
      <c r="N83" s="51"/>
    </row>
    <row r="84" spans="1:14">
      <c r="B84" s="89" t="s">
        <v>973</v>
      </c>
      <c r="C84" s="90"/>
      <c r="D84" s="90"/>
      <c r="E84" s="90"/>
      <c r="F84" s="90"/>
      <c r="G84" s="90"/>
      <c r="H84" s="90"/>
      <c r="I84" s="87"/>
      <c r="J84" s="88"/>
      <c r="K84" s="303">
        <v>0.05</v>
      </c>
      <c r="L84" s="867">
        <f>N78*K84</f>
        <v>75.715444226269668</v>
      </c>
      <c r="M84" s="868"/>
      <c r="N84" s="51"/>
    </row>
    <row r="85" spans="1:14" ht="15.75" thickBot="1">
      <c r="B85" s="91" t="s">
        <v>974</v>
      </c>
      <c r="C85" s="92"/>
      <c r="D85" s="92"/>
      <c r="E85" s="92"/>
      <c r="F85" s="92"/>
      <c r="G85" s="92"/>
      <c r="H85" s="92"/>
      <c r="I85" s="93"/>
      <c r="J85" s="94"/>
      <c r="K85" s="304">
        <v>0.05</v>
      </c>
      <c r="L85" s="869">
        <f>N78*K85</f>
        <v>75.715444226269668</v>
      </c>
      <c r="M85" s="870"/>
      <c r="N85" s="51"/>
    </row>
    <row r="86" spans="1:14" ht="15.75" thickBot="1">
      <c r="B86" s="833" t="s">
        <v>953</v>
      </c>
      <c r="C86" s="834"/>
      <c r="D86" s="834"/>
      <c r="E86" s="834"/>
      <c r="F86" s="834"/>
      <c r="G86" s="834"/>
      <c r="H86" s="834"/>
      <c r="I86" s="834"/>
      <c r="J86" s="834"/>
      <c r="K86" s="834"/>
      <c r="L86" s="834"/>
      <c r="M86" s="835"/>
      <c r="N86" s="52">
        <f>L83+L84+L85</f>
        <v>454.29266535761798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1968.6015498830113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1514.3088845253933</v>
      </c>
      <c r="N48" s="271">
        <f>K48*M48</f>
        <v>1514.3088845253933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1514.3088845253933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1514.3088845253933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302.86177690507867</v>
      </c>
      <c r="M83" s="868"/>
      <c r="N83" s="51"/>
    </row>
    <row r="84" spans="1:14">
      <c r="B84" s="89" t="s">
        <v>973</v>
      </c>
      <c r="C84" s="90"/>
      <c r="D84" s="90"/>
      <c r="E84" s="90"/>
      <c r="F84" s="90"/>
      <c r="G84" s="90"/>
      <c r="H84" s="90"/>
      <c r="I84" s="87"/>
      <c r="J84" s="88"/>
      <c r="K84" s="303">
        <v>0.05</v>
      </c>
      <c r="L84" s="867">
        <f>N78*K84</f>
        <v>75.715444226269668</v>
      </c>
      <c r="M84" s="868"/>
      <c r="N84" s="51"/>
    </row>
    <row r="85" spans="1:14" ht="15.75" thickBot="1">
      <c r="B85" s="91" t="s">
        <v>974</v>
      </c>
      <c r="C85" s="92"/>
      <c r="D85" s="92"/>
      <c r="E85" s="92"/>
      <c r="F85" s="92"/>
      <c r="G85" s="92"/>
      <c r="H85" s="92"/>
      <c r="I85" s="93"/>
      <c r="J85" s="94"/>
      <c r="K85" s="304">
        <v>0.05</v>
      </c>
      <c r="L85" s="869">
        <f>N78*K85</f>
        <v>75.715444226269668</v>
      </c>
      <c r="M85" s="870"/>
      <c r="N85" s="51"/>
    </row>
    <row r="86" spans="1:14" ht="15.75" thickBot="1">
      <c r="B86" s="833" t="s">
        <v>953</v>
      </c>
      <c r="C86" s="834"/>
      <c r="D86" s="834"/>
      <c r="E86" s="834"/>
      <c r="F86" s="834"/>
      <c r="G86" s="834"/>
      <c r="H86" s="834"/>
      <c r="I86" s="834"/>
      <c r="J86" s="834"/>
      <c r="K86" s="834"/>
      <c r="L86" s="834"/>
      <c r="M86" s="835"/>
      <c r="N86" s="52">
        <f>L83+L84+L85</f>
        <v>454.29266535761798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1968.6015498830113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1560.8073776807864</v>
      </c>
      <c r="N48" s="271">
        <f>K48*M48</f>
        <v>1560.8073776807864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1560.8073776807864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1560.8073776807864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312.1614755361573</v>
      </c>
      <c r="M83" s="868"/>
      <c r="N83" s="51"/>
    </row>
    <row r="84" spans="1:14">
      <c r="B84" s="89" t="s">
        <v>973</v>
      </c>
      <c r="C84" s="90"/>
      <c r="D84" s="90"/>
      <c r="E84" s="90"/>
      <c r="F84" s="90"/>
      <c r="G84" s="90"/>
      <c r="H84" s="90"/>
      <c r="I84" s="87"/>
      <c r="J84" s="88"/>
      <c r="K84" s="303">
        <v>0.05</v>
      </c>
      <c r="L84" s="867">
        <f>N78*K84</f>
        <v>78.040368884039324</v>
      </c>
      <c r="M84" s="868"/>
      <c r="N84" s="51"/>
    </row>
    <row r="85" spans="1:14" ht="15.75" thickBot="1">
      <c r="B85" s="91" t="s">
        <v>974</v>
      </c>
      <c r="C85" s="92"/>
      <c r="D85" s="92"/>
      <c r="E85" s="92"/>
      <c r="F85" s="92"/>
      <c r="G85" s="92"/>
      <c r="H85" s="92"/>
      <c r="I85" s="93"/>
      <c r="J85" s="94"/>
      <c r="K85" s="304">
        <v>0.05</v>
      </c>
      <c r="L85" s="869">
        <f>N78*K85</f>
        <v>78.040368884039324</v>
      </c>
      <c r="M85" s="870"/>
      <c r="N85" s="51"/>
    </row>
    <row r="86" spans="1:14" ht="15.75" thickBot="1">
      <c r="B86" s="833" t="s">
        <v>953</v>
      </c>
      <c r="C86" s="834"/>
      <c r="D86" s="834"/>
      <c r="E86" s="834"/>
      <c r="F86" s="834"/>
      <c r="G86" s="834"/>
      <c r="H86" s="834"/>
      <c r="I86" s="834"/>
      <c r="J86" s="834"/>
      <c r="K86" s="834"/>
      <c r="L86" s="834"/>
      <c r="M86" s="835"/>
      <c r="N86" s="52">
        <f>L83+L84+L85</f>
        <v>468.24221330423592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2029.0495909850224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1548.9794771416214</v>
      </c>
      <c r="N48" s="271">
        <f>K48*M48</f>
        <v>1548.9794771416214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1548.9794771416214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1548.9794771416214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309.79589542832429</v>
      </c>
      <c r="M83" s="868"/>
      <c r="N83" s="51"/>
    </row>
    <row r="84" spans="1:14">
      <c r="B84" s="89" t="s">
        <v>973</v>
      </c>
      <c r="C84" s="90"/>
      <c r="D84" s="90"/>
      <c r="E84" s="90"/>
      <c r="F84" s="90"/>
      <c r="G84" s="90"/>
      <c r="H84" s="90"/>
      <c r="I84" s="87"/>
      <c r="J84" s="88"/>
      <c r="K84" s="303">
        <v>0.05</v>
      </c>
      <c r="L84" s="867">
        <f>N78*K84</f>
        <v>77.448973857081072</v>
      </c>
      <c r="M84" s="868"/>
      <c r="N84" s="51"/>
    </row>
    <row r="85" spans="1:14" ht="15.75" thickBot="1">
      <c r="B85" s="91" t="s">
        <v>974</v>
      </c>
      <c r="C85" s="92"/>
      <c r="D85" s="92"/>
      <c r="E85" s="92"/>
      <c r="F85" s="92"/>
      <c r="G85" s="92"/>
      <c r="H85" s="92"/>
      <c r="I85" s="93"/>
      <c r="J85" s="94"/>
      <c r="K85" s="304">
        <v>0.05</v>
      </c>
      <c r="L85" s="869">
        <f>N78*K85</f>
        <v>77.448973857081072</v>
      </c>
      <c r="M85" s="870"/>
      <c r="N85" s="51"/>
    </row>
    <row r="86" spans="1:14" ht="15.75" thickBot="1">
      <c r="B86" s="833" t="s">
        <v>953</v>
      </c>
      <c r="C86" s="834"/>
      <c r="D86" s="834"/>
      <c r="E86" s="834"/>
      <c r="F86" s="834"/>
      <c r="G86" s="834"/>
      <c r="H86" s="834"/>
      <c r="I86" s="834"/>
      <c r="J86" s="834"/>
      <c r="K86" s="834"/>
      <c r="L86" s="834"/>
      <c r="M86" s="835"/>
      <c r="N86" s="52">
        <f>L83+L84+L85</f>
        <v>464.6938431424864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2013.6733202841078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1765.6661011586675</v>
      </c>
      <c r="N48" s="271">
        <f>K48*M48</f>
        <v>1765.6661011586675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1765.6661011586675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1765.6661011586675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353.1332202317335</v>
      </c>
      <c r="M83" s="868"/>
      <c r="N83" s="51"/>
    </row>
    <row r="84" spans="1:14">
      <c r="B84" s="89" t="s">
        <v>973</v>
      </c>
      <c r="C84" s="90"/>
      <c r="D84" s="90"/>
      <c r="E84" s="90"/>
      <c r="F84" s="90"/>
      <c r="G84" s="90"/>
      <c r="H84" s="90"/>
      <c r="I84" s="87"/>
      <c r="J84" s="88"/>
      <c r="K84" s="303">
        <v>0.05</v>
      </c>
      <c r="L84" s="867">
        <f>N78*K84</f>
        <v>88.283305057933376</v>
      </c>
      <c r="M84" s="868"/>
      <c r="N84" s="51"/>
    </row>
    <row r="85" spans="1:14" ht="15.75" thickBot="1">
      <c r="B85" s="91" t="s">
        <v>974</v>
      </c>
      <c r="C85" s="92"/>
      <c r="D85" s="92"/>
      <c r="E85" s="92"/>
      <c r="F85" s="92"/>
      <c r="G85" s="92"/>
      <c r="H85" s="92"/>
      <c r="I85" s="93"/>
      <c r="J85" s="94"/>
      <c r="K85" s="304">
        <v>0.05</v>
      </c>
      <c r="L85" s="869">
        <f>N78*K85</f>
        <v>88.283305057933376</v>
      </c>
      <c r="M85" s="870"/>
      <c r="N85" s="51"/>
    </row>
    <row r="86" spans="1:14" ht="15.75" thickBot="1">
      <c r="B86" s="833" t="s">
        <v>953</v>
      </c>
      <c r="C86" s="834"/>
      <c r="D86" s="834"/>
      <c r="E86" s="834"/>
      <c r="F86" s="834"/>
      <c r="G86" s="834"/>
      <c r="H86" s="834"/>
      <c r="I86" s="834"/>
      <c r="J86" s="834"/>
      <c r="K86" s="834"/>
      <c r="L86" s="834"/>
      <c r="M86" s="835"/>
      <c r="N86" s="52">
        <f>L83+L84+L85</f>
        <v>529.69983034760025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2295.3659315062678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1587.6154628445197</v>
      </c>
      <c r="N48" s="271">
        <f>K48*M48</f>
        <v>1587.6154628445197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1587.6154628445197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1587.6154628445197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317.52309256890396</v>
      </c>
      <c r="M83" s="868"/>
      <c r="N83" s="51"/>
    </row>
    <row r="84" spans="1:14">
      <c r="B84" s="89" t="s">
        <v>973</v>
      </c>
      <c r="C84" s="90"/>
      <c r="D84" s="90"/>
      <c r="E84" s="90"/>
      <c r="F84" s="90"/>
      <c r="G84" s="90"/>
      <c r="H84" s="90"/>
      <c r="I84" s="87"/>
      <c r="J84" s="88"/>
      <c r="K84" s="303">
        <v>0.05</v>
      </c>
      <c r="L84" s="867">
        <f>N78*K84</f>
        <v>79.380773142225991</v>
      </c>
      <c r="M84" s="868"/>
      <c r="N84" s="51"/>
    </row>
    <row r="85" spans="1:14" ht="15.75" thickBot="1">
      <c r="B85" s="91" t="s">
        <v>974</v>
      </c>
      <c r="C85" s="92"/>
      <c r="D85" s="92"/>
      <c r="E85" s="92"/>
      <c r="F85" s="92"/>
      <c r="G85" s="92"/>
      <c r="H85" s="92"/>
      <c r="I85" s="93"/>
      <c r="J85" s="94"/>
      <c r="K85" s="304">
        <v>0.05</v>
      </c>
      <c r="L85" s="869">
        <f>N78*K85</f>
        <v>79.380773142225991</v>
      </c>
      <c r="M85" s="870"/>
      <c r="N85" s="51"/>
    </row>
    <row r="86" spans="1:14" ht="15.75" thickBot="1">
      <c r="B86" s="833" t="s">
        <v>953</v>
      </c>
      <c r="C86" s="834"/>
      <c r="D86" s="834"/>
      <c r="E86" s="834"/>
      <c r="F86" s="834"/>
      <c r="G86" s="834"/>
      <c r="H86" s="834"/>
      <c r="I86" s="834"/>
      <c r="J86" s="834"/>
      <c r="K86" s="834"/>
      <c r="L86" s="834"/>
      <c r="M86" s="835"/>
      <c r="N86" s="52">
        <f>L83+L84+L85</f>
        <v>476.28463885335589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2063.9001016978755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2424.6147494728411</v>
      </c>
      <c r="N48" s="271">
        <f>K48*M48</f>
        <v>2424.6147494728411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2424.6147494728411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2424.6147494728411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484.92294989456826</v>
      </c>
      <c r="M83" s="868"/>
      <c r="N83" s="51"/>
    </row>
    <row r="84" spans="1:14">
      <c r="B84" s="89" t="s">
        <v>973</v>
      </c>
      <c r="C84" s="90"/>
      <c r="D84" s="90"/>
      <c r="E84" s="90"/>
      <c r="F84" s="90"/>
      <c r="G84" s="90"/>
      <c r="H84" s="90"/>
      <c r="I84" s="87"/>
      <c r="J84" s="88"/>
      <c r="K84" s="303">
        <v>0.05</v>
      </c>
      <c r="L84" s="867">
        <f>N78*K84</f>
        <v>121.23073747364207</v>
      </c>
      <c r="M84" s="868"/>
      <c r="N84" s="51"/>
    </row>
    <row r="85" spans="1:14" ht="15.75" thickBot="1">
      <c r="B85" s="91" t="s">
        <v>974</v>
      </c>
      <c r="C85" s="92"/>
      <c r="D85" s="92"/>
      <c r="E85" s="92"/>
      <c r="F85" s="92"/>
      <c r="G85" s="92"/>
      <c r="H85" s="92"/>
      <c r="I85" s="93"/>
      <c r="J85" s="94"/>
      <c r="K85" s="304">
        <v>0.05</v>
      </c>
      <c r="L85" s="869">
        <f>N78*K85</f>
        <v>121.23073747364207</v>
      </c>
      <c r="M85" s="870"/>
      <c r="N85" s="51"/>
    </row>
    <row r="86" spans="1:14" ht="15.75" thickBot="1">
      <c r="B86" s="833" t="s">
        <v>953</v>
      </c>
      <c r="C86" s="834"/>
      <c r="D86" s="834"/>
      <c r="E86" s="834"/>
      <c r="F86" s="834"/>
      <c r="G86" s="834"/>
      <c r="H86" s="834"/>
      <c r="I86" s="834"/>
      <c r="J86" s="834"/>
      <c r="K86" s="834"/>
      <c r="L86" s="834"/>
      <c r="M86" s="835"/>
      <c r="N86" s="52">
        <f>L83+L84+L85</f>
        <v>727.38442484185236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3151.9991743146934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2395.0386599751787</v>
      </c>
      <c r="N48" s="271">
        <f>K48*M48</f>
        <v>2395.0386599751787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2395.0386599751787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3" t="s">
        <v>953</v>
      </c>
      <c r="C76" s="834"/>
      <c r="D76" s="834"/>
      <c r="E76" s="834"/>
      <c r="F76" s="834"/>
      <c r="G76" s="834"/>
      <c r="H76" s="834"/>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2395.0386599751787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479.00773199503578</v>
      </c>
      <c r="M83" s="868"/>
      <c r="N83" s="51"/>
    </row>
    <row r="84" spans="1:14">
      <c r="B84" s="89" t="s">
        <v>973</v>
      </c>
      <c r="C84" s="90"/>
      <c r="D84" s="90"/>
      <c r="E84" s="90"/>
      <c r="F84" s="90"/>
      <c r="G84" s="90"/>
      <c r="H84" s="90"/>
      <c r="I84" s="87"/>
      <c r="J84" s="88"/>
      <c r="K84" s="303">
        <v>0.05</v>
      </c>
      <c r="L84" s="867">
        <f>N78*K84</f>
        <v>119.75193299875895</v>
      </c>
      <c r="M84" s="868"/>
      <c r="N84" s="51"/>
    </row>
    <row r="85" spans="1:14" ht="15.75" thickBot="1">
      <c r="B85" s="91" t="s">
        <v>974</v>
      </c>
      <c r="C85" s="92"/>
      <c r="D85" s="92"/>
      <c r="E85" s="92"/>
      <c r="F85" s="92"/>
      <c r="G85" s="92"/>
      <c r="H85" s="92"/>
      <c r="I85" s="93"/>
      <c r="J85" s="94"/>
      <c r="K85" s="304">
        <v>0.05</v>
      </c>
      <c r="L85" s="869">
        <f>N78*K85</f>
        <v>119.75193299875895</v>
      </c>
      <c r="M85" s="870"/>
      <c r="N85" s="51"/>
    </row>
    <row r="86" spans="1:14" ht="15.75" thickBot="1">
      <c r="B86" s="833" t="s">
        <v>953</v>
      </c>
      <c r="C86" s="834"/>
      <c r="D86" s="834"/>
      <c r="E86" s="834"/>
      <c r="F86" s="834"/>
      <c r="G86" s="834"/>
      <c r="H86" s="834"/>
      <c r="I86" s="834"/>
      <c r="J86" s="834"/>
      <c r="K86" s="834"/>
      <c r="L86" s="834"/>
      <c r="M86" s="835"/>
      <c r="N86" s="52">
        <f>L83+L84+L85</f>
        <v>718.51159799255379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3113.5502579677323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2406.8690957742438</v>
      </c>
      <c r="N48" s="271">
        <f>K48*M48</f>
        <v>2406.8690957742438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2406.8690957742438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2406.8690957742438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481.37381915484877</v>
      </c>
      <c r="M83" s="868"/>
      <c r="N83" s="51"/>
    </row>
    <row r="84" spans="1:14">
      <c r="B84" s="89" t="s">
        <v>973</v>
      </c>
      <c r="C84" s="90"/>
      <c r="D84" s="90"/>
      <c r="E84" s="90"/>
      <c r="F84" s="90"/>
      <c r="G84" s="90"/>
      <c r="H84" s="90"/>
      <c r="I84" s="87"/>
      <c r="J84" s="88"/>
      <c r="K84" s="303">
        <v>0.05</v>
      </c>
      <c r="L84" s="867">
        <f>N78*K84</f>
        <v>120.34345478871219</v>
      </c>
      <c r="M84" s="868"/>
      <c r="N84" s="51"/>
    </row>
    <row r="85" spans="1:14" ht="15.75" thickBot="1">
      <c r="B85" s="91" t="s">
        <v>974</v>
      </c>
      <c r="C85" s="92"/>
      <c r="D85" s="92"/>
      <c r="E85" s="92"/>
      <c r="F85" s="92"/>
      <c r="G85" s="92"/>
      <c r="H85" s="92"/>
      <c r="I85" s="93"/>
      <c r="J85" s="94"/>
      <c r="K85" s="304">
        <v>0.05</v>
      </c>
      <c r="L85" s="869">
        <f>N78*K85</f>
        <v>120.34345478871219</v>
      </c>
      <c r="M85" s="870"/>
      <c r="N85" s="51"/>
    </row>
    <row r="86" spans="1:14" ht="15.75" thickBot="1">
      <c r="B86" s="833" t="s">
        <v>953</v>
      </c>
      <c r="C86" s="834"/>
      <c r="D86" s="834"/>
      <c r="E86" s="834"/>
      <c r="F86" s="834"/>
      <c r="G86" s="834"/>
      <c r="H86" s="834"/>
      <c r="I86" s="834"/>
      <c r="J86" s="834"/>
      <c r="K86" s="834"/>
      <c r="L86" s="834"/>
      <c r="M86" s="835"/>
      <c r="N86" s="52">
        <f>L83+L84+L85</f>
        <v>722.06072873227311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3128.929824506517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2374.5533282162646</v>
      </c>
      <c r="N48" s="271">
        <f>K48*M48</f>
        <v>2374.5533282162646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2374.5533282162646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2374.5533282162646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474.91066564325297</v>
      </c>
      <c r="M83" s="868"/>
      <c r="N83" s="51"/>
    </row>
    <row r="84" spans="1:14">
      <c r="B84" s="89" t="s">
        <v>973</v>
      </c>
      <c r="C84" s="90"/>
      <c r="D84" s="90"/>
      <c r="E84" s="90"/>
      <c r="F84" s="90"/>
      <c r="G84" s="90"/>
      <c r="H84" s="90"/>
      <c r="I84" s="87"/>
      <c r="J84" s="88"/>
      <c r="K84" s="303">
        <v>0.05</v>
      </c>
      <c r="L84" s="867">
        <f>N78*K84</f>
        <v>118.72766641081324</v>
      </c>
      <c r="M84" s="868"/>
      <c r="N84" s="51"/>
    </row>
    <row r="85" spans="1:14" ht="15.75" thickBot="1">
      <c r="B85" s="91" t="s">
        <v>974</v>
      </c>
      <c r="C85" s="92"/>
      <c r="D85" s="92"/>
      <c r="E85" s="92"/>
      <c r="F85" s="92"/>
      <c r="G85" s="92"/>
      <c r="H85" s="92"/>
      <c r="I85" s="93"/>
      <c r="J85" s="94"/>
      <c r="K85" s="304">
        <v>0.05</v>
      </c>
      <c r="L85" s="869">
        <f>N78*K85</f>
        <v>118.72766641081324</v>
      </c>
      <c r="M85" s="870"/>
      <c r="N85" s="51"/>
    </row>
    <row r="86" spans="1:14" ht="15.75" thickBot="1">
      <c r="B86" s="833" t="s">
        <v>953</v>
      </c>
      <c r="C86" s="834"/>
      <c r="D86" s="834"/>
      <c r="E86" s="834"/>
      <c r="F86" s="834"/>
      <c r="G86" s="834"/>
      <c r="H86" s="834"/>
      <c r="I86" s="834"/>
      <c r="J86" s="834"/>
      <c r="K86" s="834"/>
      <c r="L86" s="834"/>
      <c r="M86" s="835"/>
      <c r="N86" s="52">
        <f>L83+L84+L85</f>
        <v>712.36599846487957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3086.9193266811444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2398.2141998143943</v>
      </c>
      <c r="N48" s="271">
        <f>K48*M48</f>
        <v>2398.2141998143943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2398.2141998143943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2398.2141998143943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479.6428399628789</v>
      </c>
      <c r="M83" s="868"/>
      <c r="N83" s="51"/>
    </row>
    <row r="84" spans="1:14">
      <c r="B84" s="89" t="s">
        <v>973</v>
      </c>
      <c r="C84" s="90"/>
      <c r="D84" s="90"/>
      <c r="E84" s="90"/>
      <c r="F84" s="90"/>
      <c r="G84" s="90"/>
      <c r="H84" s="90"/>
      <c r="I84" s="87"/>
      <c r="J84" s="88"/>
      <c r="K84" s="303">
        <v>0.05</v>
      </c>
      <c r="L84" s="867">
        <f>N78*K84</f>
        <v>119.91070999071972</v>
      </c>
      <c r="M84" s="868"/>
      <c r="N84" s="51"/>
    </row>
    <row r="85" spans="1:14" ht="15.75" thickBot="1">
      <c r="B85" s="91" t="s">
        <v>974</v>
      </c>
      <c r="C85" s="92"/>
      <c r="D85" s="92"/>
      <c r="E85" s="92"/>
      <c r="F85" s="92"/>
      <c r="G85" s="92"/>
      <c r="H85" s="92"/>
      <c r="I85" s="93"/>
      <c r="J85" s="94"/>
      <c r="K85" s="304">
        <v>0.05</v>
      </c>
      <c r="L85" s="869">
        <f>N78*K85</f>
        <v>119.91070999071972</v>
      </c>
      <c r="M85" s="870"/>
      <c r="N85" s="51"/>
    </row>
    <row r="86" spans="1:14" ht="15.75" thickBot="1">
      <c r="B86" s="833" t="s">
        <v>953</v>
      </c>
      <c r="C86" s="834"/>
      <c r="D86" s="834"/>
      <c r="E86" s="834"/>
      <c r="F86" s="834"/>
      <c r="G86" s="834"/>
      <c r="H86" s="834"/>
      <c r="I86" s="834"/>
      <c r="J86" s="834"/>
      <c r="K86" s="834"/>
      <c r="L86" s="834"/>
      <c r="M86" s="835"/>
      <c r="N86" s="52">
        <f>L83+L84+L85</f>
        <v>719.46425994431831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3117.6784597587125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2398.2141998143943</v>
      </c>
      <c r="N48" s="271">
        <f>K48*M48</f>
        <v>2398.2141998143943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2398.2141998143943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2398.2141998143943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479.6428399628789</v>
      </c>
      <c r="M83" s="868"/>
      <c r="N83" s="51"/>
    </row>
    <row r="84" spans="1:14">
      <c r="B84" s="89" t="s">
        <v>973</v>
      </c>
      <c r="C84" s="90"/>
      <c r="D84" s="90"/>
      <c r="E84" s="90"/>
      <c r="F84" s="90"/>
      <c r="G84" s="90"/>
      <c r="H84" s="90"/>
      <c r="I84" s="87"/>
      <c r="J84" s="88"/>
      <c r="K84" s="303">
        <v>0.05</v>
      </c>
      <c r="L84" s="867">
        <f>N78*K84</f>
        <v>119.91070999071972</v>
      </c>
      <c r="M84" s="868"/>
      <c r="N84" s="51"/>
    </row>
    <row r="85" spans="1:14" ht="15.75" thickBot="1">
      <c r="B85" s="91" t="s">
        <v>974</v>
      </c>
      <c r="C85" s="92"/>
      <c r="D85" s="92"/>
      <c r="E85" s="92"/>
      <c r="F85" s="92"/>
      <c r="G85" s="92"/>
      <c r="H85" s="92"/>
      <c r="I85" s="93"/>
      <c r="J85" s="94"/>
      <c r="K85" s="304">
        <v>0.05</v>
      </c>
      <c r="L85" s="869">
        <f>N78*K85</f>
        <v>119.91070999071972</v>
      </c>
      <c r="M85" s="870"/>
      <c r="N85" s="51"/>
    </row>
    <row r="86" spans="1:14" ht="15.75" thickBot="1">
      <c r="B86" s="833" t="s">
        <v>953</v>
      </c>
      <c r="C86" s="834"/>
      <c r="D86" s="834"/>
      <c r="E86" s="834"/>
      <c r="F86" s="834"/>
      <c r="G86" s="834"/>
      <c r="H86" s="834"/>
      <c r="I86" s="834"/>
      <c r="J86" s="834"/>
      <c r="K86" s="834"/>
      <c r="L86" s="834"/>
      <c r="M86" s="835"/>
      <c r="N86" s="52">
        <f>L83+L84+L85</f>
        <v>719.46425994431831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3117.6784597587125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2387.5204512768355</v>
      </c>
      <c r="N48" s="271">
        <f>K48*M48</f>
        <v>2387.5204512768355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2387.5204512768355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2387.5204512768355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477.50409025536715</v>
      </c>
      <c r="M83" s="868"/>
      <c r="N83" s="51"/>
    </row>
    <row r="84" spans="1:14">
      <c r="B84" s="89" t="s">
        <v>973</v>
      </c>
      <c r="C84" s="90"/>
      <c r="D84" s="90"/>
      <c r="E84" s="90"/>
      <c r="F84" s="90"/>
      <c r="G84" s="90"/>
      <c r="H84" s="90"/>
      <c r="I84" s="87"/>
      <c r="J84" s="88"/>
      <c r="K84" s="303">
        <v>0.05</v>
      </c>
      <c r="L84" s="867">
        <f>N78*K84</f>
        <v>119.37602256384179</v>
      </c>
      <c r="M84" s="868"/>
      <c r="N84" s="51"/>
    </row>
    <row r="85" spans="1:14" ht="15.75" thickBot="1">
      <c r="B85" s="91" t="s">
        <v>974</v>
      </c>
      <c r="C85" s="92"/>
      <c r="D85" s="92"/>
      <c r="E85" s="92"/>
      <c r="F85" s="92"/>
      <c r="G85" s="92"/>
      <c r="H85" s="92"/>
      <c r="I85" s="93"/>
      <c r="J85" s="94"/>
      <c r="K85" s="304">
        <v>0.05</v>
      </c>
      <c r="L85" s="869">
        <f>N78*K85</f>
        <v>119.37602256384179</v>
      </c>
      <c r="M85" s="870"/>
      <c r="N85" s="51"/>
    </row>
    <row r="86" spans="1:14" ht="15.75" thickBot="1">
      <c r="B86" s="833" t="s">
        <v>953</v>
      </c>
      <c r="C86" s="834"/>
      <c r="D86" s="834"/>
      <c r="E86" s="834"/>
      <c r="F86" s="834"/>
      <c r="G86" s="834"/>
      <c r="H86" s="834"/>
      <c r="I86" s="834"/>
      <c r="J86" s="834"/>
      <c r="K86" s="834"/>
      <c r="L86" s="834"/>
      <c r="M86" s="835"/>
      <c r="N86" s="52">
        <f>L83+L84+L85</f>
        <v>716.25613538305083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3103.7765866598866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2496.7084598075476</v>
      </c>
      <c r="N48" s="271">
        <f>K48*M48</f>
        <v>2496.7084598075476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2496.7084598075476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2496.7084598075476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499.34169196150953</v>
      </c>
      <c r="M83" s="868"/>
      <c r="N83" s="51"/>
    </row>
    <row r="84" spans="1:14">
      <c r="B84" s="89" t="s">
        <v>973</v>
      </c>
      <c r="C84" s="90"/>
      <c r="D84" s="90"/>
      <c r="E84" s="90"/>
      <c r="F84" s="90"/>
      <c r="G84" s="90"/>
      <c r="H84" s="90"/>
      <c r="I84" s="87"/>
      <c r="J84" s="88"/>
      <c r="K84" s="303">
        <v>0.05</v>
      </c>
      <c r="L84" s="867">
        <f>N78*K84</f>
        <v>124.83542299037738</v>
      </c>
      <c r="M84" s="868"/>
      <c r="N84" s="51"/>
    </row>
    <row r="85" spans="1:14" ht="15.75" thickBot="1">
      <c r="B85" s="91" t="s">
        <v>974</v>
      </c>
      <c r="C85" s="92"/>
      <c r="D85" s="92"/>
      <c r="E85" s="92"/>
      <c r="F85" s="92"/>
      <c r="G85" s="92"/>
      <c r="H85" s="92"/>
      <c r="I85" s="93"/>
      <c r="J85" s="94"/>
      <c r="K85" s="304">
        <v>0.05</v>
      </c>
      <c r="L85" s="869">
        <f>N78*K85</f>
        <v>124.83542299037738</v>
      </c>
      <c r="M85" s="870"/>
      <c r="N85" s="51"/>
    </row>
    <row r="86" spans="1:14" ht="15.75" thickBot="1">
      <c r="B86" s="833" t="s">
        <v>953</v>
      </c>
      <c r="C86" s="834"/>
      <c r="D86" s="834"/>
      <c r="E86" s="834"/>
      <c r="F86" s="834"/>
      <c r="G86" s="834"/>
      <c r="H86" s="834"/>
      <c r="I86" s="834"/>
      <c r="J86" s="834"/>
      <c r="K86" s="834"/>
      <c r="L86" s="834"/>
      <c r="M86" s="835"/>
      <c r="N86" s="52">
        <f>L83+L84+L85</f>
        <v>749.01253794226432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3245.7209977498119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2482.1639376693547</v>
      </c>
      <c r="N48" s="271">
        <f>K48*M48</f>
        <v>2482.1639376693547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2482.1639376693547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2482.1639376693547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496.43278753387096</v>
      </c>
      <c r="M83" s="868"/>
      <c r="N83" s="51"/>
    </row>
    <row r="84" spans="1:14">
      <c r="B84" s="89" t="s">
        <v>973</v>
      </c>
      <c r="C84" s="90"/>
      <c r="D84" s="90"/>
      <c r="E84" s="90"/>
      <c r="F84" s="90"/>
      <c r="G84" s="90"/>
      <c r="H84" s="90"/>
      <c r="I84" s="87"/>
      <c r="J84" s="88"/>
      <c r="K84" s="303">
        <v>0.05</v>
      </c>
      <c r="L84" s="867">
        <f>N78*K84</f>
        <v>124.10819688346774</v>
      </c>
      <c r="M84" s="868"/>
      <c r="N84" s="51"/>
    </row>
    <row r="85" spans="1:14" ht="15.75" thickBot="1">
      <c r="B85" s="91" t="s">
        <v>974</v>
      </c>
      <c r="C85" s="92"/>
      <c r="D85" s="92"/>
      <c r="E85" s="92"/>
      <c r="F85" s="92"/>
      <c r="G85" s="92"/>
      <c r="H85" s="92"/>
      <c r="I85" s="93"/>
      <c r="J85" s="94"/>
      <c r="K85" s="304">
        <v>0.05</v>
      </c>
      <c r="L85" s="869">
        <f>N78*K85</f>
        <v>124.10819688346774</v>
      </c>
      <c r="M85" s="870"/>
      <c r="N85" s="51"/>
    </row>
    <row r="86" spans="1:14" ht="15.75" thickBot="1">
      <c r="B86" s="833" t="s">
        <v>953</v>
      </c>
      <c r="C86" s="834"/>
      <c r="D86" s="834"/>
      <c r="E86" s="834"/>
      <c r="F86" s="834"/>
      <c r="G86" s="834"/>
      <c r="H86" s="834"/>
      <c r="I86" s="834"/>
      <c r="J86" s="834"/>
      <c r="K86" s="834"/>
      <c r="L86" s="834"/>
      <c r="M86" s="835"/>
      <c r="N86" s="52">
        <f>L83+L84+L85</f>
        <v>744.64918130080639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3226.8131189701612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1939.7221954055692</v>
      </c>
      <c r="N48" s="271">
        <f>K48*M48</f>
        <v>1939.7221954055692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1939.7221954055692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1939.7221954055692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387.94443908111384</v>
      </c>
      <c r="M83" s="868"/>
      <c r="N83" s="51"/>
    </row>
    <row r="84" spans="1:14">
      <c r="B84" s="89" t="s">
        <v>973</v>
      </c>
      <c r="C84" s="90"/>
      <c r="D84" s="90"/>
      <c r="E84" s="90"/>
      <c r="F84" s="90"/>
      <c r="G84" s="90"/>
      <c r="H84" s="90"/>
      <c r="I84" s="87"/>
      <c r="J84" s="88"/>
      <c r="K84" s="303">
        <v>0.05</v>
      </c>
      <c r="L84" s="867">
        <f>N78*K84</f>
        <v>96.98610977027846</v>
      </c>
      <c r="M84" s="868"/>
      <c r="N84" s="51"/>
    </row>
    <row r="85" spans="1:14" ht="15.75" thickBot="1">
      <c r="B85" s="91" t="s">
        <v>974</v>
      </c>
      <c r="C85" s="92"/>
      <c r="D85" s="92"/>
      <c r="E85" s="92"/>
      <c r="F85" s="92"/>
      <c r="G85" s="92"/>
      <c r="H85" s="92"/>
      <c r="I85" s="93"/>
      <c r="J85" s="94"/>
      <c r="K85" s="304">
        <v>0.05</v>
      </c>
      <c r="L85" s="869">
        <f>N78*K85</f>
        <v>96.98610977027846</v>
      </c>
      <c r="M85" s="870"/>
      <c r="N85" s="51"/>
    </row>
    <row r="86" spans="1:14" ht="15.75" thickBot="1">
      <c r="B86" s="833" t="s">
        <v>953</v>
      </c>
      <c r="C86" s="834"/>
      <c r="D86" s="834"/>
      <c r="E86" s="834"/>
      <c r="F86" s="834"/>
      <c r="G86" s="834"/>
      <c r="H86" s="834"/>
      <c r="I86" s="834"/>
      <c r="J86" s="834"/>
      <c r="K86" s="834"/>
      <c r="L86" s="834"/>
      <c r="M86" s="835"/>
      <c r="N86" s="52">
        <f>L83+L84+L85</f>
        <v>581.91665862167076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2521.6388540272401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500</v>
      </c>
      <c r="N36" s="271">
        <f>K36/M36</f>
        <v>252.98272010287798</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500</v>
      </c>
      <c r="N37" s="271">
        <f>K37/M37</f>
        <v>132.24448087412975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N75*M41</f>
        <v>0.54131000000000007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385.76851097700774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1608.3864449250166</v>
      </c>
      <c r="N48" s="271">
        <f>K48*M48</f>
        <v>1608.3864449250166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1608.3864449250166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2"/>
      <c r="M64" s="823"/>
      <c r="N64" s="127"/>
    </row>
    <row r="65" spans="1:14" ht="15.75" thickBot="1">
      <c r="B65" s="839" t="s">
        <v>953</v>
      </c>
      <c r="C65" s="840"/>
      <c r="D65" s="840"/>
      <c r="E65" s="840"/>
      <c r="F65" s="840"/>
      <c r="G65" s="840"/>
      <c r="H65" s="840"/>
      <c r="I65" s="840"/>
      <c r="J65" s="840"/>
      <c r="K65" s="840"/>
      <c r="L65" s="840"/>
      <c r="M65" s="841"/>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9" t="s">
        <v>963</v>
      </c>
      <c r="C69" s="860"/>
      <c r="D69" s="860"/>
      <c r="E69" s="860"/>
      <c r="F69" s="860"/>
      <c r="G69" s="860"/>
      <c r="H69" s="860"/>
      <c r="I69" s="73" t="s">
        <v>964</v>
      </c>
      <c r="J69" s="75" t="s">
        <v>1410</v>
      </c>
      <c r="K69" s="74" t="s">
        <v>966</v>
      </c>
      <c r="L69" s="861" t="s">
        <v>950</v>
      </c>
      <c r="M69" s="862"/>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20"/>
      <c r="C74" s="821"/>
      <c r="D74" s="821"/>
      <c r="E74" s="821"/>
      <c r="F74" s="821"/>
      <c r="G74" s="821"/>
      <c r="H74" s="821"/>
      <c r="I74" s="126"/>
      <c r="J74" s="126"/>
      <c r="K74" s="126"/>
      <c r="L74" s="921"/>
      <c r="M74" s="921"/>
      <c r="N74" s="45"/>
    </row>
    <row r="75" spans="1:14" ht="15.75" thickBot="1">
      <c r="B75" s="839" t="s">
        <v>953</v>
      </c>
      <c r="C75" s="840"/>
      <c r="D75" s="840"/>
      <c r="E75" s="840"/>
      <c r="F75" s="840"/>
      <c r="G75" s="840"/>
      <c r="H75" s="840"/>
      <c r="I75" s="840"/>
      <c r="J75" s="840"/>
      <c r="K75" s="840"/>
      <c r="L75" s="840"/>
      <c r="M75" s="841"/>
      <c r="N75" s="300">
        <f>SUM(N70:N74)</f>
        <v>54.131</v>
      </c>
    </row>
    <row r="76" spans="1:14" ht="15.75" thickBot="1">
      <c r="B76" s="33"/>
      <c r="C76" s="34"/>
      <c r="D76" s="34"/>
      <c r="E76" s="34"/>
      <c r="F76" s="34"/>
      <c r="G76" s="34"/>
      <c r="H76" s="34"/>
      <c r="I76" s="34"/>
      <c r="J76" s="34"/>
      <c r="K76" s="34"/>
      <c r="L76" s="34"/>
      <c r="M76" s="34"/>
      <c r="N76" s="35"/>
    </row>
    <row r="77" spans="1:14" ht="15.75" thickBot="1">
      <c r="B77" s="833" t="s">
        <v>967</v>
      </c>
      <c r="C77" s="834"/>
      <c r="D77" s="834"/>
      <c r="E77" s="834"/>
      <c r="F77" s="834"/>
      <c r="G77" s="834"/>
      <c r="H77" s="834"/>
      <c r="I77" s="834"/>
      <c r="J77" s="834"/>
      <c r="K77" s="834"/>
      <c r="L77" s="834"/>
      <c r="M77" s="835"/>
      <c r="N77" s="99">
        <f>N43+N54+N65+N75</f>
        <v>2048.2859559020244</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409.65719118040488</v>
      </c>
      <c r="M82" s="868"/>
      <c r="N82" s="51"/>
    </row>
    <row r="83" spans="1:14">
      <c r="B83" s="89" t="s">
        <v>973</v>
      </c>
      <c r="C83" s="90"/>
      <c r="D83" s="90"/>
      <c r="E83" s="90"/>
      <c r="F83" s="90"/>
      <c r="G83" s="90"/>
      <c r="H83" s="90"/>
      <c r="I83" s="87"/>
      <c r="J83" s="88"/>
      <c r="K83" s="303">
        <v>0.05</v>
      </c>
      <c r="L83" s="867">
        <f>N77*K83</f>
        <v>102.41429779510122</v>
      </c>
      <c r="M83" s="868"/>
      <c r="N83" s="51"/>
    </row>
    <row r="84" spans="1:14" ht="15.75" thickBot="1">
      <c r="B84" s="91" t="s">
        <v>974</v>
      </c>
      <c r="C84" s="92"/>
      <c r="D84" s="92"/>
      <c r="E84" s="92"/>
      <c r="F84" s="92"/>
      <c r="G84" s="92"/>
      <c r="H84" s="92"/>
      <c r="I84" s="93"/>
      <c r="J84" s="94"/>
      <c r="K84" s="304">
        <v>0.05</v>
      </c>
      <c r="L84" s="869">
        <f>N77*K84</f>
        <v>102.41429779510122</v>
      </c>
      <c r="M84" s="870"/>
      <c r="N84" s="51"/>
    </row>
    <row r="85" spans="1:14" ht="15.75" thickBot="1">
      <c r="B85" s="833" t="s">
        <v>953</v>
      </c>
      <c r="C85" s="834"/>
      <c r="D85" s="834"/>
      <c r="E85" s="834"/>
      <c r="F85" s="834"/>
      <c r="G85" s="834"/>
      <c r="H85" s="834"/>
      <c r="I85" s="834"/>
      <c r="J85" s="834"/>
      <c r="K85" s="834"/>
      <c r="L85" s="834"/>
      <c r="M85" s="835"/>
      <c r="N85" s="52">
        <f>L82+L83+L84</f>
        <v>614.48578677060732</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2662.7717426726317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500</v>
      </c>
      <c r="N36" s="271">
        <f>K36/M36</f>
        <v>252.98272010287798</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500</v>
      </c>
      <c r="N37" s="271">
        <f>K37/M37</f>
        <v>132.24448087412975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0.54131000000000007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385.76851097700774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1281.7884494819925</v>
      </c>
      <c r="N48" s="271">
        <f>K48*M48</f>
        <v>1281.7884494819925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1281.7884494819925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54.131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1721.6879604590004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344.3375920918001</v>
      </c>
      <c r="M83" s="868"/>
      <c r="N83" s="51"/>
    </row>
    <row r="84" spans="1:14">
      <c r="B84" s="89" t="s">
        <v>973</v>
      </c>
      <c r="C84" s="90"/>
      <c r="D84" s="90"/>
      <c r="E84" s="90"/>
      <c r="F84" s="90"/>
      <c r="G84" s="90"/>
      <c r="H84" s="90"/>
      <c r="I84" s="87"/>
      <c r="J84" s="88"/>
      <c r="K84" s="303">
        <v>0.05</v>
      </c>
      <c r="L84" s="867">
        <f>N78*K84</f>
        <v>86.084398022950026</v>
      </c>
      <c r="M84" s="868"/>
      <c r="N84" s="51"/>
    </row>
    <row r="85" spans="1:14" ht="15.75" thickBot="1">
      <c r="B85" s="91" t="s">
        <v>974</v>
      </c>
      <c r="C85" s="92"/>
      <c r="D85" s="92"/>
      <c r="E85" s="92"/>
      <c r="F85" s="92"/>
      <c r="G85" s="92"/>
      <c r="H85" s="92"/>
      <c r="I85" s="93"/>
      <c r="J85" s="94"/>
      <c r="K85" s="304">
        <v>0.05</v>
      </c>
      <c r="L85" s="869">
        <f>N78*K85</f>
        <v>86.084398022950026</v>
      </c>
      <c r="M85" s="870"/>
      <c r="N85" s="51"/>
    </row>
    <row r="86" spans="1:14" ht="15.75" thickBot="1">
      <c r="B86" s="833" t="s">
        <v>953</v>
      </c>
      <c r="C86" s="834"/>
      <c r="D86" s="834"/>
      <c r="E86" s="834"/>
      <c r="F86" s="834"/>
      <c r="G86" s="834"/>
      <c r="H86" s="834"/>
      <c r="I86" s="834"/>
      <c r="J86" s="834"/>
      <c r="K86" s="834"/>
      <c r="L86" s="834"/>
      <c r="M86" s="835"/>
      <c r="N86" s="52">
        <f>L83+L84+L85</f>
        <v>516.50638813770013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2238.1943485967004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500</v>
      </c>
      <c r="N36" s="271">
        <f>K36/M36</f>
        <v>252.98272010287798</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500</v>
      </c>
      <c r="N37" s="271">
        <f>K37/M37</f>
        <v>132.24448087412975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0.54131000000000007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385.76851097700774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10517.332346459005</v>
      </c>
      <c r="N48" s="271">
        <f>K48*M48</f>
        <v>3155.1997039377015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3155.1997039377015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54.131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3595.0992149147091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719.0198429829419</v>
      </c>
      <c r="M83" s="868"/>
      <c r="N83" s="51"/>
    </row>
    <row r="84" spans="1:14">
      <c r="B84" s="89" t="s">
        <v>973</v>
      </c>
      <c r="C84" s="90"/>
      <c r="D84" s="90"/>
      <c r="E84" s="90"/>
      <c r="F84" s="90"/>
      <c r="G84" s="90"/>
      <c r="H84" s="90"/>
      <c r="I84" s="87"/>
      <c r="J84" s="88"/>
      <c r="K84" s="303">
        <v>0.05</v>
      </c>
      <c r="L84" s="867">
        <f>N78*K84</f>
        <v>179.75496074573547</v>
      </c>
      <c r="M84" s="868"/>
      <c r="N84" s="51"/>
    </row>
    <row r="85" spans="1:14" ht="15.75" thickBot="1">
      <c r="B85" s="91" t="s">
        <v>974</v>
      </c>
      <c r="C85" s="92"/>
      <c r="D85" s="92"/>
      <c r="E85" s="92"/>
      <c r="F85" s="92"/>
      <c r="G85" s="92"/>
      <c r="H85" s="92"/>
      <c r="I85" s="93"/>
      <c r="J85" s="94"/>
      <c r="K85" s="304">
        <v>0.05</v>
      </c>
      <c r="L85" s="869">
        <f>N78*K85</f>
        <v>179.75496074573547</v>
      </c>
      <c r="M85" s="870"/>
      <c r="N85" s="51"/>
    </row>
    <row r="86" spans="1:14" ht="15.75" thickBot="1">
      <c r="B86" s="833" t="s">
        <v>953</v>
      </c>
      <c r="C86" s="834"/>
      <c r="D86" s="834"/>
      <c r="E86" s="834"/>
      <c r="F86" s="834"/>
      <c r="G86" s="834"/>
      <c r="H86" s="834"/>
      <c r="I86" s="834"/>
      <c r="J86" s="834"/>
      <c r="K86" s="834"/>
      <c r="L86" s="834"/>
      <c r="M86" s="835"/>
      <c r="N86" s="52">
        <f>L83+L84+L85</f>
        <v>1078.5297644744128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4673.6289793891219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963" t="str">
        <f>VLOOKUP(A36,EQUIPOS!A6:D154,3,FALSE)</f>
        <v>Carrotanque Irrigador de asfalto, 1000 GALONES DE CAPACIDAD</v>
      </c>
      <c r="C36" s="964"/>
      <c r="D36" s="964"/>
      <c r="E36" s="964"/>
      <c r="F36" s="964"/>
      <c r="G36" s="964"/>
      <c r="H36" s="965"/>
      <c r="I36" s="266"/>
      <c r="J36" s="267"/>
      <c r="K36" s="268">
        <f>VLOOKUP(A36,EQUIPOS!A6:D163,4,FALSE)</f>
        <v>126491.36005143898</v>
      </c>
      <c r="L36" s="269"/>
      <c r="M36" s="270">
        <v>500</v>
      </c>
      <c r="N36" s="271">
        <f>K36/M36</f>
        <v>252.98272010287798</v>
      </c>
    </row>
    <row r="37" spans="1:14">
      <c r="A37" s="113" t="s">
        <v>176</v>
      </c>
      <c r="B37" s="963" t="str">
        <f>VLOOKUP(A37,EQUIPOS!A7:D154,3,FALSE)</f>
        <v xml:space="preserve">Compresor (barrido y soplado)
</v>
      </c>
      <c r="C37" s="964"/>
      <c r="D37" s="964"/>
      <c r="E37" s="964"/>
      <c r="F37" s="964"/>
      <c r="G37" s="964"/>
      <c r="H37" s="965"/>
      <c r="I37" s="266"/>
      <c r="J37" s="267"/>
      <c r="K37" s="268">
        <f>VLOOKUP(A37,EQUIPOS!A7:D164,4,FALSE)</f>
        <v>66122.240437064873</v>
      </c>
      <c r="L37" s="269"/>
      <c r="M37" s="270">
        <v>500</v>
      </c>
      <c r="N37" s="271">
        <f>K37/M37</f>
        <v>132.24448087412975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0.54131000000000007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385.76851097700774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1133.2680092463077</v>
      </c>
      <c r="N48" s="271">
        <f>K48*M48</f>
        <v>509.97060416083843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509.97060416083843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54.131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949.87011513784614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189.97402302756925</v>
      </c>
      <c r="M83" s="868"/>
      <c r="N83" s="51"/>
    </row>
    <row r="84" spans="1:14">
      <c r="B84" s="89" t="s">
        <v>973</v>
      </c>
      <c r="C84" s="90"/>
      <c r="D84" s="90"/>
      <c r="E84" s="90"/>
      <c r="F84" s="90"/>
      <c r="G84" s="90"/>
      <c r="H84" s="90"/>
      <c r="I84" s="87"/>
      <c r="J84" s="88"/>
      <c r="K84" s="303">
        <v>0.05</v>
      </c>
      <c r="L84" s="867">
        <f>N78*K84</f>
        <v>47.493505756892311</v>
      </c>
      <c r="M84" s="868"/>
      <c r="N84" s="51"/>
    </row>
    <row r="85" spans="1:14" ht="15.75" thickBot="1">
      <c r="B85" s="91" t="s">
        <v>974</v>
      </c>
      <c r="C85" s="92"/>
      <c r="D85" s="92"/>
      <c r="E85" s="92"/>
      <c r="F85" s="92"/>
      <c r="G85" s="92"/>
      <c r="H85" s="92"/>
      <c r="I85" s="93"/>
      <c r="J85" s="94"/>
      <c r="K85" s="304">
        <v>0.05</v>
      </c>
      <c r="L85" s="869">
        <f>N78*K85</f>
        <v>47.493505756892311</v>
      </c>
      <c r="M85" s="870"/>
      <c r="N85" s="51"/>
    </row>
    <row r="86" spans="1:14" ht="15.75" thickBot="1">
      <c r="B86" s="833" t="s">
        <v>953</v>
      </c>
      <c r="C86" s="834"/>
      <c r="D86" s="834"/>
      <c r="E86" s="834"/>
      <c r="F86" s="834"/>
      <c r="G86" s="834"/>
      <c r="H86" s="834"/>
      <c r="I86" s="834"/>
      <c r="J86" s="834"/>
      <c r="K86" s="834"/>
      <c r="L86" s="834"/>
      <c r="M86" s="835"/>
      <c r="N86" s="52">
        <f>L83+L84+L85</f>
        <v>284.96103454135385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1234.8311496792001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205"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500</v>
      </c>
      <c r="N36" s="271">
        <f>K36/M36</f>
        <v>252.98272010287798</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500</v>
      </c>
      <c r="N37" s="271">
        <f>K37/M37</f>
        <v>132.24448087412975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0.54131000000000007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385.76851097700774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1462.3310891137858</v>
      </c>
      <c r="N48" s="271">
        <f>K48*M48</f>
        <v>658.04899010120357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658.04899010120357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54.131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1097.9485010782114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219.5897002156423</v>
      </c>
      <c r="M83" s="868"/>
      <c r="N83" s="51"/>
    </row>
    <row r="84" spans="1:14">
      <c r="B84" s="89" t="s">
        <v>973</v>
      </c>
      <c r="C84" s="90"/>
      <c r="D84" s="90"/>
      <c r="E84" s="90"/>
      <c r="F84" s="90"/>
      <c r="G84" s="90"/>
      <c r="H84" s="90"/>
      <c r="I84" s="87"/>
      <c r="J84" s="88"/>
      <c r="K84" s="303">
        <v>0.05</v>
      </c>
      <c r="L84" s="867">
        <f>N78*K84</f>
        <v>54.897425053910574</v>
      </c>
      <c r="M84" s="868"/>
      <c r="N84" s="51"/>
    </row>
    <row r="85" spans="1:14" ht="15.75" thickBot="1">
      <c r="B85" s="91" t="s">
        <v>974</v>
      </c>
      <c r="C85" s="92"/>
      <c r="D85" s="92"/>
      <c r="E85" s="92"/>
      <c r="F85" s="92"/>
      <c r="G85" s="92"/>
      <c r="H85" s="92"/>
      <c r="I85" s="93"/>
      <c r="J85" s="94"/>
      <c r="K85" s="304">
        <v>0.05</v>
      </c>
      <c r="L85" s="869">
        <f>N78*K85</f>
        <v>54.897425053910574</v>
      </c>
      <c r="M85" s="870"/>
      <c r="N85" s="51"/>
    </row>
    <row r="86" spans="1:14" ht="15.75" thickBot="1">
      <c r="B86" s="833" t="s">
        <v>953</v>
      </c>
      <c r="C86" s="834"/>
      <c r="D86" s="834"/>
      <c r="E86" s="834"/>
      <c r="F86" s="834"/>
      <c r="G86" s="834"/>
      <c r="H86" s="834"/>
      <c r="I86" s="834"/>
      <c r="J86" s="834"/>
      <c r="K86" s="834"/>
      <c r="L86" s="834"/>
      <c r="M86" s="835"/>
      <c r="N86" s="52">
        <f>L83+L84+L85</f>
        <v>329.38455032346343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1427.3330514016748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500</v>
      </c>
      <c r="N36" s="271">
        <f>K36/M36</f>
        <v>252.98272010287798</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500</v>
      </c>
      <c r="N37" s="271">
        <f>K37/M37</f>
        <v>132.24448087412975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0.54131000000000007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385.76851097700774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1627.0911700490126</v>
      </c>
      <c r="N48" s="271">
        <f>K48*M48</f>
        <v>732.19102652205572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732.19102652205572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54.131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1172.0905374990637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234.41810749981275</v>
      </c>
      <c r="M83" s="868"/>
      <c r="N83" s="51"/>
    </row>
    <row r="84" spans="1:14">
      <c r="B84" s="89" t="s">
        <v>973</v>
      </c>
      <c r="C84" s="90"/>
      <c r="D84" s="90"/>
      <c r="E84" s="90"/>
      <c r="F84" s="90"/>
      <c r="G84" s="90"/>
      <c r="H84" s="90"/>
      <c r="I84" s="87"/>
      <c r="J84" s="88"/>
      <c r="K84" s="303">
        <v>0.05</v>
      </c>
      <c r="L84" s="867">
        <f>N78*K84</f>
        <v>58.604526874953187</v>
      </c>
      <c r="M84" s="868"/>
      <c r="N84" s="51"/>
    </row>
    <row r="85" spans="1:14" ht="15.75" thickBot="1">
      <c r="B85" s="91" t="s">
        <v>974</v>
      </c>
      <c r="C85" s="92"/>
      <c r="D85" s="92"/>
      <c r="E85" s="92"/>
      <c r="F85" s="92"/>
      <c r="G85" s="92"/>
      <c r="H85" s="92"/>
      <c r="I85" s="93"/>
      <c r="J85" s="94"/>
      <c r="K85" s="304">
        <v>0.05</v>
      </c>
      <c r="L85" s="869">
        <f>N78*K85</f>
        <v>58.604526874953187</v>
      </c>
      <c r="M85" s="870"/>
      <c r="N85" s="51"/>
    </row>
    <row r="86" spans="1:14" ht="15.75" thickBot="1">
      <c r="B86" s="833" t="s">
        <v>953</v>
      </c>
      <c r="C86" s="834"/>
      <c r="D86" s="834"/>
      <c r="E86" s="834"/>
      <c r="F86" s="834"/>
      <c r="G86" s="834"/>
      <c r="H86" s="834"/>
      <c r="I86" s="834"/>
      <c r="J86" s="834"/>
      <c r="K86" s="834"/>
      <c r="L86" s="834"/>
      <c r="M86" s="835"/>
      <c r="N86" s="52">
        <f>L83+L84+L85</f>
        <v>351.62716124971911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1523.7176987487828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500</v>
      </c>
      <c r="N36" s="271">
        <f>K36/M36</f>
        <v>252.98272010287798</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500</v>
      </c>
      <c r="N37" s="271">
        <f>K37/M37</f>
        <v>132.24448087412975</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0.54131000000000007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385.76851097700774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1691.7226225429231</v>
      </c>
      <c r="N48" s="271">
        <f>K48*M48</f>
        <v>761.27518014431541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761.27518014431541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54.131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1201.1746911213233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240.23493822426468</v>
      </c>
      <c r="M83" s="868"/>
      <c r="N83" s="51"/>
    </row>
    <row r="84" spans="1:14">
      <c r="B84" s="89" t="s">
        <v>973</v>
      </c>
      <c r="C84" s="90"/>
      <c r="D84" s="90"/>
      <c r="E84" s="90"/>
      <c r="F84" s="90"/>
      <c r="G84" s="90"/>
      <c r="H84" s="90"/>
      <c r="I84" s="87"/>
      <c r="J84" s="88"/>
      <c r="K84" s="303">
        <v>0.05</v>
      </c>
      <c r="L84" s="867">
        <f>N78*K84</f>
        <v>60.05873455606617</v>
      </c>
      <c r="M84" s="868"/>
      <c r="N84" s="51"/>
    </row>
    <row r="85" spans="1:14" ht="15.75" thickBot="1">
      <c r="B85" s="91" t="s">
        <v>974</v>
      </c>
      <c r="C85" s="92"/>
      <c r="D85" s="92"/>
      <c r="E85" s="92"/>
      <c r="F85" s="92"/>
      <c r="G85" s="92"/>
      <c r="H85" s="92"/>
      <c r="I85" s="93"/>
      <c r="J85" s="94"/>
      <c r="K85" s="304">
        <v>0.05</v>
      </c>
      <c r="L85" s="869">
        <f>N78*K85</f>
        <v>60.05873455606617</v>
      </c>
      <c r="M85" s="870"/>
      <c r="N85" s="51"/>
    </row>
    <row r="86" spans="1:14" ht="15.75" thickBot="1">
      <c r="B86" s="833" t="s">
        <v>953</v>
      </c>
      <c r="C86" s="834"/>
      <c r="D86" s="834"/>
      <c r="E86" s="834"/>
      <c r="F86" s="834"/>
      <c r="G86" s="834"/>
      <c r="H86" s="834"/>
      <c r="I86" s="834"/>
      <c r="J86" s="834"/>
      <c r="K86" s="834"/>
      <c r="L86" s="834"/>
      <c r="M86" s="835"/>
      <c r="N86" s="52">
        <f>L83+L84+L85</f>
        <v>360.35240733639699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1561.5270984577203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400</v>
      </c>
      <c r="N36" s="271">
        <f>K36/M36</f>
        <v>316.22840012859746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400</v>
      </c>
      <c r="N37" s="271">
        <f>K37/M37</f>
        <v>335.72759571455373</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70">
        <v>400</v>
      </c>
      <c r="N38" s="271">
        <f>K38/M38</f>
        <v>165.30560109266219</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850">
        <v>400</v>
      </c>
      <c r="M39" s="851"/>
      <c r="N39" s="271">
        <f>K39/L39</f>
        <v>215.60803814484828</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N75*M41</f>
        <v>1.010032011295025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1033.8796670919567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1462.3310891137858</v>
      </c>
      <c r="N48" s="271">
        <f>K48*M48</f>
        <v>2676.0658930782279</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50419.551450201179</v>
      </c>
      <c r="N49" s="271">
        <f>K49*M49</f>
        <v>957.97147755382241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3634.0373706320502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7">
        <f>VLOOKUP(A58,TRANSPORTE!A5:D117,4,FALSE)</f>
        <v>1350.725590257437</v>
      </c>
      <c r="M58" s="838"/>
      <c r="N58" s="286">
        <f>K58*L58</f>
        <v>25.663786214891303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25.663786214891303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101.00320112950249</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4794.5840250684005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958.91680501368012</v>
      </c>
      <c r="M82" s="868"/>
      <c r="N82" s="51"/>
    </row>
    <row r="83" spans="1:14">
      <c r="B83" s="89" t="s">
        <v>973</v>
      </c>
      <c r="C83" s="90"/>
      <c r="D83" s="90"/>
      <c r="E83" s="90"/>
      <c r="F83" s="90"/>
      <c r="G83" s="90"/>
      <c r="H83" s="90"/>
      <c r="I83" s="87"/>
      <c r="J83" s="88"/>
      <c r="K83" s="303">
        <v>0.05</v>
      </c>
      <c r="L83" s="867">
        <f>N77*K83</f>
        <v>239.72920125342003</v>
      </c>
      <c r="M83" s="868"/>
      <c r="N83" s="51"/>
    </row>
    <row r="84" spans="1:14" ht="15.75" thickBot="1">
      <c r="B84" s="91" t="s">
        <v>974</v>
      </c>
      <c r="C84" s="92"/>
      <c r="D84" s="92"/>
      <c r="E84" s="92"/>
      <c r="F84" s="92"/>
      <c r="G84" s="92"/>
      <c r="H84" s="92"/>
      <c r="I84" s="93"/>
      <c r="J84" s="94"/>
      <c r="K84" s="304">
        <v>0.05</v>
      </c>
      <c r="L84" s="869">
        <f>N77*K84</f>
        <v>239.72920125342003</v>
      </c>
      <c r="M84" s="870"/>
      <c r="N84" s="51"/>
    </row>
    <row r="85" spans="1:14" ht="15.75" thickBot="1">
      <c r="B85" s="833" t="s">
        <v>953</v>
      </c>
      <c r="C85" s="834"/>
      <c r="D85" s="834"/>
      <c r="E85" s="834"/>
      <c r="F85" s="834"/>
      <c r="G85" s="834"/>
      <c r="H85" s="834"/>
      <c r="I85" s="834"/>
      <c r="J85" s="834"/>
      <c r="K85" s="834"/>
      <c r="L85" s="834"/>
      <c r="M85" s="835"/>
      <c r="N85" s="52">
        <f>L82+L83+L84</f>
        <v>1438.3752075205202</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6232.9592325889207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400</v>
      </c>
      <c r="N36" s="271">
        <f>K36/M36</f>
        <v>316.22840012859746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400</v>
      </c>
      <c r="N37" s="271">
        <f>K37/M37</f>
        <v>335.72759571455373</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70">
        <v>400</v>
      </c>
      <c r="N38" s="271">
        <f>K38/M38</f>
        <v>165.30560109266219</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850">
        <v>400</v>
      </c>
      <c r="M39" s="851"/>
      <c r="N39" s="271">
        <f>K39/L39</f>
        <v>215.60803814484828</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1.010032011295025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1033.8796670919567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1462.3310891137858</v>
      </c>
      <c r="N48" s="271">
        <f>K48*M48</f>
        <v>2193.4966336706784</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50419.551450201179</v>
      </c>
      <c r="N49" s="271">
        <f>K49*M49</f>
        <v>655.45416885261534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2848.9508025232935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7">
        <f>VLOOKUP(A58,TRANSPORTE!A5:D117,4,FALSE)</f>
        <v>1350.725590257437</v>
      </c>
      <c r="M58" s="838"/>
      <c r="N58" s="286">
        <f>K58*L58</f>
        <v>17.559432673346681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17.559432673346681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101.00320112950249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4001.3931034180991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800.27862068361992</v>
      </c>
      <c r="M83" s="868"/>
      <c r="N83" s="51"/>
    </row>
    <row r="84" spans="1:14">
      <c r="B84" s="89" t="s">
        <v>973</v>
      </c>
      <c r="C84" s="90"/>
      <c r="D84" s="90"/>
      <c r="E84" s="90"/>
      <c r="F84" s="90"/>
      <c r="G84" s="90"/>
      <c r="H84" s="90"/>
      <c r="I84" s="87"/>
      <c r="J84" s="88"/>
      <c r="K84" s="303">
        <v>0.05</v>
      </c>
      <c r="L84" s="867">
        <f>N78*K84</f>
        <v>200.06965517090498</v>
      </c>
      <c r="M84" s="868"/>
      <c r="N84" s="51"/>
    </row>
    <row r="85" spans="1:14" ht="15.75" thickBot="1">
      <c r="B85" s="91" t="s">
        <v>974</v>
      </c>
      <c r="C85" s="92"/>
      <c r="D85" s="92"/>
      <c r="E85" s="92"/>
      <c r="F85" s="92"/>
      <c r="G85" s="92"/>
      <c r="H85" s="92"/>
      <c r="I85" s="93"/>
      <c r="J85" s="94"/>
      <c r="K85" s="304">
        <v>0.05</v>
      </c>
      <c r="L85" s="869">
        <f>N78*K85</f>
        <v>200.06965517090498</v>
      </c>
      <c r="M85" s="870"/>
      <c r="N85" s="51"/>
    </row>
    <row r="86" spans="1:14" ht="15.75" thickBot="1">
      <c r="B86" s="833" t="s">
        <v>953</v>
      </c>
      <c r="C86" s="834"/>
      <c r="D86" s="834"/>
      <c r="E86" s="834"/>
      <c r="F86" s="834"/>
      <c r="G86" s="834"/>
      <c r="H86" s="834"/>
      <c r="I86" s="834"/>
      <c r="J86" s="834"/>
      <c r="K86" s="834"/>
      <c r="L86" s="834"/>
      <c r="M86" s="835"/>
      <c r="N86" s="52">
        <f>L83+L84+L85</f>
        <v>1200.4179310254299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5201.811034443529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400</v>
      </c>
      <c r="N36" s="271">
        <f>K36/M36</f>
        <v>316.22840012859746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400</v>
      </c>
      <c r="N37" s="271">
        <f>K37/M37</f>
        <v>335.72759571455373</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70">
        <v>400</v>
      </c>
      <c r="N38" s="271">
        <f>K38/M38</f>
        <v>165.30560109266219</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850">
        <v>400</v>
      </c>
      <c r="M39" s="851"/>
      <c r="N39" s="271">
        <f>K39/L39</f>
        <v>215.60803814484828</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1.010032011295025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1033.8796670919567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1462.3310891137858</v>
      </c>
      <c r="N48" s="271">
        <f>K48*M48</f>
        <v>2676.0658930782279</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50419.551450201179</v>
      </c>
      <c r="N49" s="271">
        <f>K49*M49</f>
        <v>957.97147755382241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3634.0373706320502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7">
        <f>VLOOKUP(A58,TRANSPORTE!A5:D117,4,FALSE)</f>
        <v>1350.725590257437</v>
      </c>
      <c r="M58" s="838"/>
      <c r="N58" s="286">
        <f>K58*L58</f>
        <v>25.663786214891303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25.663786214891303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SUM(N69:N75)</f>
        <v>101.00320112950249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4794.5840250684005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958.91680501368012</v>
      </c>
      <c r="M83" s="868"/>
      <c r="N83" s="51"/>
    </row>
    <row r="84" spans="1:14">
      <c r="B84" s="89" t="s">
        <v>973</v>
      </c>
      <c r="C84" s="90"/>
      <c r="D84" s="90"/>
      <c r="E84" s="90"/>
      <c r="F84" s="90"/>
      <c r="G84" s="90"/>
      <c r="H84" s="90"/>
      <c r="I84" s="87"/>
      <c r="J84" s="88"/>
      <c r="K84" s="303">
        <v>0.05</v>
      </c>
      <c r="L84" s="867">
        <f>N78*K84</f>
        <v>239.72920125342003</v>
      </c>
      <c r="M84" s="868"/>
      <c r="N84" s="51"/>
    </row>
    <row r="85" spans="1:14" ht="15.75" thickBot="1">
      <c r="B85" s="91" t="s">
        <v>974</v>
      </c>
      <c r="C85" s="92"/>
      <c r="D85" s="92"/>
      <c r="E85" s="92"/>
      <c r="F85" s="92"/>
      <c r="G85" s="92"/>
      <c r="H85" s="92"/>
      <c r="I85" s="93"/>
      <c r="J85" s="94"/>
      <c r="K85" s="304">
        <v>0.05</v>
      </c>
      <c r="L85" s="869">
        <f>N78*K85</f>
        <v>239.72920125342003</v>
      </c>
      <c r="M85" s="870"/>
      <c r="N85" s="51"/>
    </row>
    <row r="86" spans="1:14" ht="15.75" thickBot="1">
      <c r="B86" s="833" t="s">
        <v>953</v>
      </c>
      <c r="C86" s="834"/>
      <c r="D86" s="834"/>
      <c r="E86" s="834"/>
      <c r="F86" s="834"/>
      <c r="G86" s="834"/>
      <c r="H86" s="834"/>
      <c r="I86" s="834"/>
      <c r="J86" s="834"/>
      <c r="K86" s="834"/>
      <c r="L86" s="834"/>
      <c r="M86" s="835"/>
      <c r="N86" s="52">
        <f>L83+L84+L85</f>
        <v>1438.3752075205202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6232.9592325889207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400</v>
      </c>
      <c r="N36" s="271">
        <f>K36/M36</f>
        <v>316.22840012859746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400</v>
      </c>
      <c r="N37" s="271">
        <f>K37/M37</f>
        <v>335.72759571455373</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70">
        <v>400</v>
      </c>
      <c r="N38" s="271">
        <f>K38/M38</f>
        <v>165.30560109266219</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850">
        <v>400</v>
      </c>
      <c r="M39" s="851"/>
      <c r="N39" s="271">
        <f>K39/L39</f>
        <v>215.60803814484828</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1.010032011295025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1033.8796670919567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50419.551450201179</v>
      </c>
      <c r="N48" s="271">
        <f>K48*M48</f>
        <v>655.45416885261534</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1462.3310891137858</v>
      </c>
      <c r="N49" s="271">
        <f>K49*M49</f>
        <v>2193.4966336706784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2848.9508025232935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7">
        <f>VLOOKUP(A58,TRANSPORTE!A5:D117,4,FALSE)</f>
        <v>1350.725590257437</v>
      </c>
      <c r="M58" s="838"/>
      <c r="N58" s="286">
        <f>K58*L58</f>
        <v>17.559432673346681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17.559432673346681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101.00320112950249</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4001.3931034180991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800.27862068361992</v>
      </c>
      <c r="M83" s="868"/>
      <c r="N83" s="51"/>
    </row>
    <row r="84" spans="1:14">
      <c r="B84" s="89" t="s">
        <v>973</v>
      </c>
      <c r="C84" s="90"/>
      <c r="D84" s="90"/>
      <c r="E84" s="90"/>
      <c r="F84" s="90"/>
      <c r="G84" s="90"/>
      <c r="H84" s="90"/>
      <c r="I84" s="87"/>
      <c r="J84" s="88"/>
      <c r="K84" s="303">
        <v>0.05</v>
      </c>
      <c r="L84" s="867">
        <f>N78*K84</f>
        <v>200.06965517090498</v>
      </c>
      <c r="M84" s="868"/>
      <c r="N84" s="51"/>
    </row>
    <row r="85" spans="1:14" ht="15.75" thickBot="1">
      <c r="B85" s="91" t="s">
        <v>974</v>
      </c>
      <c r="C85" s="92"/>
      <c r="D85" s="92"/>
      <c r="E85" s="92"/>
      <c r="F85" s="92"/>
      <c r="G85" s="92"/>
      <c r="H85" s="92"/>
      <c r="I85" s="93"/>
      <c r="J85" s="94"/>
      <c r="K85" s="304">
        <v>0.05</v>
      </c>
      <c r="L85" s="869">
        <f>N78*K85</f>
        <v>200.06965517090498</v>
      </c>
      <c r="M85" s="870"/>
      <c r="N85" s="51"/>
    </row>
    <row r="86" spans="1:14" ht="15.75" thickBot="1">
      <c r="B86" s="833" t="s">
        <v>953</v>
      </c>
      <c r="C86" s="834"/>
      <c r="D86" s="834"/>
      <c r="E86" s="834"/>
      <c r="F86" s="834"/>
      <c r="G86" s="834"/>
      <c r="H86" s="834"/>
      <c r="I86" s="834"/>
      <c r="J86" s="834"/>
      <c r="K86" s="834"/>
      <c r="L86" s="834"/>
      <c r="M86" s="835"/>
      <c r="N86" s="52">
        <f>L83+L84+L85</f>
        <v>1200.4179310254299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5201.811034443529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82">
        <v>275</v>
      </c>
      <c r="N36" s="271">
        <f>K36/M36</f>
        <v>459.96858200523269</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82">
        <f>M36</f>
        <v>275</v>
      </c>
      <c r="N37" s="271">
        <f>K37/M37</f>
        <v>488.33104831207817</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82">
        <v>275</v>
      </c>
      <c r="N38" s="271">
        <f>K38/M38</f>
        <v>240.44451068023591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961">
        <v>275</v>
      </c>
      <c r="M39" s="962"/>
      <c r="N39" s="271">
        <f>K39/L39</f>
        <v>313.61169184705204</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1.4691374709745819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1503.8249703155734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48660.434689254791</v>
      </c>
      <c r="N48" s="271">
        <f>K48*M48</f>
        <v>1216.5108672313697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48778.73904724545</v>
      </c>
      <c r="N49" s="271">
        <f>K49*M49</f>
        <v>634.12360761419086</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1462.3310891137858</v>
      </c>
      <c r="N50" s="271">
        <f>K50*M50</f>
        <v>6200.2838178424518</v>
      </c>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8050.9182926880121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7">
        <f>VLOOKUP(A58,TRANSPORTE!A5:D117,4,FALSE)</f>
        <v>1350.725590257437</v>
      </c>
      <c r="M58" s="838"/>
      <c r="N58" s="286">
        <f>K58*L58</f>
        <v>51.327572429782606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51.327572429782606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SUM(N69:N75)</f>
        <v>146.91374709745818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9752.9845825308257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1950.5969165061651</v>
      </c>
      <c r="M83" s="868"/>
      <c r="N83" s="51"/>
    </row>
    <row r="84" spans="1:14">
      <c r="B84" s="89" t="s">
        <v>973</v>
      </c>
      <c r="C84" s="90"/>
      <c r="D84" s="90"/>
      <c r="E84" s="90"/>
      <c r="F84" s="90"/>
      <c r="G84" s="90"/>
      <c r="H84" s="90"/>
      <c r="I84" s="87"/>
      <c r="J84" s="88"/>
      <c r="K84" s="303">
        <v>0.05</v>
      </c>
      <c r="L84" s="867">
        <f>N78*K84</f>
        <v>487.64922912654129</v>
      </c>
      <c r="M84" s="868"/>
      <c r="N84" s="51"/>
    </row>
    <row r="85" spans="1:14" ht="15.75" thickBot="1">
      <c r="B85" s="91" t="s">
        <v>974</v>
      </c>
      <c r="C85" s="92"/>
      <c r="D85" s="92"/>
      <c r="E85" s="92"/>
      <c r="F85" s="92"/>
      <c r="G85" s="92"/>
      <c r="H85" s="92"/>
      <c r="I85" s="93"/>
      <c r="J85" s="94"/>
      <c r="K85" s="304">
        <v>0.05</v>
      </c>
      <c r="L85" s="869">
        <f>N78*K85</f>
        <v>487.64922912654129</v>
      </c>
      <c r="M85" s="870"/>
      <c r="N85" s="51"/>
    </row>
    <row r="86" spans="1:14" ht="15.75" thickBot="1">
      <c r="B86" s="833" t="s">
        <v>953</v>
      </c>
      <c r="C86" s="834"/>
      <c r="D86" s="834"/>
      <c r="E86" s="834"/>
      <c r="F86" s="834"/>
      <c r="G86" s="834"/>
      <c r="H86" s="834"/>
      <c r="I86" s="834"/>
      <c r="J86" s="834"/>
      <c r="K86" s="834"/>
      <c r="L86" s="834"/>
      <c r="M86" s="835"/>
      <c r="N86" s="52">
        <f>L83+L84+L85</f>
        <v>2925.8953747592477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12678.879957290073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82">
        <v>275</v>
      </c>
      <c r="N36" s="271">
        <f>K36/M36</f>
        <v>459.96858200523269</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82">
        <v>275</v>
      </c>
      <c r="N37" s="271">
        <f>K37/M37</f>
        <v>488.33104831207817</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82">
        <v>275</v>
      </c>
      <c r="N38" s="271">
        <f>K38/M38</f>
        <v>240.44451068023591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961">
        <v>275</v>
      </c>
      <c r="M39" s="962"/>
      <c r="N39" s="271">
        <f>K39/L39</f>
        <v>313.61169184705204</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1.4691374709745819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1503.8249703155734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48660.434689254791</v>
      </c>
      <c r="N48" s="271">
        <f>K48*M48</f>
        <v>924.54825909584099</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48778.73904724545</v>
      </c>
      <c r="N49" s="271">
        <f>K49*M49</f>
        <v>487.78739047245449</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1462.3310891137858</v>
      </c>
      <c r="N50" s="271">
        <f>K50*M50</f>
        <v>4737.9527287286664</v>
      </c>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6150.288378296962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7">
        <f>VLOOKUP(A58,TRANSPORTE!A5:D117,4,FALSE)</f>
        <v>1350.725590257437</v>
      </c>
      <c r="M58" s="838"/>
      <c r="N58" s="286">
        <f>K58*L58</f>
        <v>39.171042117465674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39.171042117465674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146.91374709745818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7840.1981378274595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1568.0396275654921</v>
      </c>
      <c r="M83" s="868"/>
      <c r="N83" s="51"/>
    </row>
    <row r="84" spans="1:14">
      <c r="B84" s="89" t="s">
        <v>973</v>
      </c>
      <c r="C84" s="90"/>
      <c r="D84" s="90"/>
      <c r="E84" s="90"/>
      <c r="F84" s="90"/>
      <c r="G84" s="90"/>
      <c r="H84" s="90"/>
      <c r="I84" s="87"/>
      <c r="J84" s="88"/>
      <c r="K84" s="303">
        <v>0.05</v>
      </c>
      <c r="L84" s="867">
        <f>N78*K84</f>
        <v>392.00990689137302</v>
      </c>
      <c r="M84" s="868"/>
      <c r="N84" s="51"/>
    </row>
    <row r="85" spans="1:14" ht="15.75" thickBot="1">
      <c r="B85" s="91" t="s">
        <v>974</v>
      </c>
      <c r="C85" s="92"/>
      <c r="D85" s="92"/>
      <c r="E85" s="92"/>
      <c r="F85" s="92"/>
      <c r="G85" s="92"/>
      <c r="H85" s="92"/>
      <c r="I85" s="93"/>
      <c r="J85" s="94"/>
      <c r="K85" s="304">
        <v>0.05</v>
      </c>
      <c r="L85" s="869">
        <f>N78*K85</f>
        <v>392.00990689137302</v>
      </c>
      <c r="M85" s="870"/>
      <c r="N85" s="51"/>
    </row>
    <row r="86" spans="1:14" ht="15.75" thickBot="1">
      <c r="B86" s="833" t="s">
        <v>953</v>
      </c>
      <c r="C86" s="834"/>
      <c r="D86" s="834"/>
      <c r="E86" s="834"/>
      <c r="F86" s="834"/>
      <c r="G86" s="834"/>
      <c r="H86" s="834"/>
      <c r="I86" s="834"/>
      <c r="J86" s="834"/>
      <c r="K86" s="834"/>
      <c r="L86" s="834"/>
      <c r="M86" s="835"/>
      <c r="N86" s="52">
        <f>L83+L84+L85</f>
        <v>2352.0594413482381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10192.257579175697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275</v>
      </c>
      <c r="N36" s="271">
        <f>K36/M36</f>
        <v>459.96858200523269</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275</v>
      </c>
      <c r="N37" s="271">
        <f>K37/M37</f>
        <v>488.33104831207817</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70">
        <v>275</v>
      </c>
      <c r="N38" s="271">
        <f>K38/M38</f>
        <v>240.44451068023591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850">
        <v>275</v>
      </c>
      <c r="M39" s="851"/>
      <c r="N39" s="271">
        <f>K39/L39</f>
        <v>313.61169184705204</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1.4691374709745819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1503.8249703155734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48660.434689254791</v>
      </c>
      <c r="N48" s="271">
        <f>K48*M48</f>
        <v>1216.5108672313697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48778.73904724545</v>
      </c>
      <c r="N49" s="271">
        <f>K49*M49</f>
        <v>634.12360761419086</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1691.7226225429231</v>
      </c>
      <c r="N50" s="271">
        <f>K50*M50</f>
        <v>7172.9039195819942</v>
      </c>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9023.5383944275545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7">
        <f>VLOOKUP(A58,TRANSPORTE!A5:D117,4,FALSE)</f>
        <v>1350.725590257437</v>
      </c>
      <c r="M58" s="838"/>
      <c r="N58" s="286">
        <f>K58*L58</f>
        <v>51.327572429782606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51.327572429782606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146.91374709745818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10725.604684270367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2145.1209368540735</v>
      </c>
      <c r="M83" s="868"/>
      <c r="N83" s="51"/>
    </row>
    <row r="84" spans="1:14">
      <c r="B84" s="89" t="s">
        <v>973</v>
      </c>
      <c r="C84" s="90"/>
      <c r="D84" s="90"/>
      <c r="E84" s="90"/>
      <c r="F84" s="90"/>
      <c r="G84" s="90"/>
      <c r="H84" s="90"/>
      <c r="I84" s="87"/>
      <c r="J84" s="88"/>
      <c r="K84" s="303">
        <v>0.05</v>
      </c>
      <c r="L84" s="867">
        <f>N78*K84</f>
        <v>536.28023421351838</v>
      </c>
      <c r="M84" s="868"/>
      <c r="N84" s="51"/>
    </row>
    <row r="85" spans="1:14" ht="15.75" thickBot="1">
      <c r="B85" s="91" t="s">
        <v>974</v>
      </c>
      <c r="C85" s="92"/>
      <c r="D85" s="92"/>
      <c r="E85" s="92"/>
      <c r="F85" s="92"/>
      <c r="G85" s="92"/>
      <c r="H85" s="92"/>
      <c r="I85" s="93"/>
      <c r="J85" s="94"/>
      <c r="K85" s="304">
        <v>0.05</v>
      </c>
      <c r="L85" s="869">
        <f>N78*K85</f>
        <v>536.28023421351838</v>
      </c>
      <c r="M85" s="870"/>
      <c r="N85" s="51"/>
    </row>
    <row r="86" spans="1:14" ht="15.75" thickBot="1">
      <c r="B86" s="833" t="s">
        <v>953</v>
      </c>
      <c r="C86" s="834"/>
      <c r="D86" s="834"/>
      <c r="E86" s="834"/>
      <c r="F86" s="834"/>
      <c r="G86" s="834"/>
      <c r="H86" s="834"/>
      <c r="I86" s="834"/>
      <c r="J86" s="834"/>
      <c r="K86" s="834"/>
      <c r="L86" s="834"/>
      <c r="M86" s="835"/>
      <c r="N86" s="52">
        <f>L83+L84+L85</f>
        <v>3217.6814052811101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13943.286089551477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275</v>
      </c>
      <c r="N36" s="271">
        <f>K36/M36</f>
        <v>459.96858200523269</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275</v>
      </c>
      <c r="N37" s="271">
        <f>K37/M37</f>
        <v>488.33104831207817</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70">
        <v>275</v>
      </c>
      <c r="N38" s="271">
        <f>K38/M38</f>
        <v>240.44451068023591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68">
        <f>VLOOKUP(A39,EQUIPOS!A9:D166,4,FALSE)</f>
        <v>86243.215257939315</v>
      </c>
      <c r="L39" s="850">
        <v>275</v>
      </c>
      <c r="M39" s="851"/>
      <c r="N39" s="271">
        <f>K39/L39</f>
        <v>313.61169184705204</v>
      </c>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1.4691374709745819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1503.8249703155734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48660.434689254791</v>
      </c>
      <c r="N48" s="271">
        <f>K48*M48</f>
        <v>924.54825909584099</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48778.73904724545</v>
      </c>
      <c r="N49" s="271">
        <f>K49*M49</f>
        <v>487.78739047245449</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1691.7226225429231</v>
      </c>
      <c r="N50" s="271">
        <f>K50*M50</f>
        <v>5481.1812970390711</v>
      </c>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6893.5169466073667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7">
        <f>VLOOKUP(A58,TRANSPORTE!A5:D117,4,FALSE)</f>
        <v>1350.725590257437</v>
      </c>
      <c r="M58" s="838"/>
      <c r="N58" s="286">
        <f>K58*L58</f>
        <v>39.171042117465674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39.171042117465674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146.91374709745818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8583.4267061378632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1716.6853412275727</v>
      </c>
      <c r="M83" s="868"/>
      <c r="N83" s="51"/>
    </row>
    <row r="84" spans="1:14">
      <c r="B84" s="89" t="s">
        <v>973</v>
      </c>
      <c r="C84" s="90"/>
      <c r="D84" s="90"/>
      <c r="E84" s="90"/>
      <c r="F84" s="90"/>
      <c r="G84" s="90"/>
      <c r="H84" s="90"/>
      <c r="I84" s="87"/>
      <c r="J84" s="88"/>
      <c r="K84" s="303">
        <v>0.05</v>
      </c>
      <c r="L84" s="867">
        <f>N78*K84</f>
        <v>429.17133530689318</v>
      </c>
      <c r="M84" s="868"/>
      <c r="N84" s="51"/>
    </row>
    <row r="85" spans="1:14" ht="15.75" thickBot="1">
      <c r="B85" s="91" t="s">
        <v>974</v>
      </c>
      <c r="C85" s="92"/>
      <c r="D85" s="92"/>
      <c r="E85" s="92"/>
      <c r="F85" s="92"/>
      <c r="G85" s="92"/>
      <c r="H85" s="92"/>
      <c r="I85" s="93"/>
      <c r="J85" s="94"/>
      <c r="K85" s="304">
        <v>0.05</v>
      </c>
      <c r="L85" s="869">
        <f>N78*K85</f>
        <v>429.17133530689318</v>
      </c>
      <c r="M85" s="870"/>
      <c r="N85" s="51"/>
    </row>
    <row r="86" spans="1:14" ht="15.75" thickBot="1">
      <c r="B86" s="833" t="s">
        <v>953</v>
      </c>
      <c r="C86" s="834"/>
      <c r="D86" s="834"/>
      <c r="E86" s="834"/>
      <c r="F86" s="834"/>
      <c r="G86" s="834"/>
      <c r="H86" s="834"/>
      <c r="I86" s="834"/>
      <c r="J86" s="834"/>
      <c r="K86" s="834"/>
      <c r="L86" s="834"/>
      <c r="M86" s="835"/>
      <c r="N86" s="52">
        <f>L83+L84+L85</f>
        <v>2575.0280118413589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11158.454717979223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418</v>
      </c>
      <c r="N36" s="271">
        <f>K36/M36</f>
        <v>302.61090921396885</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418</v>
      </c>
      <c r="N37" s="271">
        <f>K37/M37</f>
        <v>321.27042652110407</v>
      </c>
    </row>
    <row r="38" spans="1:14">
      <c r="A38" t="s">
        <v>225</v>
      </c>
      <c r="B38" s="846" t="str">
        <f>VLOOKUP(A38,EQUIPOS!A8:D154,3,FALSE)</f>
        <v>Esparcidor de gravilla, Ancho de esparcimiento 3100mm, Velocidad de trabajo 10—20km2/h</v>
      </c>
      <c r="C38" s="847"/>
      <c r="D38" s="847"/>
      <c r="E38" s="847"/>
      <c r="F38" s="847"/>
      <c r="G38" s="847"/>
      <c r="H38" s="848"/>
      <c r="I38" s="266"/>
      <c r="J38" s="267"/>
      <c r="K38" s="268">
        <f>VLOOKUP(A38,EQUIPOS!A8:D165,4,FALSE)</f>
        <v>86243.215257939315</v>
      </c>
      <c r="L38" s="269"/>
      <c r="M38" s="270">
        <v>418</v>
      </c>
      <c r="N38" s="271">
        <f>K38/M38</f>
        <v>206.32348147832371</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0.96653780985169846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831.17135502324845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59967.693669902466</v>
      </c>
      <c r="N48" s="271">
        <f>K48*M48</f>
        <v>599.67693669902462</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1462.3310891137858</v>
      </c>
      <c r="N49" s="271">
        <f>K49*M49</f>
        <v>1827.9138613922323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2427.5907980912571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837">
        <f>VLOOKUP(A58,TRANSPORTE!A5:D117,4,FALSE)</f>
        <v>1350.725590257437</v>
      </c>
      <c r="M58" s="838"/>
      <c r="N58" s="286">
        <f>K58*L58</f>
        <v>13.507255902574371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13.507255902574371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96.653780985169846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3368.9231900022496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673.78463800044995</v>
      </c>
      <c r="M83" s="868"/>
      <c r="N83" s="51"/>
    </row>
    <row r="84" spans="1:14">
      <c r="B84" s="89" t="s">
        <v>973</v>
      </c>
      <c r="C84" s="90"/>
      <c r="D84" s="90"/>
      <c r="E84" s="90"/>
      <c r="F84" s="90"/>
      <c r="G84" s="90"/>
      <c r="H84" s="90"/>
      <c r="I84" s="87"/>
      <c r="J84" s="88"/>
      <c r="K84" s="303">
        <v>0.05</v>
      </c>
      <c r="L84" s="867">
        <f>N78*K84</f>
        <v>168.44615950011249</v>
      </c>
      <c r="M84" s="868"/>
      <c r="N84" s="51"/>
    </row>
    <row r="85" spans="1:14" ht="15.75" thickBot="1">
      <c r="B85" s="91" t="s">
        <v>974</v>
      </c>
      <c r="C85" s="92"/>
      <c r="D85" s="92"/>
      <c r="E85" s="92"/>
      <c r="F85" s="92"/>
      <c r="G85" s="92"/>
      <c r="H85" s="92"/>
      <c r="I85" s="93"/>
      <c r="J85" s="94"/>
      <c r="K85" s="304">
        <v>0.05</v>
      </c>
      <c r="L85" s="869">
        <f>N78*K85</f>
        <v>168.44615950011249</v>
      </c>
      <c r="M85" s="870"/>
      <c r="N85" s="51"/>
    </row>
    <row r="86" spans="1:14" ht="15.75" thickBot="1">
      <c r="B86" s="833" t="s">
        <v>953</v>
      </c>
      <c r="C86" s="834"/>
      <c r="D86" s="834"/>
      <c r="E86" s="834"/>
      <c r="F86" s="834"/>
      <c r="G86" s="834"/>
      <c r="H86" s="834"/>
      <c r="I86" s="834"/>
      <c r="J86" s="834"/>
      <c r="K86" s="834"/>
      <c r="L86" s="834"/>
      <c r="M86" s="835"/>
      <c r="N86" s="52">
        <f>L83+L84+L85</f>
        <v>1010.6769570006749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4379.6001470029241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154</v>
      </c>
      <c r="B36" s="846" t="str">
        <f>VLOOKUP(A36,EQUIPOS!A6:D154,3,FALSE)</f>
        <v>Carrotanque Irrigador de asfalto, 1000 GALONES DE CAPACIDAD</v>
      </c>
      <c r="C36" s="847"/>
      <c r="D36" s="847"/>
      <c r="E36" s="847"/>
      <c r="F36" s="847"/>
      <c r="G36" s="847"/>
      <c r="H36" s="848"/>
      <c r="I36" s="266"/>
      <c r="J36" s="267"/>
      <c r="K36" s="268">
        <f>VLOOKUP(A36,EQUIPOS!A6:D163,4,FALSE)</f>
        <v>126491.36005143898</v>
      </c>
      <c r="L36" s="269"/>
      <c r="M36" s="270">
        <v>418</v>
      </c>
      <c r="N36" s="271">
        <f>K36/M36</f>
        <v>302.61090921396885</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418</v>
      </c>
      <c r="N37" s="271">
        <f>K37/M37</f>
        <v>321.27042652110407</v>
      </c>
    </row>
    <row r="38" spans="1:14">
      <c r="A38" t="s">
        <v>225</v>
      </c>
      <c r="B38" s="846" t="str">
        <f>VLOOKUP(A38,EQUIPOS!A8:D154,3,FALSE)</f>
        <v>Esparcidor de gravilla, Ancho de esparcimiento 3100mm, Velocidad de trabajo 10—20km2/h</v>
      </c>
      <c r="C38" s="847"/>
      <c r="D38" s="847"/>
      <c r="E38" s="847"/>
      <c r="F38" s="847"/>
      <c r="G38" s="847"/>
      <c r="H38" s="848"/>
      <c r="I38" s="266"/>
      <c r="J38" s="267"/>
      <c r="K38" s="268">
        <f>VLOOKUP(A38,EQUIPOS!A8:D165,4,FALSE)</f>
        <v>86243.215257939315</v>
      </c>
      <c r="L38" s="269"/>
      <c r="M38" s="270">
        <v>418</v>
      </c>
      <c r="N38" s="271">
        <f>K38/M38</f>
        <v>206.32348147832371</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0.96653780985169846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831.17135502324845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59967.693669902466</v>
      </c>
      <c r="N48" s="271">
        <f>K48*M48</f>
        <v>599.67693669902462</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1133.2680092463077</v>
      </c>
      <c r="N49" s="271">
        <f>K49*M49</f>
        <v>1416.5850115578846</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828"/>
      <c r="C52" s="829"/>
      <c r="D52" s="829"/>
      <c r="E52" s="829"/>
      <c r="F52" s="829"/>
      <c r="G52" s="829"/>
      <c r="H52" s="829"/>
      <c r="I52" s="830"/>
      <c r="J52" s="42"/>
      <c r="K52" s="44"/>
      <c r="L52" s="831"/>
      <c r="M52" s="832"/>
      <c r="N52" s="45"/>
    </row>
    <row r="53" spans="1:72" ht="15.75" thickBot="1">
      <c r="B53" s="833" t="s">
        <v>953</v>
      </c>
      <c r="C53" s="834"/>
      <c r="D53" s="834"/>
      <c r="E53" s="834"/>
      <c r="F53" s="834"/>
      <c r="G53" s="834"/>
      <c r="H53" s="834"/>
      <c r="I53" s="834"/>
      <c r="J53" s="834"/>
      <c r="K53" s="834"/>
      <c r="L53" s="834"/>
      <c r="M53" s="835"/>
      <c r="N53" s="393">
        <f>SUM(N48:N52)</f>
        <v>2016.2619482569094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836" t="s">
        <v>961</v>
      </c>
      <c r="M57" s="809"/>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837">
        <f>VLOOKUP(A58,TRANSPORTE!A5:D117,4,FALSE)</f>
        <v>1350.725590257437</v>
      </c>
      <c r="M58" s="838"/>
      <c r="N58" s="286">
        <f>K58*L58</f>
        <v>13.507255902574371</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22"/>
      <c r="M63" s="823"/>
      <c r="N63" s="127"/>
    </row>
    <row r="64" spans="1:72" ht="15.75" thickBot="1">
      <c r="B64" s="839" t="s">
        <v>953</v>
      </c>
      <c r="C64" s="840"/>
      <c r="D64" s="840"/>
      <c r="E64" s="840"/>
      <c r="F64" s="840"/>
      <c r="G64" s="840"/>
      <c r="H64" s="840"/>
      <c r="I64" s="840"/>
      <c r="J64" s="840"/>
      <c r="K64" s="840"/>
      <c r="L64" s="840"/>
      <c r="M64" s="841"/>
      <c r="N64" s="104">
        <f>N58+N59+N60+N61+N62</f>
        <v>13.507255902574371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96.653780985169846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2957.5943401679019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591.51886803358036</v>
      </c>
      <c r="M83" s="868"/>
      <c r="N83" s="51"/>
    </row>
    <row r="84" spans="1:14">
      <c r="B84" s="89" t="s">
        <v>973</v>
      </c>
      <c r="C84" s="90"/>
      <c r="D84" s="90"/>
      <c r="E84" s="90"/>
      <c r="F84" s="90"/>
      <c r="G84" s="90"/>
      <c r="H84" s="90"/>
      <c r="I84" s="87"/>
      <c r="J84" s="88"/>
      <c r="K84" s="303">
        <v>0.05</v>
      </c>
      <c r="L84" s="867">
        <f>N78*K84</f>
        <v>147.87971700839509</v>
      </c>
      <c r="M84" s="868"/>
      <c r="N84" s="51"/>
    </row>
    <row r="85" spans="1:14" ht="15.75" thickBot="1">
      <c r="B85" s="91" t="s">
        <v>974</v>
      </c>
      <c r="C85" s="92"/>
      <c r="D85" s="92"/>
      <c r="E85" s="92"/>
      <c r="F85" s="92"/>
      <c r="G85" s="92"/>
      <c r="H85" s="92"/>
      <c r="I85" s="93"/>
      <c r="J85" s="94"/>
      <c r="K85" s="304">
        <v>0.05</v>
      </c>
      <c r="L85" s="869">
        <f>N78*K85</f>
        <v>147.87971700839509</v>
      </c>
      <c r="M85" s="870"/>
      <c r="N85" s="51"/>
    </row>
    <row r="86" spans="1:14" ht="15.75" thickBot="1">
      <c r="B86" s="833" t="s">
        <v>953</v>
      </c>
      <c r="C86" s="834"/>
      <c r="D86" s="834"/>
      <c r="E86" s="834"/>
      <c r="F86" s="834"/>
      <c r="G86" s="834"/>
      <c r="H86" s="834"/>
      <c r="I86" s="834"/>
      <c r="J86" s="834"/>
      <c r="K86" s="834"/>
      <c r="L86" s="834"/>
      <c r="M86" s="835"/>
      <c r="N86" s="52">
        <f>L83+L84+L85</f>
        <v>887.2783020503706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3844.8726422182726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53317.16465403558</v>
      </c>
      <c r="N48" s="271">
        <f>K48*M48</f>
        <v>666.46455817544484</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1587.6154628445197</v>
      </c>
      <c r="N49" s="271">
        <f>K49*M49</f>
        <v>2321.8876144101105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2988.3521725855553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7">
        <f>VLOOKUP(A58,TRANSPORTE!A5:D117,4,FALSE)</f>
        <v>1350.725590257437</v>
      </c>
      <c r="M58" s="838"/>
      <c r="N58" s="286">
        <f>K58*L58</f>
        <v>16.884069878217964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16.884069878217964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3477.0092036361416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695.40184072722832</v>
      </c>
      <c r="M83" s="868"/>
      <c r="N83" s="51"/>
    </row>
    <row r="84" spans="1:14">
      <c r="B84" s="89" t="s">
        <v>973</v>
      </c>
      <c r="C84" s="90"/>
      <c r="D84" s="90"/>
      <c r="E84" s="90"/>
      <c r="F84" s="90"/>
      <c r="G84" s="90"/>
      <c r="H84" s="90"/>
      <c r="I84" s="87"/>
      <c r="J84" s="88"/>
      <c r="K84" s="303">
        <v>0.05</v>
      </c>
      <c r="L84" s="867">
        <f>N78*K84</f>
        <v>173.85046018180708</v>
      </c>
      <c r="M84" s="868"/>
      <c r="N84" s="51"/>
    </row>
    <row r="85" spans="1:14" ht="15.75" thickBot="1">
      <c r="B85" s="91" t="s">
        <v>974</v>
      </c>
      <c r="C85" s="92"/>
      <c r="D85" s="92"/>
      <c r="E85" s="92"/>
      <c r="F85" s="92"/>
      <c r="G85" s="92"/>
      <c r="H85" s="92"/>
      <c r="I85" s="93"/>
      <c r="J85" s="94"/>
      <c r="K85" s="304">
        <v>0.05</v>
      </c>
      <c r="L85" s="869">
        <f>N78*K85</f>
        <v>173.85046018180708</v>
      </c>
      <c r="M85" s="870"/>
      <c r="N85" s="51"/>
    </row>
    <row r="86" spans="1:14" ht="15.75" thickBot="1">
      <c r="B86" s="833" t="s">
        <v>953</v>
      </c>
      <c r="C86" s="834"/>
      <c r="D86" s="834"/>
      <c r="E86" s="834"/>
      <c r="F86" s="834"/>
      <c r="G86" s="834"/>
      <c r="H86" s="834"/>
      <c r="I86" s="834"/>
      <c r="J86" s="834"/>
      <c r="K86" s="834"/>
      <c r="L86" s="834"/>
      <c r="M86" s="835"/>
      <c r="N86" s="52">
        <f>L83+L84+L85</f>
        <v>1043.1027610908425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4520.1119647269843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53317.16465403558</v>
      </c>
      <c r="N48" s="271">
        <f>K48*M48</f>
        <v>506.513064213338</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1587.6154628445197</v>
      </c>
      <c r="N49" s="271">
        <f>K49*M49</f>
        <v>2239.7285142079063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2746.2415784212444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7">
        <f>VLOOKUP(A58,TRANSPORTE!A5:D117,4,FALSE)</f>
        <v>1350.725590257437</v>
      </c>
      <c r="M58" s="838"/>
      <c r="N58" s="286">
        <f>K58*L58</f>
        <v>12.831893107445651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12.831893107445651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3230.8464327010583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646.16928654021171</v>
      </c>
      <c r="M83" s="868"/>
      <c r="N83" s="51"/>
    </row>
    <row r="84" spans="1:14">
      <c r="B84" s="89" t="s">
        <v>973</v>
      </c>
      <c r="C84" s="90"/>
      <c r="D84" s="90"/>
      <c r="E84" s="90"/>
      <c r="F84" s="90"/>
      <c r="G84" s="90"/>
      <c r="H84" s="90"/>
      <c r="I84" s="87"/>
      <c r="J84" s="88"/>
      <c r="K84" s="303">
        <v>0.05</v>
      </c>
      <c r="L84" s="867">
        <f>N78*K84</f>
        <v>161.54232163505293</v>
      </c>
      <c r="M84" s="868"/>
      <c r="N84" s="51"/>
    </row>
    <row r="85" spans="1:14" ht="15.75" thickBot="1">
      <c r="B85" s="91" t="s">
        <v>974</v>
      </c>
      <c r="C85" s="92"/>
      <c r="D85" s="92"/>
      <c r="E85" s="92"/>
      <c r="F85" s="92"/>
      <c r="G85" s="92"/>
      <c r="H85" s="92"/>
      <c r="I85" s="93"/>
      <c r="J85" s="94"/>
      <c r="K85" s="304">
        <v>0.05</v>
      </c>
      <c r="L85" s="869">
        <f>N78*K85</f>
        <v>161.54232163505293</v>
      </c>
      <c r="M85" s="870"/>
      <c r="N85" s="51"/>
    </row>
    <row r="86" spans="1:14" ht="15.75" thickBot="1">
      <c r="B86" s="833" t="s">
        <v>953</v>
      </c>
      <c r="C86" s="834"/>
      <c r="D86" s="834"/>
      <c r="E86" s="834"/>
      <c r="F86" s="834"/>
      <c r="G86" s="834"/>
      <c r="H86" s="834"/>
      <c r="I86" s="834"/>
      <c r="J86" s="834"/>
      <c r="K86" s="834"/>
      <c r="L86" s="834"/>
      <c r="M86" s="835"/>
      <c r="N86" s="52">
        <f>L83+L84+L85</f>
        <v>969.25392981031769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4200.1003625113763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53317.16465403558</v>
      </c>
      <c r="N48" s="271">
        <f>K48*M48</f>
        <v>506.513064213338</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1587.6154628445197</v>
      </c>
      <c r="N49" s="271">
        <f>K49*M49</f>
        <v>2714.8224414641286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SUM(N48:N53)</f>
        <v>3221.3355056774667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837">
        <f>VLOOKUP(A59,TRANSPORTE!A5:D117,4,FALSE)</f>
        <v>1350.725590257437</v>
      </c>
      <c r="M59" s="838"/>
      <c r="N59" s="286">
        <f>K59*L59</f>
        <v>12.831893107445651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12.831893107445651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3705.9403599572806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741.18807199145613</v>
      </c>
      <c r="M83" s="868"/>
      <c r="N83" s="51"/>
    </row>
    <row r="84" spans="1:14">
      <c r="B84" s="89" t="s">
        <v>973</v>
      </c>
      <c r="C84" s="90"/>
      <c r="D84" s="90"/>
      <c r="E84" s="90"/>
      <c r="F84" s="90"/>
      <c r="G84" s="90"/>
      <c r="H84" s="90"/>
      <c r="I84" s="87"/>
      <c r="J84" s="88"/>
      <c r="K84" s="303">
        <v>0.05</v>
      </c>
      <c r="L84" s="867">
        <f>N78*K84</f>
        <v>185.29701799786403</v>
      </c>
      <c r="M84" s="868"/>
      <c r="N84" s="51"/>
    </row>
    <row r="85" spans="1:14" ht="15.75" thickBot="1">
      <c r="B85" s="91" t="s">
        <v>974</v>
      </c>
      <c r="C85" s="92"/>
      <c r="D85" s="92"/>
      <c r="E85" s="92"/>
      <c r="F85" s="92"/>
      <c r="G85" s="92"/>
      <c r="H85" s="92"/>
      <c r="I85" s="93"/>
      <c r="J85" s="94"/>
      <c r="K85" s="304">
        <v>0.05</v>
      </c>
      <c r="L85" s="869">
        <f>N78*K85</f>
        <v>185.29701799786403</v>
      </c>
      <c r="M85" s="870"/>
      <c r="N85" s="51"/>
    </row>
    <row r="86" spans="1:14" ht="15.75" thickBot="1">
      <c r="B86" s="833" t="s">
        <v>953</v>
      </c>
      <c r="C86" s="834"/>
      <c r="D86" s="834"/>
      <c r="E86" s="834"/>
      <c r="F86" s="834"/>
      <c r="G86" s="834"/>
      <c r="H86" s="834"/>
      <c r="I86" s="834"/>
      <c r="J86" s="834"/>
      <c r="K86" s="834"/>
      <c r="L86" s="834"/>
      <c r="M86" s="835"/>
      <c r="N86" s="52">
        <f>L83+L84+L85</f>
        <v>1111.7821079871842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4817.7224679444644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53317.16465403558</v>
      </c>
      <c r="N48" s="271">
        <f>K48*M48</f>
        <v>253.256532106669</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1587.6154628445197</v>
      </c>
      <c r="N49" s="271">
        <f>K49*M49</f>
        <v>1696.7640259150803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1950.0205580217494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7">
        <f>VLOOKUP(A58,TRANSPORTE!A5:D117,4,FALSE)</f>
        <v>1350.725590257437</v>
      </c>
      <c r="M58" s="838"/>
      <c r="N58" s="286">
        <f>K58*L58</f>
        <v>6.4159465537228257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6.4159465537228257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2428.2094657478406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485.64189314956815</v>
      </c>
      <c r="M83" s="868"/>
      <c r="N83" s="51"/>
    </row>
    <row r="84" spans="1:14">
      <c r="B84" s="89" t="s">
        <v>973</v>
      </c>
      <c r="C84" s="90"/>
      <c r="D84" s="90"/>
      <c r="E84" s="90"/>
      <c r="F84" s="90"/>
      <c r="G84" s="90"/>
      <c r="H84" s="90"/>
      <c r="I84" s="87"/>
      <c r="J84" s="88"/>
      <c r="K84" s="303">
        <v>0.05</v>
      </c>
      <c r="L84" s="867">
        <f>N78*K84</f>
        <v>121.41047328739204</v>
      </c>
      <c r="M84" s="868"/>
      <c r="N84" s="51"/>
    </row>
    <row r="85" spans="1:14" ht="15.75" thickBot="1">
      <c r="B85" s="91" t="s">
        <v>974</v>
      </c>
      <c r="C85" s="92"/>
      <c r="D85" s="92"/>
      <c r="E85" s="92"/>
      <c r="F85" s="92"/>
      <c r="G85" s="92"/>
      <c r="H85" s="92"/>
      <c r="I85" s="93"/>
      <c r="J85" s="94"/>
      <c r="K85" s="304">
        <v>0.05</v>
      </c>
      <c r="L85" s="869">
        <f>N78*K85</f>
        <v>121.41047328739204</v>
      </c>
      <c r="M85" s="870"/>
      <c r="N85" s="51"/>
    </row>
    <row r="86" spans="1:14" ht="15.75" thickBot="1">
      <c r="B86" s="833" t="s">
        <v>953</v>
      </c>
      <c r="C86" s="834"/>
      <c r="D86" s="834"/>
      <c r="E86" s="834"/>
      <c r="F86" s="834"/>
      <c r="G86" s="834"/>
      <c r="H86" s="834"/>
      <c r="I86" s="834"/>
      <c r="J86" s="834"/>
      <c r="K86" s="834"/>
      <c r="L86" s="834"/>
      <c r="M86" s="835"/>
      <c r="N86" s="52">
        <f>L83+L84+L85</f>
        <v>728.46283972435219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3156.6723054721929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53317.16465403558</v>
      </c>
      <c r="N48" s="271">
        <f>K48*M48</f>
        <v>666.46455817544484</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1765.6661011586675</v>
      </c>
      <c r="N49" s="271">
        <f>K49*M49</f>
        <v>2582.2866729445514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3248.7512311199962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7">
        <f>VLOOKUP(A58,TRANSPORTE!A5:D117,4,FALSE)</f>
        <v>1350.725590257437</v>
      </c>
      <c r="M58" s="838"/>
      <c r="N58" s="286">
        <f>K58*L58</f>
        <v>16.884069878217964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16.884069878217964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SUM(N69:N75)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3737.4082621705825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747.48165243411654</v>
      </c>
      <c r="M83" s="868"/>
      <c r="N83" s="51"/>
    </row>
    <row r="84" spans="1:14">
      <c r="B84" s="89" t="s">
        <v>973</v>
      </c>
      <c r="C84" s="90"/>
      <c r="D84" s="90"/>
      <c r="E84" s="90"/>
      <c r="F84" s="90"/>
      <c r="G84" s="90"/>
      <c r="H84" s="90"/>
      <c r="I84" s="87"/>
      <c r="J84" s="88"/>
      <c r="K84" s="303">
        <v>0.05</v>
      </c>
      <c r="L84" s="867">
        <f>N78*K84</f>
        <v>186.87041310852914</v>
      </c>
      <c r="M84" s="868"/>
      <c r="N84" s="51"/>
    </row>
    <row r="85" spans="1:14" ht="15.75" thickBot="1">
      <c r="B85" s="91" t="s">
        <v>974</v>
      </c>
      <c r="C85" s="92"/>
      <c r="D85" s="92"/>
      <c r="E85" s="92"/>
      <c r="F85" s="92"/>
      <c r="G85" s="92"/>
      <c r="H85" s="92"/>
      <c r="I85" s="93"/>
      <c r="J85" s="94"/>
      <c r="K85" s="304">
        <v>0.05</v>
      </c>
      <c r="L85" s="869">
        <f>N78*K85</f>
        <v>186.87041310852914</v>
      </c>
      <c r="M85" s="870"/>
      <c r="N85" s="51"/>
    </row>
    <row r="86" spans="1:14" ht="15.75" thickBot="1">
      <c r="B86" s="833" t="s">
        <v>953</v>
      </c>
      <c r="C86" s="834"/>
      <c r="D86" s="834"/>
      <c r="E86" s="834"/>
      <c r="F86" s="834"/>
      <c r="G86" s="834"/>
      <c r="H86" s="834"/>
      <c r="I86" s="834"/>
      <c r="J86" s="834"/>
      <c r="K86" s="834"/>
      <c r="L86" s="834"/>
      <c r="M86" s="835"/>
      <c r="N86" s="52">
        <f>L83+L84+L85</f>
        <v>1121.2224786511749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4858.6307408217572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53317.16465403558</v>
      </c>
      <c r="N48" s="271">
        <f>K48*M48</f>
        <v>506.513064213338</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1765.6661011586675</v>
      </c>
      <c r="N49" s="271">
        <f>K49*M49</f>
        <v>2490.9134522095901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2997.4265164229282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7">
        <f>VLOOKUP(A58,TRANSPORTE!A5:D117,4,FALSE)</f>
        <v>1350.725590257437</v>
      </c>
      <c r="M58" s="838"/>
      <c r="N58" s="286">
        <f>K58*L58</f>
        <v>12.831893107445651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12.831893107445651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3482.0313707027422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696.40627414054848</v>
      </c>
      <c r="M83" s="868"/>
      <c r="N83" s="51"/>
    </row>
    <row r="84" spans="1:14">
      <c r="B84" s="89" t="s">
        <v>973</v>
      </c>
      <c r="C84" s="90"/>
      <c r="D84" s="90"/>
      <c r="E84" s="90"/>
      <c r="F84" s="90"/>
      <c r="G84" s="90"/>
      <c r="H84" s="90"/>
      <c r="I84" s="87"/>
      <c r="J84" s="88"/>
      <c r="K84" s="303">
        <v>0.05</v>
      </c>
      <c r="L84" s="867">
        <f>N78*K84</f>
        <v>174.10156853513712</v>
      </c>
      <c r="M84" s="868"/>
      <c r="N84" s="51"/>
    </row>
    <row r="85" spans="1:14" ht="15.75" thickBot="1">
      <c r="B85" s="91" t="s">
        <v>974</v>
      </c>
      <c r="C85" s="92"/>
      <c r="D85" s="92"/>
      <c r="E85" s="92"/>
      <c r="F85" s="92"/>
      <c r="G85" s="92"/>
      <c r="H85" s="92"/>
      <c r="I85" s="93"/>
      <c r="J85" s="94"/>
      <c r="K85" s="304">
        <v>0.05</v>
      </c>
      <c r="L85" s="869">
        <f>N78*K85</f>
        <v>174.10156853513712</v>
      </c>
      <c r="M85" s="870"/>
      <c r="N85" s="51"/>
    </row>
    <row r="86" spans="1:14" ht="15.75" thickBot="1">
      <c r="B86" s="833" t="s">
        <v>953</v>
      </c>
      <c r="C86" s="834"/>
      <c r="D86" s="834"/>
      <c r="E86" s="834"/>
      <c r="F86" s="834"/>
      <c r="G86" s="834"/>
      <c r="H86" s="834"/>
      <c r="I86" s="834"/>
      <c r="J86" s="834"/>
      <c r="K86" s="834"/>
      <c r="L86" s="834"/>
      <c r="M86" s="835"/>
      <c r="N86" s="52">
        <f>L83+L84+L85</f>
        <v>1044.6094112108228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4526.6407819135648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53317.16465403558</v>
      </c>
      <c r="N48" s="271">
        <f>K48*M48</f>
        <v>506.513064213338</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1765.6661011586675</v>
      </c>
      <c r="N49" s="271">
        <f>K49*M49</f>
        <v>3019.2890329813213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3525.8020971946594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837">
        <f>VLOOKUP(A58,TRANSPORTE!A5:D117,4,FALSE)</f>
        <v>1350.725590257437</v>
      </c>
      <c r="M58" s="838"/>
      <c r="N58" s="286">
        <f>K58*L58</f>
        <v>12.831893107445651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12.831893107445651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SUM(N69:N75)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4010.4069514744733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802.08139029489473</v>
      </c>
      <c r="M83" s="868"/>
      <c r="N83" s="51"/>
    </row>
    <row r="84" spans="1:14">
      <c r="B84" s="89" t="s">
        <v>973</v>
      </c>
      <c r="C84" s="90"/>
      <c r="D84" s="90"/>
      <c r="E84" s="90"/>
      <c r="F84" s="90"/>
      <c r="G84" s="90"/>
      <c r="H84" s="90"/>
      <c r="I84" s="87"/>
      <c r="J84" s="88"/>
      <c r="K84" s="303">
        <v>0.05</v>
      </c>
      <c r="L84" s="867">
        <f>N78*K84</f>
        <v>200.52034757372368</v>
      </c>
      <c r="M84" s="868"/>
      <c r="N84" s="51"/>
    </row>
    <row r="85" spans="1:14" ht="15.75" thickBot="1">
      <c r="B85" s="91" t="s">
        <v>974</v>
      </c>
      <c r="C85" s="92"/>
      <c r="D85" s="92"/>
      <c r="E85" s="92"/>
      <c r="F85" s="92"/>
      <c r="G85" s="92"/>
      <c r="H85" s="92"/>
      <c r="I85" s="93"/>
      <c r="J85" s="94"/>
      <c r="K85" s="304">
        <v>0.05</v>
      </c>
      <c r="L85" s="869">
        <f>N78*K85</f>
        <v>200.52034757372368</v>
      </c>
      <c r="M85" s="870"/>
      <c r="N85" s="51"/>
    </row>
    <row r="86" spans="1:14" ht="15.75" thickBot="1">
      <c r="B86" s="833" t="s">
        <v>953</v>
      </c>
      <c r="C86" s="834"/>
      <c r="D86" s="834"/>
      <c r="E86" s="834"/>
      <c r="F86" s="834"/>
      <c r="G86" s="834"/>
      <c r="H86" s="834"/>
      <c r="I86" s="834"/>
      <c r="J86" s="834"/>
      <c r="K86" s="834"/>
      <c r="L86" s="834"/>
      <c r="M86" s="835"/>
      <c r="N86" s="52">
        <f>L83+L84+L85</f>
        <v>1203.122085442342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5213.5290369168151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136</v>
      </c>
      <c r="B36" s="846" t="str">
        <f>VLOOKUP(A36,EQUIPOS!A6:D154,3,FALSE)</f>
        <v>Camión de Slurry</v>
      </c>
      <c r="C36" s="847"/>
      <c r="D36" s="847"/>
      <c r="E36" s="847"/>
      <c r="F36" s="847"/>
      <c r="G36" s="847"/>
      <c r="H36" s="848"/>
      <c r="I36" s="266"/>
      <c r="J36" s="267"/>
      <c r="K36" s="268">
        <f>VLOOKUP(A36,EQUIPOS!A6:D163,4,FALSE)</f>
        <v>176136.24301003723</v>
      </c>
      <c r="L36" s="269"/>
      <c r="M36" s="270">
        <v>600</v>
      </c>
      <c r="N36" s="271">
        <f>K36/M36</f>
        <v>293.56040501672874</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600</v>
      </c>
      <c r="N37" s="271">
        <f>K37/M37</f>
        <v>110.20373406177478</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N76*M41</f>
        <v>0.67335467419668338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404.43749375270016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53317.16465403558</v>
      </c>
      <c r="N48" s="271">
        <f>K48*M48</f>
        <v>253.256532106669</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1765.6661011586675</v>
      </c>
      <c r="N49" s="271">
        <f>K49*M49</f>
        <v>1887.0556456133256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2140.3121777199945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7">
        <f>VLOOKUP(A58,TRANSPORTE!A5:D117,4,FALSE)</f>
        <v>1350.725590257437</v>
      </c>
      <c r="M58" s="838"/>
      <c r="N58" s="286">
        <f>K58*L58</f>
        <v>6.4159465537228257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6.4159465537228257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SUM(N69:N75)</f>
        <v>67.335467419668333</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N43+N53+N64+N76</f>
        <v>2618.5010854460857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523.70021708921718</v>
      </c>
      <c r="M83" s="868"/>
      <c r="N83" s="51"/>
    </row>
    <row r="84" spans="1:14">
      <c r="B84" s="89" t="s">
        <v>973</v>
      </c>
      <c r="C84" s="90"/>
      <c r="D84" s="90"/>
      <c r="E84" s="90"/>
      <c r="F84" s="90"/>
      <c r="G84" s="90"/>
      <c r="H84" s="90"/>
      <c r="I84" s="87"/>
      <c r="J84" s="88"/>
      <c r="K84" s="303">
        <v>0.05</v>
      </c>
      <c r="L84" s="867">
        <f>N78*K84</f>
        <v>130.92505427230429</v>
      </c>
      <c r="M84" s="868"/>
      <c r="N84" s="51"/>
    </row>
    <row r="85" spans="1:14" ht="15.75" thickBot="1">
      <c r="B85" s="91" t="s">
        <v>974</v>
      </c>
      <c r="C85" s="92"/>
      <c r="D85" s="92"/>
      <c r="E85" s="92"/>
      <c r="F85" s="92"/>
      <c r="G85" s="92"/>
      <c r="H85" s="92"/>
      <c r="I85" s="93"/>
      <c r="J85" s="94"/>
      <c r="K85" s="304">
        <v>0.05</v>
      </c>
      <c r="L85" s="869">
        <f>N78*K85</f>
        <v>130.92505427230429</v>
      </c>
      <c r="M85" s="870"/>
      <c r="N85" s="51"/>
    </row>
    <row r="86" spans="1:14" ht="15.75" thickBot="1">
      <c r="B86" s="833" t="s">
        <v>953</v>
      </c>
      <c r="C86" s="834"/>
      <c r="D86" s="834"/>
      <c r="E86" s="834"/>
      <c r="F86" s="834"/>
      <c r="G86" s="834"/>
      <c r="H86" s="834"/>
      <c r="I86" s="834"/>
      <c r="J86" s="834"/>
      <c r="K86" s="834"/>
      <c r="L86" s="834"/>
      <c r="M86" s="835"/>
      <c r="N86" s="52">
        <f>L83+L84+L85</f>
        <v>785.55032563382588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3404.0514110799113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290</v>
      </c>
      <c r="B37" s="846" t="str">
        <f>VLOOKUP(A37,EQUIPOS!A7:D154,3,FALSE)</f>
        <v>Planta trituradora</v>
      </c>
      <c r="C37" s="847"/>
      <c r="D37" s="847"/>
      <c r="E37" s="847"/>
      <c r="F37" s="847"/>
      <c r="G37" s="847"/>
      <c r="H37" s="848"/>
      <c r="I37" s="266"/>
      <c r="J37" s="267"/>
      <c r="K37" s="268">
        <f>VLOOKUP(A37,EQUIPOS!A7:D164,4,FALSE)</f>
        <v>513617.4771514954</v>
      </c>
      <c r="L37" s="269"/>
      <c r="M37" s="270">
        <v>30</v>
      </c>
      <c r="N37" s="271">
        <f t="shared" ref="N37:N43" si="0">K37/M37</f>
        <v>17120.582571716513</v>
      </c>
    </row>
    <row r="38" spans="1:14">
      <c r="A38" t="s">
        <v>168</v>
      </c>
      <c r="B38" s="846" t="str">
        <f>VLOOKUP(A38,EQUIPOS!A8:D154,3,FALSE)</f>
        <v>Compactador tipo  POTENCIA: 105 HP, PESO: 6 ton</v>
      </c>
      <c r="C38" s="847"/>
      <c r="D38" s="847"/>
      <c r="E38" s="847"/>
      <c r="F38" s="847"/>
      <c r="G38" s="847"/>
      <c r="H38" s="848"/>
      <c r="I38" s="266"/>
      <c r="J38" s="267"/>
      <c r="K38" s="268">
        <f>VLOOKUP(A38,EQUIPOS!A8:D165,4,FALSE)</f>
        <v>109405.86587016408</v>
      </c>
      <c r="L38" s="269"/>
      <c r="M38" s="270">
        <v>9</v>
      </c>
      <c r="N38" s="271">
        <f t="shared" si="0"/>
        <v>12156.20731890712</v>
      </c>
    </row>
    <row r="39" spans="1:14">
      <c r="A39" t="s">
        <v>173</v>
      </c>
      <c r="B39" s="846" t="str">
        <f>VLOOKUP(A39,EQUIPOS!A9:D154,3,FALSE)</f>
        <v>Compactador neumático de Potencia 70 HP, peso de 13 ton</v>
      </c>
      <c r="C39" s="847"/>
      <c r="D39" s="847"/>
      <c r="E39" s="847"/>
      <c r="F39" s="847"/>
      <c r="G39" s="847"/>
      <c r="H39" s="848"/>
      <c r="I39" s="266"/>
      <c r="J39" s="267"/>
      <c r="K39" s="268">
        <f>VLOOKUP(A39,EQUIPOS!A9:D166,4,FALSE)</f>
        <v>134291.0382858215</v>
      </c>
      <c r="L39" s="269"/>
      <c r="M39" s="270">
        <v>9</v>
      </c>
      <c r="N39" s="271">
        <f t="shared" si="0"/>
        <v>14921.22647620239</v>
      </c>
    </row>
    <row r="40" spans="1:14">
      <c r="A40" t="s">
        <v>286</v>
      </c>
      <c r="B40" s="846" t="str">
        <f>VLOOKUP(A40,EQUIPOS!A10:D154,3,FALSE)</f>
        <v>Planta de asfalto en frio</v>
      </c>
      <c r="C40" s="847"/>
      <c r="D40" s="847"/>
      <c r="E40" s="847"/>
      <c r="F40" s="847"/>
      <c r="G40" s="847"/>
      <c r="H40" s="848"/>
      <c r="I40" s="266"/>
      <c r="J40" s="267"/>
      <c r="K40" s="268">
        <f>VLOOKUP(A40,EQUIPOS!A10:D167,4,FALSE)</f>
        <v>246971.87017541175</v>
      </c>
      <c r="L40" s="269"/>
      <c r="M40" s="270">
        <v>9</v>
      </c>
      <c r="N40" s="271">
        <f t="shared" si="0"/>
        <v>27441.318908379082</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9</v>
      </c>
      <c r="N42" s="271">
        <f t="shared" si="0"/>
        <v>24274.703995888631</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N77*M46</f>
        <v>971.8939014389166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119171.57600431898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54.260859870469744</v>
      </c>
      <c r="N54" s="271">
        <f>K54*M54</f>
        <v>1356.5214967617435</v>
      </c>
    </row>
    <row r="55" spans="1:14" ht="15.75" thickBot="1">
      <c r="B55" s="43"/>
      <c r="C55" s="280"/>
      <c r="D55" s="280"/>
      <c r="E55" s="280"/>
      <c r="F55" s="280"/>
      <c r="G55" s="280"/>
      <c r="H55" s="280"/>
      <c r="I55" s="267"/>
      <c r="J55" s="223"/>
      <c r="K55" s="281"/>
      <c r="L55" s="266"/>
      <c r="M55" s="282"/>
      <c r="N55" s="283"/>
    </row>
    <row r="56" spans="1:14" ht="15.75" thickBot="1">
      <c r="B56" s="833" t="s">
        <v>953</v>
      </c>
      <c r="C56" s="834"/>
      <c r="D56" s="834"/>
      <c r="E56" s="834"/>
      <c r="F56" s="834"/>
      <c r="G56" s="834"/>
      <c r="H56" s="834"/>
      <c r="I56" s="834"/>
      <c r="J56" s="834"/>
      <c r="K56" s="834"/>
      <c r="L56" s="834"/>
      <c r="M56" s="835"/>
      <c r="N56" s="393">
        <f>SUM(N53:N55)</f>
        <v>37498.536269492746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837">
        <f>VLOOKUP(A61,TRANSPORTE!A5:D117,4,FALSE)</f>
        <v>1350.725590257437</v>
      </c>
      <c r="M61" s="838"/>
      <c r="N61" s="286">
        <f>K61*L61</f>
        <v>1688.4069878217963</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837">
        <f>VLOOKUP(A62,TRANSPORTE!A6:D117,4,FALSE)</f>
        <v>1350.725590257437</v>
      </c>
      <c r="M62" s="838"/>
      <c r="N62" s="286">
        <f>K62*L62</f>
        <v>1891.0158263604117</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f>N61+N62+N63+N64+N65</f>
        <v>3579.4228141822077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SUM(N72:N76)</f>
        <v>9718.9390143891651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N48+N56+N67+N77</f>
        <v>169968.47410238307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33993.694820476616</v>
      </c>
      <c r="M84" s="868"/>
      <c r="N84" s="51"/>
    </row>
    <row r="85" spans="1:14">
      <c r="B85" s="89" t="s">
        <v>973</v>
      </c>
      <c r="C85" s="90"/>
      <c r="D85" s="90"/>
      <c r="E85" s="90"/>
      <c r="F85" s="90"/>
      <c r="G85" s="90"/>
      <c r="H85" s="90"/>
      <c r="I85" s="87"/>
      <c r="J85" s="88"/>
      <c r="K85" s="303">
        <v>0.05</v>
      </c>
      <c r="L85" s="867">
        <f>N79*K85</f>
        <v>8498.423705119154</v>
      </c>
      <c r="M85" s="868"/>
      <c r="N85" s="51"/>
    </row>
    <row r="86" spans="1:14" ht="15.75" thickBot="1">
      <c r="B86" s="91" t="s">
        <v>974</v>
      </c>
      <c r="C86" s="92"/>
      <c r="D86" s="92"/>
      <c r="E86" s="92"/>
      <c r="F86" s="92"/>
      <c r="G86" s="92"/>
      <c r="H86" s="92"/>
      <c r="I86" s="93"/>
      <c r="J86" s="94"/>
      <c r="K86" s="304">
        <v>0.05</v>
      </c>
      <c r="L86" s="869">
        <f>N79*K86</f>
        <v>8498.423705119154</v>
      </c>
      <c r="M86" s="870"/>
      <c r="N86" s="51"/>
    </row>
    <row r="87" spans="1:14" ht="15.75" thickBot="1">
      <c r="B87" s="833" t="s">
        <v>953</v>
      </c>
      <c r="C87" s="834"/>
      <c r="D87" s="834"/>
      <c r="E87" s="834"/>
      <c r="F87" s="834"/>
      <c r="G87" s="834"/>
      <c r="H87" s="834"/>
      <c r="I87" s="834"/>
      <c r="J87" s="834"/>
      <c r="K87" s="834"/>
      <c r="L87" s="834"/>
      <c r="M87" s="835"/>
      <c r="N87" s="52">
        <f>L84+L85+L86</f>
        <v>50990.54223071492</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220959.016333098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71" t="s">
        <v>2218</v>
      </c>
      <c r="C106" s="872"/>
      <c r="D106" s="872"/>
      <c r="E106" s="872"/>
      <c r="F106" s="872"/>
      <c r="G106" s="872"/>
      <c r="H106" s="872"/>
      <c r="I106" s="872"/>
      <c r="J106" s="872"/>
      <c r="K106" s="872"/>
      <c r="L106" s="872"/>
      <c r="M106" s="872"/>
      <c r="N106" s="873"/>
    </row>
    <row r="107" spans="2:14" ht="15" customHeight="1">
      <c r="B107" s="871"/>
      <c r="C107" s="872"/>
      <c r="D107" s="872"/>
      <c r="E107" s="872"/>
      <c r="F107" s="872"/>
      <c r="G107" s="872"/>
      <c r="H107" s="872"/>
      <c r="I107" s="872"/>
      <c r="J107" s="872"/>
      <c r="K107" s="872"/>
      <c r="L107" s="872"/>
      <c r="M107" s="872"/>
      <c r="N107" s="873"/>
    </row>
    <row r="108" spans="2:14" ht="30" customHeight="1">
      <c r="B108" s="874" t="s">
        <v>2219</v>
      </c>
      <c r="C108" s="875"/>
      <c r="D108" s="875"/>
      <c r="E108" s="875"/>
      <c r="F108" s="875"/>
      <c r="G108" s="875"/>
      <c r="H108" s="875"/>
      <c r="I108" s="875"/>
      <c r="J108" s="875"/>
      <c r="K108" s="875"/>
      <c r="L108" s="875"/>
      <c r="M108" s="875"/>
      <c r="N108" s="876"/>
    </row>
    <row r="109" spans="2:14">
      <c r="B109" s="874"/>
      <c r="C109" s="875"/>
      <c r="D109" s="875"/>
      <c r="E109" s="875"/>
      <c r="F109" s="875"/>
      <c r="G109" s="875"/>
      <c r="H109" s="875"/>
      <c r="I109" s="875"/>
      <c r="J109" s="875"/>
      <c r="K109" s="875"/>
      <c r="L109" s="875"/>
      <c r="M109" s="875"/>
      <c r="N109" s="876"/>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10"/>
      <c r="K119" s="810"/>
      <c r="L119" s="810"/>
      <c r="M119" s="810"/>
      <c r="N119" s="811"/>
    </row>
    <row r="120" spans="2:14" ht="15.75" thickBot="1">
      <c r="B120" s="260" t="s">
        <v>2221</v>
      </c>
      <c r="C120" s="392"/>
      <c r="D120" s="392"/>
      <c r="E120" s="57"/>
      <c r="F120" s="57"/>
      <c r="G120" s="57"/>
      <c r="H120" s="57"/>
      <c r="I120" s="57"/>
      <c r="J120" s="812"/>
      <c r="K120" s="812"/>
      <c r="L120" s="812"/>
      <c r="M120" s="812"/>
      <c r="N120" s="81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168</v>
      </c>
      <c r="B37" s="846" t="str">
        <f>VLOOKUP(A37,EQUIPOS!A7:D154,3,FALSE)</f>
        <v>Compactador tipo  POTENCIA: 105 HP, PESO: 6 ton</v>
      </c>
      <c r="C37" s="847"/>
      <c r="D37" s="847"/>
      <c r="E37" s="847"/>
      <c r="F37" s="847"/>
      <c r="G37" s="847"/>
      <c r="H37" s="848"/>
      <c r="I37" s="266"/>
      <c r="J37" s="267"/>
      <c r="K37" s="268">
        <f>VLOOKUP(A37,EQUIPOS!A7:D164,4,FALSE)</f>
        <v>109405.86587016408</v>
      </c>
      <c r="L37" s="269"/>
      <c r="M37" s="270">
        <v>9</v>
      </c>
      <c r="N37" s="271">
        <f t="shared" ref="N37:N43" si="0">K37/M37</f>
        <v>12156.20731890712</v>
      </c>
    </row>
    <row r="38" spans="1:14">
      <c r="A38" t="s">
        <v>173</v>
      </c>
      <c r="B38" s="846" t="str">
        <f>VLOOKUP(A38,EQUIPOS!A8:D154,3,FALSE)</f>
        <v>Compactador neumático de Potencia 70 HP, peso de 13 ton</v>
      </c>
      <c r="C38" s="847"/>
      <c r="D38" s="847"/>
      <c r="E38" s="847"/>
      <c r="F38" s="847"/>
      <c r="G38" s="847"/>
      <c r="H38" s="848"/>
      <c r="I38" s="266"/>
      <c r="J38" s="267"/>
      <c r="K38" s="268">
        <f>VLOOKUP(A38,EQUIPOS!A8:D165,4,FALSE)</f>
        <v>134291.0382858215</v>
      </c>
      <c r="L38" s="269"/>
      <c r="M38" s="270">
        <v>9</v>
      </c>
      <c r="N38" s="271">
        <f t="shared" si="0"/>
        <v>14921.22647620239</v>
      </c>
    </row>
    <row r="39" spans="1:14">
      <c r="A39" t="s">
        <v>286</v>
      </c>
      <c r="B39" s="846" t="str">
        <f>VLOOKUP(A39,EQUIPOS!A9:D154,3,FALSE)</f>
        <v>Planta de asfalto en frio</v>
      </c>
      <c r="C39" s="847"/>
      <c r="D39" s="847"/>
      <c r="E39" s="847"/>
      <c r="F39" s="847"/>
      <c r="G39" s="847"/>
      <c r="H39" s="848"/>
      <c r="I39" s="266"/>
      <c r="J39" s="267"/>
      <c r="K39" s="268">
        <f>VLOOKUP(A39,EQUIPOS!A9:D166,4,FALSE)</f>
        <v>246971.87017541175</v>
      </c>
      <c r="L39" s="269"/>
      <c r="M39" s="270">
        <v>9</v>
      </c>
      <c r="N39" s="271">
        <f t="shared" si="0"/>
        <v>27441.318908379082</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9</v>
      </c>
      <c r="N42" s="271">
        <f t="shared" si="0"/>
        <v>24274.703995888631</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971.8939014389166</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119171.57600431898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9718.9390143891651</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169968.47410238307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33993.694820476616</v>
      </c>
      <c r="M88" s="868"/>
      <c r="N88" s="51"/>
    </row>
    <row r="89" spans="1:14">
      <c r="B89" s="89" t="s">
        <v>973</v>
      </c>
      <c r="C89" s="90"/>
      <c r="D89" s="90"/>
      <c r="E89" s="90"/>
      <c r="F89" s="90"/>
      <c r="G89" s="90"/>
      <c r="H89" s="90"/>
      <c r="I89" s="87"/>
      <c r="J89" s="88"/>
      <c r="K89" s="303">
        <v>0.05</v>
      </c>
      <c r="L89" s="867">
        <f>N83*K89</f>
        <v>8498.423705119154</v>
      </c>
      <c r="M89" s="868"/>
      <c r="N89" s="51"/>
    </row>
    <row r="90" spans="1:14" ht="15.75" thickBot="1">
      <c r="B90" s="91" t="s">
        <v>974</v>
      </c>
      <c r="C90" s="92"/>
      <c r="D90" s="92"/>
      <c r="E90" s="92"/>
      <c r="F90" s="92"/>
      <c r="G90" s="92"/>
      <c r="H90" s="92"/>
      <c r="I90" s="93"/>
      <c r="J90" s="94"/>
      <c r="K90" s="304">
        <v>0.05</v>
      </c>
      <c r="L90" s="869">
        <f>N83*K90</f>
        <v>8498.423705119154</v>
      </c>
      <c r="M90" s="870"/>
      <c r="N90" s="51"/>
    </row>
    <row r="91" spans="1:14" ht="15.75" thickBot="1">
      <c r="B91" s="833" t="s">
        <v>953</v>
      </c>
      <c r="C91" s="834"/>
      <c r="D91" s="834"/>
      <c r="E91" s="834"/>
      <c r="F91" s="834"/>
      <c r="G91" s="834"/>
      <c r="H91" s="834"/>
      <c r="I91" s="834"/>
      <c r="J91" s="834"/>
      <c r="K91" s="834"/>
      <c r="L91" s="834"/>
      <c r="M91" s="835"/>
      <c r="N91" s="52">
        <f>L88+L89+L90</f>
        <v>50990.54223071492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220959.016333098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168</v>
      </c>
      <c r="B37" s="846" t="str">
        <f>VLOOKUP(A37,EQUIPOS!A7:D154,3,FALSE)</f>
        <v>Compactador tipo  POTENCIA: 105 HP, PESO: 6 ton</v>
      </c>
      <c r="C37" s="847"/>
      <c r="D37" s="847"/>
      <c r="E37" s="847"/>
      <c r="F37" s="847"/>
      <c r="G37" s="847"/>
      <c r="H37" s="848"/>
      <c r="I37" s="266"/>
      <c r="J37" s="267"/>
      <c r="K37" s="268">
        <f>VLOOKUP(A37,EQUIPOS!A7:D164,4,FALSE)</f>
        <v>109405.86587016408</v>
      </c>
      <c r="L37" s="269"/>
      <c r="M37" s="270">
        <v>9</v>
      </c>
      <c r="N37" s="271">
        <f t="shared" ref="N37:N43" si="0">K37/M37</f>
        <v>12156.20731890712</v>
      </c>
    </row>
    <row r="38" spans="1:14">
      <c r="A38" t="s">
        <v>173</v>
      </c>
      <c r="B38" s="846" t="str">
        <f>VLOOKUP(A38,EQUIPOS!A8:D154,3,FALSE)</f>
        <v>Compactador neumático de Potencia 70 HP, peso de 13 ton</v>
      </c>
      <c r="C38" s="847"/>
      <c r="D38" s="847"/>
      <c r="E38" s="847"/>
      <c r="F38" s="847"/>
      <c r="G38" s="847"/>
      <c r="H38" s="848"/>
      <c r="I38" s="266"/>
      <c r="J38" s="267"/>
      <c r="K38" s="268">
        <f>VLOOKUP(A38,EQUIPOS!A8:D165,4,FALSE)</f>
        <v>134291.0382858215</v>
      </c>
      <c r="L38" s="269"/>
      <c r="M38" s="270">
        <v>9</v>
      </c>
      <c r="N38" s="271">
        <f t="shared" si="0"/>
        <v>14921.22647620239</v>
      </c>
    </row>
    <row r="39" spans="1:14">
      <c r="A39" t="s">
        <v>286</v>
      </c>
      <c r="B39" s="846" t="str">
        <f>VLOOKUP(A39,EQUIPOS!A9:D154,3,FALSE)</f>
        <v>Planta de asfalto en frio</v>
      </c>
      <c r="C39" s="847"/>
      <c r="D39" s="847"/>
      <c r="E39" s="847"/>
      <c r="F39" s="847"/>
      <c r="G39" s="847"/>
      <c r="H39" s="848"/>
      <c r="I39" s="266"/>
      <c r="J39" s="267"/>
      <c r="K39" s="268">
        <f>VLOOKUP(A39,EQUIPOS!A9:D166,4,FALSE)</f>
        <v>246971.87017541175</v>
      </c>
      <c r="L39" s="269"/>
      <c r="M39" s="270">
        <v>9</v>
      </c>
      <c r="N39" s="271">
        <f t="shared" si="0"/>
        <v>27441.318908379082</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9</v>
      </c>
      <c r="N42" s="271">
        <f t="shared" si="0"/>
        <v>24274.703995888631</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971.8939014389166</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119171.57600431898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410">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837">
        <f>VLOOKUP(A64,TRANSPORTE!A5:D117,4,FALSE)</f>
        <v>1350.725590257437</v>
      </c>
      <c r="M64" s="838"/>
      <c r="N64" s="286">
        <f>K64*L64</f>
        <v>1891.0158263604117</v>
      </c>
    </row>
    <row r="65" spans="1:15">
      <c r="A65" t="s">
        <v>1349</v>
      </c>
      <c r="B65" s="46" t="str">
        <f>VLOOKUP(A65,TRANSPORTE!A6:D117,3,FALSE)</f>
        <v>Transporte de Mezcla en Frio DMF-19</v>
      </c>
      <c r="C65" s="47"/>
      <c r="D65" s="47"/>
      <c r="E65" s="47"/>
      <c r="F65" s="47"/>
      <c r="G65" s="47"/>
      <c r="H65" s="310" t="s">
        <v>1468</v>
      </c>
      <c r="I65" s="278">
        <v>1.25</v>
      </c>
      <c r="J65" s="285">
        <v>1</v>
      </c>
      <c r="K65" s="278">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9718.9390143891651</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169968.47410238307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33993.694820476616</v>
      </c>
      <c r="M88" s="868"/>
      <c r="N88" s="51"/>
    </row>
    <row r="89" spans="1:14">
      <c r="B89" s="89" t="s">
        <v>973</v>
      </c>
      <c r="C89" s="90"/>
      <c r="D89" s="90"/>
      <c r="E89" s="90"/>
      <c r="F89" s="90"/>
      <c r="G89" s="90"/>
      <c r="H89" s="90"/>
      <c r="I89" s="87"/>
      <c r="J89" s="88"/>
      <c r="K89" s="303">
        <v>0.05</v>
      </c>
      <c r="L89" s="867">
        <f>N83*K89</f>
        <v>8498.423705119154</v>
      </c>
      <c r="M89" s="868"/>
      <c r="N89" s="51"/>
    </row>
    <row r="90" spans="1:14" ht="15.75" thickBot="1">
      <c r="B90" s="91" t="s">
        <v>974</v>
      </c>
      <c r="C90" s="92"/>
      <c r="D90" s="92"/>
      <c r="E90" s="92"/>
      <c r="F90" s="92"/>
      <c r="G90" s="92"/>
      <c r="H90" s="92"/>
      <c r="I90" s="93"/>
      <c r="J90" s="94"/>
      <c r="K90" s="304">
        <v>0.05</v>
      </c>
      <c r="L90" s="869">
        <f>N83*K90</f>
        <v>8498.423705119154</v>
      </c>
      <c r="M90" s="870"/>
      <c r="N90" s="51"/>
    </row>
    <row r="91" spans="1:14" ht="15.75" thickBot="1">
      <c r="B91" s="833" t="s">
        <v>953</v>
      </c>
      <c r="C91" s="834"/>
      <c r="D91" s="834"/>
      <c r="E91" s="834"/>
      <c r="F91" s="834"/>
      <c r="G91" s="834"/>
      <c r="H91" s="834"/>
      <c r="I91" s="834"/>
      <c r="J91" s="834"/>
      <c r="K91" s="834"/>
      <c r="L91" s="834"/>
      <c r="M91" s="835"/>
      <c r="N91" s="52">
        <f>L88+L89+L90</f>
        <v>50990.54223071492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52">
        <f>N83+N91</f>
        <v>220959.016333098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168</v>
      </c>
      <c r="B37" s="846" t="str">
        <f>VLOOKUP(A37,EQUIPOS!A7:D154,3,FALSE)</f>
        <v>Compactador tipo  POTENCIA: 105 HP, PESO: 6 ton</v>
      </c>
      <c r="C37" s="847"/>
      <c r="D37" s="847"/>
      <c r="E37" s="847"/>
      <c r="F37" s="847"/>
      <c r="G37" s="847"/>
      <c r="H37" s="848"/>
      <c r="I37" s="266"/>
      <c r="J37" s="267"/>
      <c r="K37" s="268">
        <f>VLOOKUP(A37,EQUIPOS!A7:D164,4,FALSE)</f>
        <v>109405.86587016408</v>
      </c>
      <c r="L37" s="269"/>
      <c r="M37" s="270">
        <v>7</v>
      </c>
      <c r="N37" s="271">
        <f t="shared" ref="N37:N43" si="0">K37/M37</f>
        <v>15629.40941002344</v>
      </c>
    </row>
    <row r="38" spans="1:14">
      <c r="A38" t="s">
        <v>173</v>
      </c>
      <c r="B38" s="846" t="str">
        <f>VLOOKUP(A38,EQUIPOS!A8:D154,3,FALSE)</f>
        <v>Compactador neumático de Potencia 70 HP, peso de 13 ton</v>
      </c>
      <c r="C38" s="847"/>
      <c r="D38" s="847"/>
      <c r="E38" s="847"/>
      <c r="F38" s="847"/>
      <c r="G38" s="847"/>
      <c r="H38" s="848"/>
      <c r="I38" s="266"/>
      <c r="J38" s="267"/>
      <c r="K38" s="268">
        <f>VLOOKUP(A38,EQUIPOS!A8:D165,4,FALSE)</f>
        <v>134291.0382858215</v>
      </c>
      <c r="L38" s="269"/>
      <c r="M38" s="270">
        <v>7</v>
      </c>
      <c r="N38" s="271">
        <f t="shared" si="0"/>
        <v>19184.434040831642</v>
      </c>
    </row>
    <row r="39" spans="1:14">
      <c r="A39" t="s">
        <v>286</v>
      </c>
      <c r="B39" s="846" t="str">
        <f>VLOOKUP(A39,EQUIPOS!A9:D154,3,FALSE)</f>
        <v>Planta de asfalto en frio</v>
      </c>
      <c r="C39" s="847"/>
      <c r="D39" s="847"/>
      <c r="E39" s="847"/>
      <c r="F39" s="847"/>
      <c r="G39" s="847"/>
      <c r="H39" s="848"/>
      <c r="I39" s="266"/>
      <c r="J39" s="267"/>
      <c r="K39" s="268">
        <f>VLOOKUP(A39,EQUIPOS!A9:D166,4,FALSE)</f>
        <v>246971.87017541175</v>
      </c>
      <c r="L39" s="269"/>
      <c r="M39" s="270">
        <v>9</v>
      </c>
      <c r="N39" s="271">
        <f t="shared" si="0"/>
        <v>27441.318908379082</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7</v>
      </c>
      <c r="N42" s="271">
        <f t="shared" si="0"/>
        <v>31210.333708999668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1110.7358873587618</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133982.45735909542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1350.725590257437</v>
      </c>
      <c r="N65" s="411">
        <f>K65*M65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11107.358873587618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186167.77531635799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37233.555063271597</v>
      </c>
      <c r="M88" s="868"/>
      <c r="N88" s="51"/>
    </row>
    <row r="89" spans="1:14">
      <c r="B89" s="89" t="s">
        <v>973</v>
      </c>
      <c r="C89" s="90"/>
      <c r="D89" s="90"/>
      <c r="E89" s="90"/>
      <c r="F89" s="90"/>
      <c r="G89" s="90"/>
      <c r="H89" s="90"/>
      <c r="I89" s="87"/>
      <c r="J89" s="88"/>
      <c r="K89" s="303">
        <v>0.05</v>
      </c>
      <c r="L89" s="867">
        <f>N83*K89</f>
        <v>9308.3887658178992</v>
      </c>
      <c r="M89" s="868"/>
      <c r="N89" s="51"/>
    </row>
    <row r="90" spans="1:14" ht="15.75" thickBot="1">
      <c r="B90" s="91" t="s">
        <v>974</v>
      </c>
      <c r="C90" s="92"/>
      <c r="D90" s="92"/>
      <c r="E90" s="92"/>
      <c r="F90" s="92"/>
      <c r="G90" s="92"/>
      <c r="H90" s="92"/>
      <c r="I90" s="93"/>
      <c r="J90" s="94"/>
      <c r="K90" s="304">
        <v>0.05</v>
      </c>
      <c r="L90" s="869">
        <f>N83*K90</f>
        <v>9308.3887658178992</v>
      </c>
      <c r="M90" s="870"/>
      <c r="N90" s="51"/>
    </row>
    <row r="91" spans="1:14" ht="15.75" thickBot="1">
      <c r="B91" s="833" t="s">
        <v>953</v>
      </c>
      <c r="C91" s="834"/>
      <c r="D91" s="834"/>
      <c r="E91" s="834"/>
      <c r="F91" s="834"/>
      <c r="G91" s="834"/>
      <c r="H91" s="834"/>
      <c r="I91" s="834"/>
      <c r="J91" s="834"/>
      <c r="K91" s="834"/>
      <c r="L91" s="834"/>
      <c r="M91" s="835"/>
      <c r="N91" s="52">
        <f>L88+L89+L90</f>
        <v>55850.332594907399</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242018.1079112654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9</v>
      </c>
      <c r="N37" s="271">
        <f t="shared" ref="N37:N43" si="0">K37/M37</f>
        <v>14921.22647620239</v>
      </c>
    </row>
    <row r="38" spans="1:14">
      <c r="A38" t="s">
        <v>168</v>
      </c>
      <c r="B38" s="846" t="str">
        <f>VLOOKUP(A38,EQUIPOS!A8:D154,3,FALSE)</f>
        <v>Compactador tipo  POTENCIA: 105 HP, PESO: 6 ton</v>
      </c>
      <c r="C38" s="847"/>
      <c r="D38" s="847"/>
      <c r="E38" s="847"/>
      <c r="F38" s="847"/>
      <c r="G38" s="847"/>
      <c r="H38" s="848"/>
      <c r="I38" s="266"/>
      <c r="J38" s="267"/>
      <c r="K38" s="268">
        <f>VLOOKUP(A38,EQUIPOS!A8:D165,4,FALSE)</f>
        <v>109405.86587016408</v>
      </c>
      <c r="L38" s="269"/>
      <c r="M38" s="270">
        <v>9</v>
      </c>
      <c r="N38" s="271">
        <f t="shared" si="0"/>
        <v>12156.20731890712</v>
      </c>
    </row>
    <row r="39" spans="1:14">
      <c r="A39" t="s">
        <v>286</v>
      </c>
      <c r="B39" s="846" t="str">
        <f>VLOOKUP(A39,EQUIPOS!A9:D154,3,FALSE)</f>
        <v>Planta de asfalto en frio</v>
      </c>
      <c r="C39" s="847"/>
      <c r="D39" s="847"/>
      <c r="E39" s="847"/>
      <c r="F39" s="847"/>
      <c r="G39" s="847"/>
      <c r="H39" s="848"/>
      <c r="I39" s="266"/>
      <c r="J39" s="267"/>
      <c r="K39" s="268">
        <f>VLOOKUP(A39,EQUIPOS!A9:D166,4,FALSE)</f>
        <v>246971.87017541175</v>
      </c>
      <c r="L39" s="269"/>
      <c r="M39" s="270">
        <v>9</v>
      </c>
      <c r="N39" s="271">
        <f t="shared" si="0"/>
        <v>27441.318908379082</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9</v>
      </c>
      <c r="N42" s="271">
        <f t="shared" si="0"/>
        <v>24274.703995888631</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47"/>
      <c r="F46" s="847"/>
      <c r="G46" s="847"/>
      <c r="H46" s="848"/>
      <c r="I46" s="36"/>
      <c r="J46" s="37"/>
      <c r="K46" s="273"/>
      <c r="L46" s="275"/>
      <c r="M46" s="276"/>
      <c r="N46" s="277"/>
    </row>
    <row r="47" spans="1:14">
      <c r="B47" s="853" t="s">
        <v>952</v>
      </c>
      <c r="C47" s="966"/>
      <c r="D47" s="966"/>
      <c r="E47" s="38"/>
      <c r="F47" s="39"/>
      <c r="G47" s="39"/>
      <c r="H47" s="40"/>
      <c r="I47" s="36"/>
      <c r="J47" s="37"/>
      <c r="K47" s="278"/>
      <c r="L47" s="275"/>
      <c r="M47" s="400">
        <v>0.1</v>
      </c>
      <c r="N47" s="343">
        <f>N81*M47</f>
        <v>971.8939014389166</v>
      </c>
    </row>
    <row r="48" spans="1:14" ht="15.75" thickBot="1">
      <c r="B48" s="967"/>
      <c r="C48" s="968"/>
      <c r="D48" s="968"/>
      <c r="E48" s="968"/>
      <c r="F48" s="968"/>
      <c r="G48" s="968"/>
      <c r="H48" s="969"/>
      <c r="I48" s="855"/>
      <c r="J48" s="856"/>
      <c r="K48" s="41"/>
      <c r="L48" s="857"/>
      <c r="M48" s="970"/>
      <c r="N48" s="105"/>
    </row>
    <row r="49" spans="1:14" ht="15.75" thickBot="1">
      <c r="B49" s="833" t="s">
        <v>953</v>
      </c>
      <c r="C49" s="834"/>
      <c r="D49" s="834"/>
      <c r="E49" s="834"/>
      <c r="F49" s="834"/>
      <c r="G49" s="834"/>
      <c r="H49" s="834"/>
      <c r="I49" s="834"/>
      <c r="J49" s="834"/>
      <c r="K49" s="834"/>
      <c r="L49" s="834"/>
      <c r="M49" s="835"/>
      <c r="N49" s="393">
        <f>SUM(N36:N48)</f>
        <v>119171.57600431898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9718.9390143891651</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169968.47410238307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33993.694820476616</v>
      </c>
      <c r="M88" s="868"/>
      <c r="N88" s="51"/>
    </row>
    <row r="89" spans="1:14">
      <c r="B89" s="89" t="s">
        <v>973</v>
      </c>
      <c r="C89" s="90"/>
      <c r="D89" s="90"/>
      <c r="E89" s="90"/>
      <c r="F89" s="90"/>
      <c r="G89" s="90"/>
      <c r="H89" s="90"/>
      <c r="I89" s="87"/>
      <c r="J89" s="88"/>
      <c r="K89" s="303">
        <v>0.05</v>
      </c>
      <c r="L89" s="867">
        <f>N83*K89</f>
        <v>8498.423705119154</v>
      </c>
      <c r="M89" s="868"/>
      <c r="N89" s="51"/>
    </row>
    <row r="90" spans="1:14" ht="15.75" thickBot="1">
      <c r="B90" s="91" t="s">
        <v>974</v>
      </c>
      <c r="C90" s="92"/>
      <c r="D90" s="92"/>
      <c r="E90" s="92"/>
      <c r="F90" s="92"/>
      <c r="G90" s="92"/>
      <c r="H90" s="92"/>
      <c r="I90" s="93"/>
      <c r="J90" s="94"/>
      <c r="K90" s="304">
        <v>0.05</v>
      </c>
      <c r="L90" s="869">
        <f>N83*K90</f>
        <v>8498.423705119154</v>
      </c>
      <c r="M90" s="870"/>
      <c r="N90" s="51"/>
    </row>
    <row r="91" spans="1:14" ht="15.75" thickBot="1">
      <c r="B91" s="833" t="s">
        <v>953</v>
      </c>
      <c r="C91" s="834"/>
      <c r="D91" s="834"/>
      <c r="E91" s="834"/>
      <c r="F91" s="834"/>
      <c r="G91" s="834"/>
      <c r="H91" s="834"/>
      <c r="I91" s="834"/>
      <c r="J91" s="834"/>
      <c r="K91" s="834"/>
      <c r="L91" s="834"/>
      <c r="M91" s="835"/>
      <c r="N91" s="52">
        <f>L88+L89+L90</f>
        <v>50990.54223071492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220959.016333098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9</v>
      </c>
      <c r="N37" s="271">
        <f t="shared" ref="N37:N43" si="0">K37/M37</f>
        <v>14921.22647620239</v>
      </c>
    </row>
    <row r="38" spans="1:14">
      <c r="A38" t="s">
        <v>168</v>
      </c>
      <c r="B38" s="846" t="str">
        <f>VLOOKUP(A38,EQUIPOS!A8:D154,3,FALSE)</f>
        <v>Compactador tipo  POTENCIA: 105 HP, PESO: 6 ton</v>
      </c>
      <c r="C38" s="847"/>
      <c r="D38" s="847"/>
      <c r="E38" s="847"/>
      <c r="F38" s="847"/>
      <c r="G38" s="847"/>
      <c r="H38" s="848"/>
      <c r="I38" s="266"/>
      <c r="J38" s="267"/>
      <c r="K38" s="268">
        <f>VLOOKUP(A38,EQUIPOS!A8:D165,4,FALSE)</f>
        <v>109405.86587016408</v>
      </c>
      <c r="L38" s="269"/>
      <c r="M38" s="270">
        <v>9</v>
      </c>
      <c r="N38" s="271">
        <f t="shared" si="0"/>
        <v>12156.20731890712</v>
      </c>
    </row>
    <row r="39" spans="1:14">
      <c r="A39" t="s">
        <v>286</v>
      </c>
      <c r="B39" s="846" t="str">
        <f>VLOOKUP(A39,EQUIPOS!A9:D154,3,FALSE)</f>
        <v>Planta de asfalto en frio</v>
      </c>
      <c r="C39" s="847"/>
      <c r="D39" s="847"/>
      <c r="E39" s="847"/>
      <c r="F39" s="847"/>
      <c r="G39" s="847"/>
      <c r="H39" s="848"/>
      <c r="I39" s="266"/>
      <c r="J39" s="267"/>
      <c r="K39" s="268">
        <f>VLOOKUP(A39,EQUIPOS!A9:D166,4,FALSE)</f>
        <v>246971.87017541175</v>
      </c>
      <c r="L39" s="269"/>
      <c r="M39" s="270">
        <v>9</v>
      </c>
      <c r="N39" s="271">
        <f t="shared" si="0"/>
        <v>27441.318908379082</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9</v>
      </c>
      <c r="N42" s="271">
        <f t="shared" si="0"/>
        <v>24274.703995888631</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971.8939014389166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119171.57600431898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9718.9390143891651</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169968.47410238307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33993.694820476616</v>
      </c>
      <c r="M87" s="868"/>
      <c r="N87" s="51"/>
    </row>
    <row r="88" spans="1:14">
      <c r="B88" s="89" t="s">
        <v>973</v>
      </c>
      <c r="C88" s="90"/>
      <c r="D88" s="90"/>
      <c r="E88" s="90"/>
      <c r="F88" s="90"/>
      <c r="G88" s="90"/>
      <c r="H88" s="90"/>
      <c r="I88" s="87"/>
      <c r="J88" s="88"/>
      <c r="K88" s="303">
        <v>0.05</v>
      </c>
      <c r="L88" s="867">
        <f>N82*K88</f>
        <v>8498.423705119154</v>
      </c>
      <c r="M88" s="868"/>
      <c r="N88" s="51"/>
    </row>
    <row r="89" spans="1:14" ht="15.75" thickBot="1">
      <c r="B89" s="91" t="s">
        <v>974</v>
      </c>
      <c r="C89" s="92"/>
      <c r="D89" s="92"/>
      <c r="E89" s="92"/>
      <c r="F89" s="92"/>
      <c r="G89" s="92"/>
      <c r="H89" s="92"/>
      <c r="I89" s="93"/>
      <c r="J89" s="94"/>
      <c r="K89" s="304">
        <v>0.05</v>
      </c>
      <c r="L89" s="869">
        <f>N82*K89</f>
        <v>8498.423705119154</v>
      </c>
      <c r="M89" s="870"/>
      <c r="N89" s="51"/>
    </row>
    <row r="90" spans="1:14" ht="15.75" thickBot="1">
      <c r="B90" s="833" t="s">
        <v>953</v>
      </c>
      <c r="C90" s="834"/>
      <c r="D90" s="834"/>
      <c r="E90" s="834"/>
      <c r="F90" s="834"/>
      <c r="G90" s="834"/>
      <c r="H90" s="834"/>
      <c r="I90" s="834"/>
      <c r="J90" s="834"/>
      <c r="K90" s="834"/>
      <c r="L90" s="834"/>
      <c r="M90" s="835"/>
      <c r="N90" s="52">
        <f>L87+L88+L89</f>
        <v>50990.54223071492</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220959.016333098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9</v>
      </c>
      <c r="N37" s="271">
        <f t="shared" ref="N37:N43" si="0">K37/M37</f>
        <v>14921.22647620239</v>
      </c>
    </row>
    <row r="38" spans="1:14">
      <c r="A38" t="s">
        <v>168</v>
      </c>
      <c r="B38" s="846" t="str">
        <f>VLOOKUP(A38,EQUIPOS!A8:D154,3,FALSE)</f>
        <v>Compactador tipo  POTENCIA: 105 HP, PESO: 6 ton</v>
      </c>
      <c r="C38" s="847"/>
      <c r="D38" s="847"/>
      <c r="E38" s="847"/>
      <c r="F38" s="847"/>
      <c r="G38" s="847"/>
      <c r="H38" s="848"/>
      <c r="I38" s="266"/>
      <c r="J38" s="267"/>
      <c r="K38" s="268">
        <f>VLOOKUP(A38,EQUIPOS!A8:D165,4,FALSE)</f>
        <v>109405.86587016408</v>
      </c>
      <c r="L38" s="269"/>
      <c r="M38" s="270">
        <v>9</v>
      </c>
      <c r="N38" s="271">
        <f t="shared" si="0"/>
        <v>12156.20731890712</v>
      </c>
    </row>
    <row r="39" spans="1:14">
      <c r="A39" t="s">
        <v>286</v>
      </c>
      <c r="B39" s="846" t="str">
        <f>VLOOKUP(A39,EQUIPOS!A9:D154,3,FALSE)</f>
        <v>Planta de asfalto en frio</v>
      </c>
      <c r="C39" s="847"/>
      <c r="D39" s="847"/>
      <c r="E39" s="847"/>
      <c r="F39" s="847"/>
      <c r="G39" s="847"/>
      <c r="H39" s="848"/>
      <c r="I39" s="266"/>
      <c r="J39" s="267"/>
      <c r="K39" s="268">
        <f>VLOOKUP(A39,EQUIPOS!A9:D166,4,FALSE)</f>
        <v>246971.87017541175</v>
      </c>
      <c r="L39" s="269"/>
      <c r="M39" s="270">
        <v>9</v>
      </c>
      <c r="N39" s="271">
        <f t="shared" si="0"/>
        <v>27441.318908379082</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9</v>
      </c>
      <c r="N42" s="271">
        <f t="shared" si="0"/>
        <v>24274.703995888631</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47"/>
      <c r="F46" s="847"/>
      <c r="G46" s="847"/>
      <c r="H46" s="848"/>
      <c r="I46" s="36"/>
      <c r="J46" s="37"/>
      <c r="K46" s="273"/>
      <c r="L46" s="275"/>
      <c r="M46" s="276"/>
      <c r="N46" s="277"/>
    </row>
    <row r="47" spans="1:14">
      <c r="B47" s="853" t="s">
        <v>952</v>
      </c>
      <c r="C47" s="966"/>
      <c r="D47" s="966"/>
      <c r="E47" s="38"/>
      <c r="F47" s="39"/>
      <c r="G47" s="39"/>
      <c r="H47" s="40"/>
      <c r="I47" s="36"/>
      <c r="J47" s="37"/>
      <c r="K47" s="278"/>
      <c r="L47" s="275"/>
      <c r="M47" s="400">
        <v>0.1</v>
      </c>
      <c r="N47" s="343">
        <f>N81*M47</f>
        <v>971.8939014389166</v>
      </c>
    </row>
    <row r="48" spans="1:14" ht="15.75" thickBot="1">
      <c r="B48" s="967"/>
      <c r="C48" s="968"/>
      <c r="D48" s="968"/>
      <c r="E48" s="968"/>
      <c r="F48" s="968"/>
      <c r="G48" s="968"/>
      <c r="H48" s="969"/>
      <c r="I48" s="855"/>
      <c r="J48" s="856"/>
      <c r="K48" s="41"/>
      <c r="L48" s="857"/>
      <c r="M48" s="970"/>
      <c r="N48" s="105"/>
    </row>
    <row r="49" spans="1:14" ht="15.75" thickBot="1">
      <c r="B49" s="833" t="s">
        <v>953</v>
      </c>
      <c r="C49" s="834"/>
      <c r="D49" s="834"/>
      <c r="E49" s="834"/>
      <c r="F49" s="834"/>
      <c r="G49" s="834"/>
      <c r="H49" s="834"/>
      <c r="I49" s="834"/>
      <c r="J49" s="834"/>
      <c r="K49" s="834"/>
      <c r="L49" s="834"/>
      <c r="M49" s="835"/>
      <c r="N49" s="393">
        <f>SUM(N36:N48)</f>
        <v>119171.57600431898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9718.9390143891651</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169968.47410238307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33993.694820476616</v>
      </c>
      <c r="M88" s="868"/>
      <c r="N88" s="51"/>
    </row>
    <row r="89" spans="1:14">
      <c r="B89" s="89" t="s">
        <v>973</v>
      </c>
      <c r="C89" s="90"/>
      <c r="D89" s="90"/>
      <c r="E89" s="90"/>
      <c r="F89" s="90"/>
      <c r="G89" s="90"/>
      <c r="H89" s="90"/>
      <c r="I89" s="87"/>
      <c r="J89" s="88"/>
      <c r="K89" s="303">
        <v>0.05</v>
      </c>
      <c r="L89" s="867">
        <f>N83*K89</f>
        <v>8498.423705119154</v>
      </c>
      <c r="M89" s="868"/>
      <c r="N89" s="51"/>
    </row>
    <row r="90" spans="1:14" ht="15.75" thickBot="1">
      <c r="B90" s="91" t="s">
        <v>974</v>
      </c>
      <c r="C90" s="92"/>
      <c r="D90" s="92"/>
      <c r="E90" s="92"/>
      <c r="F90" s="92"/>
      <c r="G90" s="92"/>
      <c r="H90" s="92"/>
      <c r="I90" s="93"/>
      <c r="J90" s="94"/>
      <c r="K90" s="304">
        <v>0.05</v>
      </c>
      <c r="L90" s="869">
        <f>N83*K90</f>
        <v>8498.423705119154</v>
      </c>
      <c r="M90" s="870"/>
      <c r="N90" s="51"/>
    </row>
    <row r="91" spans="1:14" ht="15.75" thickBot="1">
      <c r="B91" s="833" t="s">
        <v>953</v>
      </c>
      <c r="C91" s="834"/>
      <c r="D91" s="834"/>
      <c r="E91" s="834"/>
      <c r="F91" s="834"/>
      <c r="G91" s="834"/>
      <c r="H91" s="834"/>
      <c r="I91" s="834"/>
      <c r="J91" s="834"/>
      <c r="K91" s="834"/>
      <c r="L91" s="834"/>
      <c r="M91" s="835"/>
      <c r="N91" s="52">
        <f>L88+L89+L90</f>
        <v>50990.54223071492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220959.016333098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 customHeight="1" thickBot="1">
      <c r="A31" t="s">
        <v>1845</v>
      </c>
      <c r="B31" s="80" t="s">
        <v>1067</v>
      </c>
      <c r="C31" s="971" t="s">
        <v>1580</v>
      </c>
      <c r="D31" s="971"/>
      <c r="E31" s="971"/>
      <c r="F31" s="972"/>
      <c r="G31" s="972"/>
      <c r="H31" s="972"/>
      <c r="I31" s="972"/>
      <c r="J31" s="972"/>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7</v>
      </c>
      <c r="N37" s="271">
        <f t="shared" ref="N37:N43" si="0">K37/M37</f>
        <v>19184.434040831642</v>
      </c>
    </row>
    <row r="38" spans="1:14">
      <c r="A38" t="s">
        <v>168</v>
      </c>
      <c r="B38" s="846" t="str">
        <f>VLOOKUP(A38,EQUIPOS!A8:D154,3,FALSE)</f>
        <v>Compactador tipo  POTENCIA: 105 HP, PESO: 6 ton</v>
      </c>
      <c r="C38" s="847"/>
      <c r="D38" s="847"/>
      <c r="E38" s="847"/>
      <c r="F38" s="847"/>
      <c r="G38" s="847"/>
      <c r="H38" s="848"/>
      <c r="I38" s="266"/>
      <c r="J38" s="267"/>
      <c r="K38" s="268">
        <f>VLOOKUP(A38,EQUIPOS!A8:D165,4,FALSE)</f>
        <v>109405.86587016408</v>
      </c>
      <c r="L38" s="269"/>
      <c r="M38" s="270">
        <v>7</v>
      </c>
      <c r="N38" s="271">
        <f t="shared" si="0"/>
        <v>15629.40941002344</v>
      </c>
    </row>
    <row r="39" spans="1:14">
      <c r="A39" t="s">
        <v>286</v>
      </c>
      <c r="B39" s="846" t="str">
        <f>VLOOKUP(A39,EQUIPOS!A9:D154,3,FALSE)</f>
        <v>Planta de asfalto en frio</v>
      </c>
      <c r="C39" s="847"/>
      <c r="D39" s="847"/>
      <c r="E39" s="847"/>
      <c r="F39" s="847"/>
      <c r="G39" s="847"/>
      <c r="H39" s="848"/>
      <c r="I39" s="266"/>
      <c r="J39" s="267"/>
      <c r="K39" s="268">
        <f>VLOOKUP(A39,EQUIPOS!A9:D166,4,FALSE)</f>
        <v>246971.87017541175</v>
      </c>
      <c r="L39" s="269"/>
      <c r="M39" s="270">
        <v>9</v>
      </c>
      <c r="N39" s="271">
        <f t="shared" si="0"/>
        <v>27441.318908379082</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7</v>
      </c>
      <c r="N42" s="271">
        <f t="shared" si="0"/>
        <v>31210.333708999668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9</v>
      </c>
      <c r="N43" s="271">
        <f t="shared" si="0"/>
        <v>9989.8836977009778</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1110.7358873587618</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133982.45735909542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11107.358873587618</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186167.77531635799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37233.555063271597</v>
      </c>
      <c r="M87" s="868"/>
      <c r="N87" s="51"/>
    </row>
    <row r="88" spans="1:14">
      <c r="B88" s="89" t="s">
        <v>973</v>
      </c>
      <c r="C88" s="90"/>
      <c r="D88" s="90"/>
      <c r="E88" s="90"/>
      <c r="F88" s="90"/>
      <c r="G88" s="90"/>
      <c r="H88" s="90"/>
      <c r="I88" s="87"/>
      <c r="J88" s="88"/>
      <c r="K88" s="303">
        <v>0.05</v>
      </c>
      <c r="L88" s="867">
        <f>N82*K88</f>
        <v>9308.3887658178992</v>
      </c>
      <c r="M88" s="868"/>
      <c r="N88" s="51"/>
    </row>
    <row r="89" spans="1:14" ht="15.75" thickBot="1">
      <c r="B89" s="91" t="s">
        <v>974</v>
      </c>
      <c r="C89" s="92"/>
      <c r="D89" s="92"/>
      <c r="E89" s="92"/>
      <c r="F89" s="92"/>
      <c r="G89" s="92"/>
      <c r="H89" s="92"/>
      <c r="I89" s="93"/>
      <c r="J89" s="94"/>
      <c r="K89" s="304">
        <v>0.05</v>
      </c>
      <c r="L89" s="869">
        <f>N82*K89</f>
        <v>9308.3887658178992</v>
      </c>
      <c r="M89" s="870"/>
      <c r="N89" s="51"/>
    </row>
    <row r="90" spans="1:14" ht="15.75" thickBot="1">
      <c r="B90" s="833" t="s">
        <v>953</v>
      </c>
      <c r="C90" s="834"/>
      <c r="D90" s="834"/>
      <c r="E90" s="834"/>
      <c r="F90" s="834"/>
      <c r="G90" s="834"/>
      <c r="H90" s="834"/>
      <c r="I90" s="834"/>
      <c r="J90" s="834"/>
      <c r="K90" s="834"/>
      <c r="L90" s="834"/>
      <c r="M90" s="835"/>
      <c r="N90" s="52">
        <f>L87+L88+L89</f>
        <v>55850.332594907399</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242018.1079112654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46"/>
      <c r="C47" s="847"/>
      <c r="D47" s="847"/>
      <c r="E47" s="847"/>
      <c r="F47" s="847"/>
      <c r="G47" s="847"/>
      <c r="H47" s="848"/>
      <c r="I47" s="849"/>
      <c r="J47" s="830"/>
      <c r="K47" s="268"/>
      <c r="L47" s="850"/>
      <c r="M47" s="851"/>
      <c r="N47" s="271"/>
    </row>
    <row r="48" spans="1:14">
      <c r="B48" s="846"/>
      <c r="C48" s="847"/>
      <c r="D48" s="847"/>
      <c r="E48" s="852"/>
      <c r="F48" s="847"/>
      <c r="G48" s="847"/>
      <c r="H48" s="848"/>
      <c r="I48" s="36"/>
      <c r="J48" s="37"/>
      <c r="K48" s="273"/>
      <c r="L48" s="275"/>
      <c r="M48" s="276"/>
      <c r="N48" s="277"/>
    </row>
    <row r="49" spans="1:14">
      <c r="B49" s="853" t="s">
        <v>952</v>
      </c>
      <c r="C49" s="854"/>
      <c r="D49" s="854"/>
      <c r="E49" s="38"/>
      <c r="F49" s="39"/>
      <c r="G49" s="39"/>
      <c r="H49" s="40"/>
      <c r="I49" s="36"/>
      <c r="J49" s="37"/>
      <c r="K49" s="278"/>
      <c r="L49" s="275"/>
      <c r="M49" s="400">
        <v>0.1</v>
      </c>
      <c r="N49" s="343">
        <f>N83*M49</f>
        <v>874.7045112950251</v>
      </c>
    </row>
    <row r="50" spans="1:14" ht="15.75" thickBot="1">
      <c r="B50" s="846"/>
      <c r="C50" s="847"/>
      <c r="D50" s="847"/>
      <c r="E50" s="847"/>
      <c r="F50" s="847"/>
      <c r="G50" s="847"/>
      <c r="H50" s="848"/>
      <c r="I50" s="855"/>
      <c r="J50" s="856"/>
      <c r="K50" s="41"/>
      <c r="L50" s="857"/>
      <c r="M50" s="858"/>
      <c r="N50" s="105"/>
    </row>
    <row r="51" spans="1:14" ht="15.75" thickBot="1">
      <c r="B51" s="833" t="s">
        <v>953</v>
      </c>
      <c r="C51" s="834"/>
      <c r="D51" s="834"/>
      <c r="E51" s="834"/>
      <c r="F51" s="834"/>
      <c r="G51" s="834"/>
      <c r="H51" s="834"/>
      <c r="I51" s="834"/>
      <c r="J51" s="834"/>
      <c r="K51" s="834"/>
      <c r="L51" s="834"/>
      <c r="M51" s="835"/>
      <c r="N51" s="393">
        <f>SUM(N36:N50)</f>
        <v>147857.72071283788</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24" t="s">
        <v>944</v>
      </c>
      <c r="C55" s="825"/>
      <c r="D55" s="825"/>
      <c r="E55" s="825"/>
      <c r="F55" s="825"/>
      <c r="G55" s="825"/>
      <c r="H55" s="825"/>
      <c r="I55" s="826"/>
      <c r="J55" s="314" t="s">
        <v>945</v>
      </c>
      <c r="K55" s="85" t="s">
        <v>946</v>
      </c>
      <c r="L55" s="827" t="s">
        <v>955</v>
      </c>
      <c r="M55" s="826"/>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25815.724837665002</v>
      </c>
      <c r="N56" s="271">
        <f>K56*M56</f>
        <v>36142.014772731003</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54.260859870469744</v>
      </c>
      <c r="N57" s="271">
        <f>K57*M57</f>
        <v>1356.5214967617435</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828"/>
      <c r="C60" s="829"/>
      <c r="D60" s="829"/>
      <c r="E60" s="829"/>
      <c r="F60" s="829"/>
      <c r="G60" s="829"/>
      <c r="H60" s="829"/>
      <c r="I60" s="830"/>
      <c r="J60" s="42"/>
      <c r="K60" s="44"/>
      <c r="L60" s="831"/>
      <c r="M60" s="832"/>
      <c r="N60" s="45"/>
    </row>
    <row r="61" spans="1:14" ht="15.75" thickBot="1">
      <c r="B61" s="833" t="s">
        <v>953</v>
      </c>
      <c r="C61" s="834"/>
      <c r="D61" s="834"/>
      <c r="E61" s="834"/>
      <c r="F61" s="834"/>
      <c r="G61" s="834"/>
      <c r="H61" s="834"/>
      <c r="I61" s="834"/>
      <c r="J61" s="834"/>
      <c r="K61" s="834"/>
      <c r="L61" s="834"/>
      <c r="M61" s="835"/>
      <c r="N61" s="393">
        <f>SUM(N56:N60)</f>
        <v>37498.536269492746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6" t="s">
        <v>961</v>
      </c>
      <c r="M65" s="809"/>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837">
        <f>VLOOKUP(A66,TRANSPORTE!A5:D117,4,FALSE)</f>
        <v>1350.725590257437</v>
      </c>
      <c r="M66" s="838"/>
      <c r="N66" s="286">
        <f>K66*L66</f>
        <v>1891.0158263604117</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837">
        <f>VLOOKUP(A67,TRANSPORTE!A6:D117,4,FALSE)</f>
        <v>1350.725590257437</v>
      </c>
      <c r="M67" s="838"/>
      <c r="N67" s="286">
        <f>K67*L67</f>
        <v>1688.4069878217963</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22"/>
      <c r="M71" s="823"/>
      <c r="N71" s="127"/>
    </row>
    <row r="72" spans="1:15" ht="15.75" thickBot="1">
      <c r="B72" s="839" t="s">
        <v>953</v>
      </c>
      <c r="C72" s="840"/>
      <c r="D72" s="840"/>
      <c r="E72" s="840"/>
      <c r="F72" s="840"/>
      <c r="G72" s="840"/>
      <c r="H72" s="840"/>
      <c r="I72" s="840"/>
      <c r="J72" s="840"/>
      <c r="K72" s="840"/>
      <c r="L72" s="840"/>
      <c r="M72" s="841"/>
      <c r="N72" s="104">
        <f>N66+N67+N68+N69+N70</f>
        <v>3579.4228141822077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20"/>
      <c r="C82" s="821"/>
      <c r="D82" s="821"/>
      <c r="E82" s="821"/>
      <c r="F82" s="821"/>
      <c r="G82" s="821"/>
      <c r="H82" s="821"/>
      <c r="I82" s="126"/>
      <c r="J82" s="126"/>
      <c r="K82" s="126"/>
      <c r="L82" s="921"/>
      <c r="M82" s="921"/>
      <c r="N82" s="45"/>
    </row>
    <row r="83" spans="1:14" ht="15.75" thickBot="1">
      <c r="B83" s="839" t="s">
        <v>953</v>
      </c>
      <c r="C83" s="840"/>
      <c r="D83" s="840"/>
      <c r="E83" s="840"/>
      <c r="F83" s="840"/>
      <c r="G83" s="840"/>
      <c r="H83" s="840"/>
      <c r="I83" s="840"/>
      <c r="J83" s="840"/>
      <c r="K83" s="840"/>
      <c r="L83" s="840"/>
      <c r="M83" s="841"/>
      <c r="N83" s="300">
        <f>SUM(N77:N82)</f>
        <v>8747.0451129502508</v>
      </c>
    </row>
    <row r="84" spans="1:14" ht="15.75" thickBot="1">
      <c r="B84" s="33"/>
      <c r="C84" s="34"/>
      <c r="D84" s="34"/>
      <c r="E84" s="34"/>
      <c r="F84" s="34"/>
      <c r="G84" s="34"/>
      <c r="H84" s="34"/>
      <c r="I84" s="34"/>
      <c r="J84" s="34"/>
      <c r="K84" s="34"/>
      <c r="L84" s="34"/>
      <c r="M84" s="34"/>
      <c r="N84" s="35"/>
    </row>
    <row r="85" spans="1:14" ht="15.75" thickBot="1">
      <c r="B85" s="833" t="s">
        <v>967</v>
      </c>
      <c r="C85" s="834"/>
      <c r="D85" s="834"/>
      <c r="E85" s="834"/>
      <c r="F85" s="834"/>
      <c r="G85" s="834"/>
      <c r="H85" s="834"/>
      <c r="I85" s="834"/>
      <c r="J85" s="834"/>
      <c r="K85" s="834"/>
      <c r="L85" s="834"/>
      <c r="M85" s="835"/>
      <c r="N85" s="99">
        <f>N51+N61+N72+N83</f>
        <v>197682.72490946311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4" t="s">
        <v>969</v>
      </c>
      <c r="C89" s="825"/>
      <c r="D89" s="825"/>
      <c r="E89" s="825"/>
      <c r="F89" s="825"/>
      <c r="G89" s="825"/>
      <c r="H89" s="825"/>
      <c r="I89" s="313"/>
      <c r="J89" s="333"/>
      <c r="K89" s="301" t="s">
        <v>970</v>
      </c>
      <c r="L89" s="863" t="s">
        <v>971</v>
      </c>
      <c r="M89" s="864"/>
      <c r="N89" s="302"/>
    </row>
    <row r="90" spans="1:14">
      <c r="B90" s="865" t="s">
        <v>972</v>
      </c>
      <c r="C90" s="866"/>
      <c r="D90" s="866"/>
      <c r="E90" s="866"/>
      <c r="F90" s="866"/>
      <c r="G90" s="866"/>
      <c r="H90" s="866"/>
      <c r="I90" s="87"/>
      <c r="J90" s="88"/>
      <c r="K90" s="303">
        <v>0.2</v>
      </c>
      <c r="L90" s="867">
        <f>N85*K90</f>
        <v>39536.544981892628</v>
      </c>
      <c r="M90" s="868"/>
      <c r="N90" s="51"/>
    </row>
    <row r="91" spans="1:14">
      <c r="B91" s="89" t="s">
        <v>973</v>
      </c>
      <c r="C91" s="90"/>
      <c r="D91" s="90"/>
      <c r="E91" s="90"/>
      <c r="F91" s="90"/>
      <c r="G91" s="90"/>
      <c r="H91" s="90"/>
      <c r="I91" s="87"/>
      <c r="J91" s="88"/>
      <c r="K91" s="303">
        <v>0.05</v>
      </c>
      <c r="L91" s="867">
        <f>N85*K91</f>
        <v>9884.136245473157</v>
      </c>
      <c r="M91" s="868"/>
      <c r="N91" s="51"/>
    </row>
    <row r="92" spans="1:14" ht="15.75" thickBot="1">
      <c r="B92" s="91" t="s">
        <v>974</v>
      </c>
      <c r="C92" s="92"/>
      <c r="D92" s="92"/>
      <c r="E92" s="92"/>
      <c r="F92" s="92"/>
      <c r="G92" s="92"/>
      <c r="H92" s="92"/>
      <c r="I92" s="93"/>
      <c r="J92" s="94"/>
      <c r="K92" s="304">
        <v>0.05</v>
      </c>
      <c r="L92" s="869">
        <f>N85*K92</f>
        <v>9884.136245473157</v>
      </c>
      <c r="M92" s="870"/>
      <c r="N92" s="51"/>
    </row>
    <row r="93" spans="1:14" ht="15.75" thickBot="1">
      <c r="B93" s="833" t="s">
        <v>953</v>
      </c>
      <c r="C93" s="834"/>
      <c r="D93" s="834"/>
      <c r="E93" s="834"/>
      <c r="F93" s="834"/>
      <c r="G93" s="834"/>
      <c r="H93" s="834"/>
      <c r="I93" s="834"/>
      <c r="J93" s="834"/>
      <c r="K93" s="834"/>
      <c r="L93" s="834"/>
      <c r="M93" s="835"/>
      <c r="N93" s="52">
        <f>L90+L91+L92</f>
        <v>59304.817472838942</v>
      </c>
    </row>
    <row r="94" spans="1:14" ht="15.75" thickBot="1">
      <c r="B94" s="33"/>
      <c r="C94" s="34"/>
      <c r="D94" s="34"/>
      <c r="E94" s="34"/>
      <c r="F94" s="34"/>
      <c r="G94" s="34"/>
      <c r="H94" s="34"/>
      <c r="I94" s="34"/>
      <c r="J94" s="34"/>
      <c r="K94" s="34"/>
      <c r="L94" s="34"/>
      <c r="M94" s="34"/>
      <c r="N94" s="35"/>
    </row>
    <row r="95" spans="1:14" ht="15.75" thickBot="1">
      <c r="A95" t="s">
        <v>2016</v>
      </c>
      <c r="B95" s="833" t="s">
        <v>975</v>
      </c>
      <c r="C95" s="834"/>
      <c r="D95" s="834"/>
      <c r="E95" s="834"/>
      <c r="F95" s="834"/>
      <c r="G95" s="834"/>
      <c r="H95" s="834"/>
      <c r="I95" s="834"/>
      <c r="J95" s="834"/>
      <c r="K95" s="834"/>
      <c r="L95" s="834"/>
      <c r="M95" s="835"/>
      <c r="N95" s="188">
        <f>N85+N93</f>
        <v>256987.54238230205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71" t="s">
        <v>2218</v>
      </c>
      <c r="C112" s="872"/>
      <c r="D112" s="872"/>
      <c r="E112" s="872"/>
      <c r="F112" s="872"/>
      <c r="G112" s="872"/>
      <c r="H112" s="872"/>
      <c r="I112" s="872"/>
      <c r="J112" s="872"/>
      <c r="K112" s="872"/>
      <c r="L112" s="872"/>
      <c r="M112" s="872"/>
      <c r="N112" s="873"/>
    </row>
    <row r="113" spans="2:14" ht="15" customHeight="1">
      <c r="B113" s="871"/>
      <c r="C113" s="872"/>
      <c r="D113" s="872"/>
      <c r="E113" s="872"/>
      <c r="F113" s="872"/>
      <c r="G113" s="872"/>
      <c r="H113" s="872"/>
      <c r="I113" s="872"/>
      <c r="J113" s="872"/>
      <c r="K113" s="872"/>
      <c r="L113" s="872"/>
      <c r="M113" s="872"/>
      <c r="N113" s="873"/>
    </row>
    <row r="114" spans="2:14" ht="30" customHeight="1">
      <c r="B114" s="874" t="s">
        <v>2219</v>
      </c>
      <c r="C114" s="875"/>
      <c r="D114" s="875"/>
      <c r="E114" s="875"/>
      <c r="F114" s="875"/>
      <c r="G114" s="875"/>
      <c r="H114" s="875"/>
      <c r="I114" s="875"/>
      <c r="J114" s="875"/>
      <c r="K114" s="875"/>
      <c r="L114" s="875"/>
      <c r="M114" s="875"/>
      <c r="N114" s="876"/>
    </row>
    <row r="115" spans="2:14">
      <c r="B115" s="874"/>
      <c r="C115" s="875"/>
      <c r="D115" s="875"/>
      <c r="E115" s="875"/>
      <c r="F115" s="875"/>
      <c r="G115" s="875"/>
      <c r="H115" s="875"/>
      <c r="I115" s="875"/>
      <c r="J115" s="875"/>
      <c r="K115" s="875"/>
      <c r="L115" s="875"/>
      <c r="M115" s="875"/>
      <c r="N115" s="87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10"/>
      <c r="K125" s="810"/>
      <c r="L125" s="810"/>
      <c r="M125" s="810"/>
      <c r="N125" s="811"/>
    </row>
    <row r="126" spans="2:14" ht="15.75" thickBot="1">
      <c r="B126" s="260" t="s">
        <v>2221</v>
      </c>
      <c r="C126" s="392"/>
      <c r="D126" s="392"/>
      <c r="E126" s="57"/>
      <c r="F126" s="57"/>
      <c r="G126" s="57"/>
      <c r="H126" s="57"/>
      <c r="I126" s="57"/>
      <c r="J126" s="812"/>
      <c r="K126" s="812"/>
      <c r="L126" s="812"/>
      <c r="M126" s="812"/>
      <c r="N126"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837"/>
      <c r="M66" s="838"/>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ht="15" customHeight="1">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874.7045112950251</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147857.72071283788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8747.0451129502508</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197682.72490946311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39536.544981892628</v>
      </c>
      <c r="M87" s="868"/>
      <c r="N87" s="51"/>
    </row>
    <row r="88" spans="1:14">
      <c r="B88" s="89" t="s">
        <v>973</v>
      </c>
      <c r="C88" s="90"/>
      <c r="D88" s="90"/>
      <c r="E88" s="90"/>
      <c r="F88" s="90"/>
      <c r="G88" s="90"/>
      <c r="H88" s="90"/>
      <c r="I88" s="87"/>
      <c r="J88" s="88"/>
      <c r="K88" s="303">
        <v>0.05</v>
      </c>
      <c r="L88" s="867">
        <f>N82*K88</f>
        <v>9884.136245473157</v>
      </c>
      <c r="M88" s="868"/>
      <c r="N88" s="51"/>
    </row>
    <row r="89" spans="1:14" ht="15.75" thickBot="1">
      <c r="B89" s="91" t="s">
        <v>974</v>
      </c>
      <c r="C89" s="92"/>
      <c r="D89" s="92"/>
      <c r="E89" s="92"/>
      <c r="F89" s="92"/>
      <c r="G89" s="92"/>
      <c r="H89" s="92"/>
      <c r="I89" s="93"/>
      <c r="J89" s="94"/>
      <c r="K89" s="304">
        <v>0.05</v>
      </c>
      <c r="L89" s="869">
        <f>N82*K89</f>
        <v>9884.136245473157</v>
      </c>
      <c r="M89" s="870"/>
      <c r="N89" s="51"/>
    </row>
    <row r="90" spans="1:14" ht="15.75" thickBot="1">
      <c r="B90" s="833" t="s">
        <v>953</v>
      </c>
      <c r="C90" s="834"/>
      <c r="D90" s="834"/>
      <c r="E90" s="834"/>
      <c r="F90" s="834"/>
      <c r="G90" s="834"/>
      <c r="H90" s="834"/>
      <c r="I90" s="834"/>
      <c r="J90" s="834"/>
      <c r="K90" s="834"/>
      <c r="L90" s="834"/>
      <c r="M90" s="835"/>
      <c r="N90" s="52">
        <f>L87+L88+L89</f>
        <v>59304.817472838942</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256987.54238230205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874.7045112950251</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147857.72071283788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8747.0451129502508</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197682.72490946311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39536.544981892628</v>
      </c>
      <c r="M87" s="868"/>
      <c r="N87" s="51"/>
    </row>
    <row r="88" spans="1:14">
      <c r="B88" s="89" t="s">
        <v>973</v>
      </c>
      <c r="C88" s="90"/>
      <c r="D88" s="90"/>
      <c r="E88" s="90"/>
      <c r="F88" s="90"/>
      <c r="G88" s="90"/>
      <c r="H88" s="90"/>
      <c r="I88" s="87"/>
      <c r="J88" s="88"/>
      <c r="K88" s="303">
        <v>0.05</v>
      </c>
      <c r="L88" s="867">
        <f>N82*K88</f>
        <v>9884.136245473157</v>
      </c>
      <c r="M88" s="868"/>
      <c r="N88" s="51"/>
    </row>
    <row r="89" spans="1:14" ht="15.75" thickBot="1">
      <c r="B89" s="91" t="s">
        <v>974</v>
      </c>
      <c r="C89" s="92"/>
      <c r="D89" s="92"/>
      <c r="E89" s="92"/>
      <c r="F89" s="92"/>
      <c r="G89" s="92"/>
      <c r="H89" s="92"/>
      <c r="I89" s="93"/>
      <c r="J89" s="94"/>
      <c r="K89" s="304">
        <v>0.05</v>
      </c>
      <c r="L89" s="869">
        <f>N82*K89</f>
        <v>9884.136245473157</v>
      </c>
      <c r="M89" s="870"/>
      <c r="N89" s="51"/>
    </row>
    <row r="90" spans="1:14" ht="15.75" thickBot="1">
      <c r="B90" s="833" t="s">
        <v>953</v>
      </c>
      <c r="C90" s="834"/>
      <c r="D90" s="834"/>
      <c r="E90" s="834"/>
      <c r="F90" s="834"/>
      <c r="G90" s="834"/>
      <c r="H90" s="834"/>
      <c r="I90" s="834"/>
      <c r="J90" s="834"/>
      <c r="K90" s="834"/>
      <c r="L90" s="834"/>
      <c r="M90" s="835"/>
      <c r="N90" s="52">
        <f>L87+L88+L89</f>
        <v>59304.817472838942</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256987.54238230205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1293</v>
      </c>
      <c r="B65" s="46" t="str">
        <f>VLOOKUP(A65,TRANSPORTE!A6:D117,3,FALSE)</f>
        <v>Transporte de mezcla</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8</v>
      </c>
      <c r="N37" s="271">
        <f t="shared" ref="N37:N43" si="0">K37/M37</f>
        <v>16786.379785727688</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8</v>
      </c>
      <c r="N38" s="271">
        <f t="shared" si="0"/>
        <v>14513.451843680143</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8</v>
      </c>
      <c r="N39" s="271">
        <f t="shared" si="0"/>
        <v>77110.850334980089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8</v>
      </c>
      <c r="N42" s="271">
        <f t="shared" si="0"/>
        <v>27309.041995374708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8</v>
      </c>
      <c r="N43" s="271">
        <f t="shared" si="0"/>
        <v>11238.6191599136</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971.8939014389166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177346.57872691701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9718.9390143891651</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228143.4768249811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45628.695364996223</v>
      </c>
      <c r="M87" s="868"/>
      <c r="N87" s="51"/>
    </row>
    <row r="88" spans="1:14">
      <c r="B88" s="89" t="s">
        <v>973</v>
      </c>
      <c r="C88" s="90"/>
      <c r="D88" s="90"/>
      <c r="E88" s="90"/>
      <c r="F88" s="90"/>
      <c r="G88" s="90"/>
      <c r="H88" s="90"/>
      <c r="I88" s="87"/>
      <c r="J88" s="88"/>
      <c r="K88" s="303">
        <v>0.05</v>
      </c>
      <c r="L88" s="867">
        <f>N82*K88</f>
        <v>11407.173841249056</v>
      </c>
      <c r="M88" s="868"/>
      <c r="N88" s="51"/>
    </row>
    <row r="89" spans="1:14" ht="15.75" thickBot="1">
      <c r="B89" s="91" t="s">
        <v>974</v>
      </c>
      <c r="C89" s="92"/>
      <c r="D89" s="92"/>
      <c r="E89" s="92"/>
      <c r="F89" s="92"/>
      <c r="G89" s="92"/>
      <c r="H89" s="92"/>
      <c r="I89" s="93"/>
      <c r="J89" s="94"/>
      <c r="K89" s="304">
        <v>0.05</v>
      </c>
      <c r="L89" s="869">
        <f>N82*K89</f>
        <v>11407.173841249056</v>
      </c>
      <c r="M89" s="870"/>
      <c r="N89" s="51"/>
    </row>
    <row r="90" spans="1:14" ht="15.75" thickBot="1">
      <c r="B90" s="833" t="s">
        <v>953</v>
      </c>
      <c r="C90" s="834"/>
      <c r="D90" s="834"/>
      <c r="E90" s="834"/>
      <c r="F90" s="834"/>
      <c r="G90" s="834"/>
      <c r="H90" s="834"/>
      <c r="I90" s="834"/>
      <c r="J90" s="834"/>
      <c r="K90" s="834"/>
      <c r="L90" s="834"/>
      <c r="M90" s="835"/>
      <c r="N90" s="52">
        <f>L87+L88+L89</f>
        <v>68443.043047494328</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296586.51987247542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8</v>
      </c>
      <c r="N37" s="271">
        <f t="shared" ref="N37:N43" si="0">K37/M37</f>
        <v>16786.379785727688</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8</v>
      </c>
      <c r="N38" s="271">
        <f t="shared" si="0"/>
        <v>14513.451843680143</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8</v>
      </c>
      <c r="N39" s="271">
        <f t="shared" si="0"/>
        <v>77110.850334980089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8</v>
      </c>
      <c r="N42" s="271">
        <f t="shared" si="0"/>
        <v>27309.041995374708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8</v>
      </c>
      <c r="N43" s="271">
        <f t="shared" si="0"/>
        <v>11238.6191599136</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971.8939014389166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177346.57872691701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127"/>
    </row>
    <row r="80" spans="1:15" ht="15.75" thickBot="1">
      <c r="B80" s="839" t="s">
        <v>953</v>
      </c>
      <c r="C80" s="840"/>
      <c r="D80" s="840"/>
      <c r="E80" s="840"/>
      <c r="F80" s="840"/>
      <c r="G80" s="840"/>
      <c r="H80" s="840"/>
      <c r="I80" s="840"/>
      <c r="J80" s="840"/>
      <c r="K80" s="840"/>
      <c r="L80" s="840"/>
      <c r="M80" s="841"/>
      <c r="N80" s="459">
        <f>SUM(N74:N79)</f>
        <v>9718.9390143891651</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228143.4768249811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45628.695364996223</v>
      </c>
      <c r="M87" s="868"/>
      <c r="N87" s="51"/>
    </row>
    <row r="88" spans="1:14">
      <c r="B88" s="89" t="s">
        <v>973</v>
      </c>
      <c r="C88" s="90"/>
      <c r="D88" s="90"/>
      <c r="E88" s="90"/>
      <c r="F88" s="90"/>
      <c r="G88" s="90"/>
      <c r="H88" s="90"/>
      <c r="I88" s="87"/>
      <c r="J88" s="88"/>
      <c r="K88" s="303">
        <v>0.05</v>
      </c>
      <c r="L88" s="867">
        <f>N82*K88</f>
        <v>11407.173841249056</v>
      </c>
      <c r="M88" s="868"/>
      <c r="N88" s="51"/>
    </row>
    <row r="89" spans="1:14" ht="15.75" thickBot="1">
      <c r="B89" s="91" t="s">
        <v>974</v>
      </c>
      <c r="C89" s="92"/>
      <c r="D89" s="92"/>
      <c r="E89" s="92"/>
      <c r="F89" s="92"/>
      <c r="G89" s="92"/>
      <c r="H89" s="92"/>
      <c r="I89" s="93"/>
      <c r="J89" s="94"/>
      <c r="K89" s="304">
        <v>0.05</v>
      </c>
      <c r="L89" s="869">
        <f>N82*K89</f>
        <v>11407.173841249056</v>
      </c>
      <c r="M89" s="870"/>
      <c r="N89" s="51"/>
    </row>
    <row r="90" spans="1:14" ht="15.75" thickBot="1">
      <c r="B90" s="833" t="s">
        <v>953</v>
      </c>
      <c r="C90" s="834"/>
      <c r="D90" s="834"/>
      <c r="E90" s="834"/>
      <c r="F90" s="834"/>
      <c r="G90" s="834"/>
      <c r="H90" s="834"/>
      <c r="I90" s="834"/>
      <c r="J90" s="834"/>
      <c r="K90" s="834"/>
      <c r="L90" s="834"/>
      <c r="M90" s="835"/>
      <c r="N90" s="52">
        <f>L87+L88+L89</f>
        <v>68443.043047494328</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296586.51987247542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8</v>
      </c>
      <c r="N37" s="271">
        <f t="shared" ref="N37:N43" si="0">K37/M37</f>
        <v>16786.379785727688</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8</v>
      </c>
      <c r="N38" s="271">
        <f t="shared" si="0"/>
        <v>14513.451843680143</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8</v>
      </c>
      <c r="N39" s="271">
        <f t="shared" si="0"/>
        <v>77110.850334980089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8</v>
      </c>
      <c r="N42" s="271">
        <f t="shared" si="0"/>
        <v>27309.041995374708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8</v>
      </c>
      <c r="N43" s="271">
        <f t="shared" si="0"/>
        <v>11238.6191599136</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971.8939014389166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177346.57872691701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9718.9390143891651</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228143.4768249811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45628.695364996223</v>
      </c>
      <c r="M87" s="868"/>
      <c r="N87" s="51"/>
    </row>
    <row r="88" spans="1:14">
      <c r="B88" s="89" t="s">
        <v>973</v>
      </c>
      <c r="C88" s="90"/>
      <c r="D88" s="90"/>
      <c r="E88" s="90"/>
      <c r="F88" s="90"/>
      <c r="G88" s="90"/>
      <c r="H88" s="90"/>
      <c r="I88" s="87"/>
      <c r="J88" s="88"/>
      <c r="K88" s="303">
        <v>0.05</v>
      </c>
      <c r="L88" s="867">
        <f>N82*K88</f>
        <v>11407.173841249056</v>
      </c>
      <c r="M88" s="868"/>
      <c r="N88" s="51"/>
    </row>
    <row r="89" spans="1:14" ht="15.75" thickBot="1">
      <c r="B89" s="91" t="s">
        <v>974</v>
      </c>
      <c r="C89" s="92"/>
      <c r="D89" s="92"/>
      <c r="E89" s="92"/>
      <c r="F89" s="92"/>
      <c r="G89" s="92"/>
      <c r="H89" s="92"/>
      <c r="I89" s="93"/>
      <c r="J89" s="94"/>
      <c r="K89" s="304">
        <v>0.05</v>
      </c>
      <c r="L89" s="869">
        <f>N82*K89</f>
        <v>11407.173841249056</v>
      </c>
      <c r="M89" s="870"/>
      <c r="N89" s="51"/>
    </row>
    <row r="90" spans="1:14" ht="15.75" thickBot="1">
      <c r="B90" s="833" t="s">
        <v>953</v>
      </c>
      <c r="C90" s="834"/>
      <c r="D90" s="834"/>
      <c r="E90" s="834"/>
      <c r="F90" s="834"/>
      <c r="G90" s="834"/>
      <c r="H90" s="834"/>
      <c r="I90" s="834"/>
      <c r="J90" s="834"/>
      <c r="K90" s="834"/>
      <c r="L90" s="834"/>
      <c r="M90" s="835"/>
      <c r="N90" s="52">
        <f>L87+L88+L89</f>
        <v>68443.043047494328</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296586.51987247542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topLeftCell="A25" zoomScale="78" zoomScaleNormal="78" workbookViewId="0">
      <selection activeCell="F68" sqref="F6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874.7045112950251</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147857.72071283788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8747.0451129502508</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197682.72490946311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39536.544981892628</v>
      </c>
      <c r="M87" s="868"/>
      <c r="N87" s="51"/>
    </row>
    <row r="88" spans="1:14">
      <c r="B88" s="89" t="s">
        <v>973</v>
      </c>
      <c r="C88" s="90"/>
      <c r="D88" s="90"/>
      <c r="E88" s="90"/>
      <c r="F88" s="90"/>
      <c r="G88" s="90"/>
      <c r="H88" s="90"/>
      <c r="I88" s="87"/>
      <c r="J88" s="88"/>
      <c r="K88" s="303">
        <v>0.05</v>
      </c>
      <c r="L88" s="867">
        <f>N82*K88</f>
        <v>9884.136245473157</v>
      </c>
      <c r="M88" s="868"/>
      <c r="N88" s="51"/>
    </row>
    <row r="89" spans="1:14" ht="15.75" thickBot="1">
      <c r="B89" s="91" t="s">
        <v>974</v>
      </c>
      <c r="C89" s="92"/>
      <c r="D89" s="92"/>
      <c r="E89" s="92"/>
      <c r="F89" s="92"/>
      <c r="G89" s="92"/>
      <c r="H89" s="92"/>
      <c r="I89" s="93"/>
      <c r="J89" s="94"/>
      <c r="K89" s="304">
        <v>0.05</v>
      </c>
      <c r="L89" s="869">
        <f>N82*K89</f>
        <v>9884.136245473157</v>
      </c>
      <c r="M89" s="870"/>
      <c r="N89" s="51"/>
    </row>
    <row r="90" spans="1:14" ht="15.75" thickBot="1">
      <c r="B90" s="833" t="s">
        <v>953</v>
      </c>
      <c r="C90" s="834"/>
      <c r="D90" s="834"/>
      <c r="E90" s="834"/>
      <c r="F90" s="834"/>
      <c r="G90" s="834"/>
      <c r="H90" s="834"/>
      <c r="I90" s="834"/>
      <c r="J90" s="834"/>
      <c r="K90" s="834"/>
      <c r="L90" s="834"/>
      <c r="M90" s="835"/>
      <c r="N90" s="52">
        <f>L87+L88+L89</f>
        <v>59304.817472838942</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256987.54238230205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topLeftCell="A40" zoomScale="78" zoomScaleNormal="78" workbookViewId="0">
      <selection activeCell="J57" sqref="J5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127"/>
    </row>
    <row r="81" spans="1:14" ht="15.75" thickBot="1">
      <c r="B81" s="839" t="s">
        <v>953</v>
      </c>
      <c r="C81" s="840"/>
      <c r="D81" s="840"/>
      <c r="E81" s="840"/>
      <c r="F81" s="840"/>
      <c r="G81" s="840"/>
      <c r="H81" s="840"/>
      <c r="I81" s="840"/>
      <c r="J81" s="840"/>
      <c r="K81" s="840"/>
      <c r="L81" s="840"/>
      <c r="M81" s="841"/>
      <c r="N81" s="459">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874.7045112950251</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147857.72071283788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8747.0451129502508</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197682.72490946311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39536.544981892628</v>
      </c>
      <c r="M87" s="868"/>
      <c r="N87" s="51"/>
    </row>
    <row r="88" spans="1:14">
      <c r="B88" s="89" t="s">
        <v>973</v>
      </c>
      <c r="C88" s="90"/>
      <c r="D88" s="90"/>
      <c r="E88" s="90"/>
      <c r="F88" s="90"/>
      <c r="G88" s="90"/>
      <c r="H88" s="90"/>
      <c r="I88" s="87"/>
      <c r="J88" s="88"/>
      <c r="K88" s="303">
        <v>0.05</v>
      </c>
      <c r="L88" s="867">
        <f>N82*K88</f>
        <v>9884.136245473157</v>
      </c>
      <c r="M88" s="868"/>
      <c r="N88" s="51"/>
    </row>
    <row r="89" spans="1:14" ht="15.75" thickBot="1">
      <c r="B89" s="91" t="s">
        <v>974</v>
      </c>
      <c r="C89" s="92"/>
      <c r="D89" s="92"/>
      <c r="E89" s="92"/>
      <c r="F89" s="92"/>
      <c r="G89" s="92"/>
      <c r="H89" s="92"/>
      <c r="I89" s="93"/>
      <c r="J89" s="94"/>
      <c r="K89" s="304">
        <v>0.05</v>
      </c>
      <c r="L89" s="869">
        <f>N82*K89</f>
        <v>9884.136245473157</v>
      </c>
      <c r="M89" s="870"/>
      <c r="N89" s="51"/>
    </row>
    <row r="90" spans="1:14" ht="15.75" thickBot="1">
      <c r="B90" s="833" t="s">
        <v>953</v>
      </c>
      <c r="C90" s="834"/>
      <c r="D90" s="834"/>
      <c r="E90" s="834"/>
      <c r="F90" s="834"/>
      <c r="G90" s="834"/>
      <c r="H90" s="834"/>
      <c r="I90" s="834"/>
      <c r="J90" s="834"/>
      <c r="K90" s="834"/>
      <c r="L90" s="834"/>
      <c r="M90" s="835"/>
      <c r="N90" s="52">
        <f>L87+L88+L89</f>
        <v>59304.817472838942</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256987.54238230205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topLeftCell="A25" zoomScale="78" zoomScaleNormal="78" workbookViewId="0">
      <selection activeCell="J56" sqref="J56"/>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8</v>
      </c>
      <c r="N37" s="271">
        <f t="shared" ref="N37:N43" si="0">K37/M37</f>
        <v>16786.379785727688</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8</v>
      </c>
      <c r="N38" s="271">
        <f t="shared" si="0"/>
        <v>14513.451843680143</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8</v>
      </c>
      <c r="N39" s="271">
        <f t="shared" si="0"/>
        <v>77110.850334980089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8</v>
      </c>
      <c r="N42" s="271">
        <f t="shared" si="0"/>
        <v>27309.041995374708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8</v>
      </c>
      <c r="N43" s="271">
        <f t="shared" si="0"/>
        <v>11238.6191599136</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971.8939014389166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177346.57872691701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9718.9390143891651</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228143.4768249811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45628.695364996223</v>
      </c>
      <c r="M87" s="868"/>
      <c r="N87" s="51"/>
    </row>
    <row r="88" spans="1:14">
      <c r="B88" s="89" t="s">
        <v>973</v>
      </c>
      <c r="C88" s="90"/>
      <c r="D88" s="90"/>
      <c r="E88" s="90"/>
      <c r="F88" s="90"/>
      <c r="G88" s="90"/>
      <c r="H88" s="90"/>
      <c r="I88" s="87"/>
      <c r="J88" s="88"/>
      <c r="K88" s="303">
        <v>0.05</v>
      </c>
      <c r="L88" s="867">
        <f>N82*K88</f>
        <v>11407.173841249056</v>
      </c>
      <c r="M88" s="868"/>
      <c r="N88" s="51"/>
    </row>
    <row r="89" spans="1:14" ht="15.75" thickBot="1">
      <c r="B89" s="91" t="s">
        <v>974</v>
      </c>
      <c r="C89" s="92"/>
      <c r="D89" s="92"/>
      <c r="E89" s="92"/>
      <c r="F89" s="92"/>
      <c r="G89" s="92"/>
      <c r="H89" s="92"/>
      <c r="I89" s="93"/>
      <c r="J89" s="94"/>
      <c r="K89" s="304">
        <v>0.05</v>
      </c>
      <c r="L89" s="869">
        <f>N82*K89</f>
        <v>11407.173841249056</v>
      </c>
      <c r="M89" s="870"/>
      <c r="N89" s="51"/>
    </row>
    <row r="90" spans="1:14" ht="15.75" thickBot="1">
      <c r="B90" s="833" t="s">
        <v>953</v>
      </c>
      <c r="C90" s="834"/>
      <c r="D90" s="834"/>
      <c r="E90" s="834"/>
      <c r="F90" s="834"/>
      <c r="G90" s="834"/>
      <c r="H90" s="834"/>
      <c r="I90" s="834"/>
      <c r="J90" s="834"/>
      <c r="K90" s="834"/>
      <c r="L90" s="834"/>
      <c r="M90" s="835"/>
      <c r="N90" s="52">
        <f>L87+L88+L89</f>
        <v>68443.043047494328</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296586.51987247542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topLeftCell="A37" zoomScale="78" zoomScaleNormal="78" workbookViewId="0">
      <selection activeCell="K21" sqref="K21"/>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874.7045112950251</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147857.72071283788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54.260859870469744</v>
      </c>
      <c r="N54" s="271">
        <f>K54*M54</f>
        <v>1356.5214967617435</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37498.536269492746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8747.0451129502508</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197682.72490946311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39536.544981892628</v>
      </c>
      <c r="M87" s="868"/>
      <c r="N87" s="51"/>
    </row>
    <row r="88" spans="1:14">
      <c r="B88" s="89" t="s">
        <v>973</v>
      </c>
      <c r="C88" s="90"/>
      <c r="D88" s="90"/>
      <c r="E88" s="90"/>
      <c r="F88" s="90"/>
      <c r="G88" s="90"/>
      <c r="H88" s="90"/>
      <c r="I88" s="87"/>
      <c r="J88" s="88"/>
      <c r="K88" s="303">
        <v>0.05</v>
      </c>
      <c r="L88" s="867">
        <f>N82*K88</f>
        <v>9884.136245473157</v>
      </c>
      <c r="M88" s="868"/>
      <c r="N88" s="51"/>
    </row>
    <row r="89" spans="1:14" ht="15.75" thickBot="1">
      <c r="B89" s="91" t="s">
        <v>974</v>
      </c>
      <c r="C89" s="92"/>
      <c r="D89" s="92"/>
      <c r="E89" s="92"/>
      <c r="F89" s="92"/>
      <c r="G89" s="92"/>
      <c r="H89" s="92"/>
      <c r="I89" s="93"/>
      <c r="J89" s="94"/>
      <c r="K89" s="304">
        <v>0.05</v>
      </c>
      <c r="L89" s="869">
        <f>N82*K89</f>
        <v>9884.136245473157</v>
      </c>
      <c r="M89" s="870"/>
      <c r="N89" s="51"/>
    </row>
    <row r="90" spans="1:14" ht="15.75" thickBot="1">
      <c r="B90" s="833" t="s">
        <v>953</v>
      </c>
      <c r="C90" s="834"/>
      <c r="D90" s="834"/>
      <c r="E90" s="834"/>
      <c r="F90" s="834"/>
      <c r="G90" s="834"/>
      <c r="H90" s="834"/>
      <c r="I90" s="834"/>
      <c r="J90" s="834"/>
      <c r="K90" s="834"/>
      <c r="L90" s="834"/>
      <c r="M90" s="835"/>
      <c r="N90" s="52">
        <f>L87+L88+L89</f>
        <v>59304.817472838942</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256987.54238230205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150</v>
      </c>
      <c r="B36" s="846" t="str">
        <f>VLOOKUP(A36,EQUIPOS!A6:D154,3,FALSE)</f>
        <v>Cargador : Potencia en el volante 125 hp, Clasificación de RPM del motor 2300.</v>
      </c>
      <c r="C36" s="847"/>
      <c r="D36" s="847"/>
      <c r="E36" s="847"/>
      <c r="F36" s="847"/>
      <c r="G36" s="847"/>
      <c r="H36" s="848"/>
      <c r="I36" s="266"/>
      <c r="J36" s="267"/>
      <c r="K36" s="268">
        <f>VLOOKUP(A36,EQUIPOS!A6:D163,4,FALSE)</f>
        <v>162521.63429800037</v>
      </c>
      <c r="L36" s="269"/>
      <c r="M36" s="270">
        <v>30</v>
      </c>
      <c r="N36" s="271">
        <f>K36/M36</f>
        <v>5417.387809933346</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166</v>
      </c>
      <c r="B38" s="846" t="str">
        <f>VLOOKUP(A38,EQUIPOS!A8:D154,3,FALSE)</f>
        <v>Compactador de Rodillo POTENCIA: 99HP, PESO: 8 ton</v>
      </c>
      <c r="C38" s="847"/>
      <c r="D38" s="847"/>
      <c r="E38" s="847"/>
      <c r="F38" s="847"/>
      <c r="G38" s="847"/>
      <c r="H38" s="848"/>
      <c r="I38" s="266"/>
      <c r="J38" s="267"/>
      <c r="K38" s="268">
        <f>VLOOKUP(A38,EQUIPOS!A8:D165,4,FALSE)</f>
        <v>116107.61474944114</v>
      </c>
      <c r="L38" s="269"/>
      <c r="M38" s="270">
        <v>10</v>
      </c>
      <c r="N38" s="271">
        <f t="shared" si="0"/>
        <v>11610.761474944115</v>
      </c>
    </row>
    <row r="39" spans="1:14">
      <c r="A39" t="s">
        <v>284</v>
      </c>
      <c r="B39" s="846" t="str">
        <f>VLOOKUP(A39,EQUIPOS!A9:D154,3,FALSE)</f>
        <v>Planta de asfalto en caliente</v>
      </c>
      <c r="C39" s="847"/>
      <c r="D39" s="847"/>
      <c r="E39" s="847"/>
      <c r="F39" s="847"/>
      <c r="G39" s="847"/>
      <c r="H39" s="848"/>
      <c r="I39" s="266"/>
      <c r="J39" s="267"/>
      <c r="K39" s="268">
        <f>VLOOKUP(A39,EQUIPOS!A9:D166,4,FALSE)</f>
        <v>616886.80267984071</v>
      </c>
      <c r="L39" s="269"/>
      <c r="M39" s="270">
        <v>10</v>
      </c>
      <c r="N39" s="271">
        <f t="shared" si="0"/>
        <v>61688.680267984069</v>
      </c>
    </row>
    <row r="40" spans="1:14">
      <c r="A40" t="s">
        <v>290</v>
      </c>
      <c r="B40" s="846" t="str">
        <f>VLOOKUP(A40,EQUIPOS!A10:D154,3,FALSE)</f>
        <v>Planta trituradora</v>
      </c>
      <c r="C40" s="847"/>
      <c r="D40" s="847"/>
      <c r="E40" s="847"/>
      <c r="F40" s="847"/>
      <c r="G40" s="847"/>
      <c r="H40" s="848"/>
      <c r="I40" s="266"/>
      <c r="J40" s="267"/>
      <c r="K40" s="268">
        <f>VLOOKUP(A40,EQUIPOS!A10:D167,4,FALSE)</f>
        <v>513617.4771514954</v>
      </c>
      <c r="L40" s="269"/>
      <c r="M40" s="270">
        <v>30</v>
      </c>
      <c r="N40" s="271">
        <f t="shared" si="0"/>
        <v>17120.582571716513</v>
      </c>
    </row>
    <row r="41" spans="1:14">
      <c r="A41" t="s">
        <v>314</v>
      </c>
      <c r="B41" s="846" t="str">
        <f>VLOOKUP(A41,EQUIPOS!A11:D155,3,FALSE)</f>
        <v xml:space="preserve">Retroexcavadora E-200 sobre orugas
</v>
      </c>
      <c r="C41" s="847"/>
      <c r="D41" s="847"/>
      <c r="E41" s="847"/>
      <c r="F41" s="847"/>
      <c r="G41" s="847"/>
      <c r="H41" s="848"/>
      <c r="I41" s="266"/>
      <c r="J41" s="267"/>
      <c r="K41" s="268">
        <f>VLOOKUP(A41,EQUIPOS!A11:D168,4,FALSE)</f>
        <v>206351.13972456017</v>
      </c>
      <c r="L41" s="269"/>
      <c r="M41" s="270">
        <v>30</v>
      </c>
      <c r="N41" s="271">
        <f t="shared" si="0"/>
        <v>6878.3713241520054</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66"/>
      <c r="J42" s="267"/>
      <c r="K42" s="268">
        <f>VLOOKUP(A42,EQUIPOS!A12:D169,4,FALSE)</f>
        <v>218472.33596299766</v>
      </c>
      <c r="L42" s="269"/>
      <c r="M42" s="270">
        <v>10</v>
      </c>
      <c r="N42" s="271">
        <f t="shared" si="0"/>
        <v>21847.233596299768</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319"/>
      <c r="C44" s="320"/>
      <c r="D44" s="320"/>
      <c r="E44" s="320"/>
      <c r="F44" s="320"/>
      <c r="G44" s="320"/>
      <c r="H44" s="321"/>
      <c r="I44" s="266"/>
      <c r="J44" s="267"/>
      <c r="K44" s="268"/>
      <c r="L44" s="269"/>
      <c r="M44" s="270"/>
      <c r="N44" s="271"/>
    </row>
    <row r="45" spans="1:14">
      <c r="B45" s="846"/>
      <c r="C45" s="847"/>
      <c r="D45" s="847"/>
      <c r="E45" s="847"/>
      <c r="F45" s="847"/>
      <c r="G45" s="847"/>
      <c r="H45" s="848"/>
      <c r="I45" s="849"/>
      <c r="J45" s="830"/>
      <c r="K45" s="268"/>
      <c r="L45" s="850"/>
      <c r="M45" s="851"/>
      <c r="N45" s="271"/>
    </row>
    <row r="46" spans="1:14">
      <c r="B46" s="846"/>
      <c r="C46" s="847"/>
      <c r="D46" s="847"/>
      <c r="E46" s="852"/>
      <c r="F46" s="847"/>
      <c r="G46" s="847"/>
      <c r="H46" s="848"/>
      <c r="I46" s="36"/>
      <c r="J46" s="37"/>
      <c r="K46" s="273"/>
      <c r="L46" s="275"/>
      <c r="M46" s="276"/>
      <c r="N46" s="277"/>
    </row>
    <row r="47" spans="1:14">
      <c r="B47" s="853" t="s">
        <v>952</v>
      </c>
      <c r="C47" s="854"/>
      <c r="D47" s="854"/>
      <c r="E47" s="38"/>
      <c r="F47" s="39"/>
      <c r="G47" s="39"/>
      <c r="H47" s="40"/>
      <c r="I47" s="36"/>
      <c r="J47" s="37"/>
      <c r="K47" s="278"/>
      <c r="L47" s="275"/>
      <c r="M47" s="400">
        <v>0.1</v>
      </c>
      <c r="N47" s="343">
        <f>N81*M47</f>
        <v>874.7045112950251</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147857.72071283788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25815.724837665002</v>
      </c>
      <c r="N54" s="271">
        <f>K54*M54</f>
        <v>36142.014772731003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54.260859870469744</v>
      </c>
      <c r="N55" s="271">
        <f>K55*M55</f>
        <v>1356.5214967617435</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8"/>
      <c r="C58" s="829"/>
      <c r="D58" s="829"/>
      <c r="E58" s="829"/>
      <c r="F58" s="829"/>
      <c r="G58" s="829"/>
      <c r="H58" s="829"/>
      <c r="I58" s="830"/>
      <c r="J58" s="42"/>
      <c r="K58" s="44"/>
      <c r="L58" s="831"/>
      <c r="M58" s="832"/>
      <c r="N58" s="45"/>
    </row>
    <row r="59" spans="1:14" ht="15.75" thickBot="1">
      <c r="B59" s="833" t="s">
        <v>953</v>
      </c>
      <c r="C59" s="834"/>
      <c r="D59" s="834"/>
      <c r="E59" s="834"/>
      <c r="F59" s="834"/>
      <c r="G59" s="834"/>
      <c r="H59" s="834"/>
      <c r="I59" s="834"/>
      <c r="J59" s="834"/>
      <c r="K59" s="834"/>
      <c r="L59" s="834"/>
      <c r="M59" s="835"/>
      <c r="N59" s="393">
        <f>SUM(N54:N58)</f>
        <v>37498.536269492746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7">
        <f>VLOOKUP(A64,TRANSPORTE!A5:D117,4,FALSE)</f>
        <v>1350.725590257437</v>
      </c>
      <c r="M64" s="838"/>
      <c r="N64" s="286">
        <f>K64*L64</f>
        <v>1891.0158263604117</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837">
        <f>VLOOKUP(A65,TRANSPORTE!A6:D117,4,FALSE)</f>
        <v>1350.725590257437</v>
      </c>
      <c r="M65" s="838"/>
      <c r="N65" s="286">
        <f>K65*L65</f>
        <v>1688.4069878217963</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3579.4228141822077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8747.0451129502508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N49+N59+N70+N81</f>
        <v>197682.72490946311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39536.544981892628</v>
      </c>
      <c r="M88" s="868"/>
      <c r="N88" s="51"/>
    </row>
    <row r="89" spans="1:14">
      <c r="B89" s="89" t="s">
        <v>973</v>
      </c>
      <c r="C89" s="90"/>
      <c r="D89" s="90"/>
      <c r="E89" s="90"/>
      <c r="F89" s="90"/>
      <c r="G89" s="90"/>
      <c r="H89" s="90"/>
      <c r="I89" s="87"/>
      <c r="J89" s="88"/>
      <c r="K89" s="303">
        <v>0.05</v>
      </c>
      <c r="L89" s="867">
        <f>N83*K89</f>
        <v>9884.136245473157</v>
      </c>
      <c r="M89" s="868"/>
      <c r="N89" s="51"/>
    </row>
    <row r="90" spans="1:14" ht="15.75" thickBot="1">
      <c r="B90" s="91" t="s">
        <v>974</v>
      </c>
      <c r="C90" s="92"/>
      <c r="D90" s="92"/>
      <c r="E90" s="92"/>
      <c r="F90" s="92"/>
      <c r="G90" s="92"/>
      <c r="H90" s="92"/>
      <c r="I90" s="93"/>
      <c r="J90" s="94"/>
      <c r="K90" s="304">
        <v>0.05</v>
      </c>
      <c r="L90" s="869">
        <f>N83*K90</f>
        <v>9884.136245473157</v>
      </c>
      <c r="M90" s="870"/>
      <c r="N90" s="51"/>
    </row>
    <row r="91" spans="1:14" ht="15.75" thickBot="1">
      <c r="B91" s="833" t="s">
        <v>953</v>
      </c>
      <c r="C91" s="834"/>
      <c r="D91" s="834"/>
      <c r="E91" s="834"/>
      <c r="F91" s="834"/>
      <c r="G91" s="834"/>
      <c r="H91" s="834"/>
      <c r="I91" s="834"/>
      <c r="J91" s="834"/>
      <c r="K91" s="834"/>
      <c r="L91" s="834"/>
      <c r="M91" s="835"/>
      <c r="N91" s="52">
        <f>L88+L89+L90</f>
        <v>59304.817472838942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256987.54238230205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10"/>
      <c r="K123" s="810"/>
      <c r="L123" s="810"/>
      <c r="M123" s="810"/>
      <c r="N123" s="811"/>
    </row>
    <row r="124" spans="2:14" ht="15.75" thickBot="1">
      <c r="B124" s="260" t="s">
        <v>2221</v>
      </c>
      <c r="C124" s="392"/>
      <c r="D124" s="392"/>
      <c r="E124" s="57"/>
      <c r="F124" s="57"/>
      <c r="G124" s="57"/>
      <c r="H124" s="57"/>
      <c r="I124" s="57"/>
      <c r="J124" s="812"/>
      <c r="K124" s="812"/>
      <c r="L124" s="812"/>
      <c r="M124" s="812"/>
      <c r="N124" s="81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topLeftCell="A40"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148</v>
      </c>
      <c r="B36" s="846" t="str">
        <f>VLOOKUP(A36,EQUIPOS!A6:D154,3,FALSE)</f>
        <v>Cargador : Potencia en el volante 110 hp, Clasificación de RPM del motor 2300.</v>
      </c>
      <c r="C36" s="847"/>
      <c r="D36" s="847"/>
      <c r="E36" s="847"/>
      <c r="F36" s="847"/>
      <c r="G36" s="847"/>
      <c r="H36" s="848"/>
      <c r="I36" s="266"/>
      <c r="J36" s="267"/>
      <c r="K36" s="268">
        <f>VLOOKUP(A36,EQUIPOS!A6:D163,4,FALSE)</f>
        <v>185284.48919720409</v>
      </c>
      <c r="L36" s="269"/>
      <c r="M36" s="270">
        <v>30</v>
      </c>
      <c r="N36" s="271">
        <f>K36/M36</f>
        <v>6176.1496399068028</v>
      </c>
    </row>
    <row r="37" spans="1:14">
      <c r="A37" s="113" t="s">
        <v>173</v>
      </c>
      <c r="B37" s="846" t="str">
        <f>VLOOKUP(A37,EQUIPOS!A7:D154,3,FALSE)</f>
        <v>Compactador neumático de Potencia 70 HP, peso de 13 ton</v>
      </c>
      <c r="C37" s="847"/>
      <c r="D37" s="847"/>
      <c r="E37" s="847"/>
      <c r="F37" s="847"/>
      <c r="G37" s="847"/>
      <c r="H37" s="848"/>
      <c r="I37" s="266"/>
      <c r="J37" s="267"/>
      <c r="K37" s="268">
        <f>VLOOKUP(A37,EQUIPOS!A7:D164,4,FALSE)</f>
        <v>134291.0382858215</v>
      </c>
      <c r="L37" s="269"/>
      <c r="M37" s="270">
        <v>10</v>
      </c>
      <c r="N37" s="271">
        <f t="shared" ref="N37:N43" si="0">K37/M37</f>
        <v>13429.103828582151</v>
      </c>
    </row>
    <row r="38" spans="1:14">
      <c r="A38" t="s">
        <v>284</v>
      </c>
      <c r="B38" s="846" t="str">
        <f>VLOOKUP(A38,EQUIPOS!A8:D154,3,FALSE)</f>
        <v>Planta de asfalto en caliente</v>
      </c>
      <c r="C38" s="847"/>
      <c r="D38" s="847"/>
      <c r="E38" s="847"/>
      <c r="F38" s="847"/>
      <c r="G38" s="847"/>
      <c r="H38" s="848"/>
      <c r="I38" s="266"/>
      <c r="J38" s="267"/>
      <c r="K38" s="268">
        <f>VLOOKUP(A38,EQUIPOS!A8:D165,4,FALSE)</f>
        <v>616886.80267984071</v>
      </c>
      <c r="L38" s="269"/>
      <c r="M38" s="270">
        <v>10</v>
      </c>
      <c r="N38" s="271">
        <f t="shared" si="0"/>
        <v>61688.680267984069</v>
      </c>
    </row>
    <row r="39" spans="1:14">
      <c r="A39" t="s">
        <v>290</v>
      </c>
      <c r="B39" s="846" t="str">
        <f>VLOOKUP(A39,EQUIPOS!A9:D154,3,FALSE)</f>
        <v>Planta trituradora</v>
      </c>
      <c r="C39" s="847"/>
      <c r="D39" s="847"/>
      <c r="E39" s="847"/>
      <c r="F39" s="847"/>
      <c r="G39" s="847"/>
      <c r="H39" s="848"/>
      <c r="I39" s="266"/>
      <c r="J39" s="267"/>
      <c r="K39" s="268">
        <f>VLOOKUP(A39,EQUIPOS!A9:D166,4,FALSE)</f>
        <v>513617.4771514954</v>
      </c>
      <c r="L39" s="269"/>
      <c r="M39" s="270">
        <v>30</v>
      </c>
      <c r="N39" s="271">
        <f t="shared" si="0"/>
        <v>17120.582571716513</v>
      </c>
    </row>
    <row r="40" spans="1:14">
      <c r="A40" t="s">
        <v>316</v>
      </c>
      <c r="B40" s="846" t="str">
        <f>VLOOKUP(A40,EQUIPOS!A10:D154,3,FALSE)</f>
        <v>Retroexcavadora Tipo E-200 o  Equivalente</v>
      </c>
      <c r="C40" s="847"/>
      <c r="D40" s="847"/>
      <c r="E40" s="847"/>
      <c r="F40" s="847"/>
      <c r="G40" s="847"/>
      <c r="H40" s="848"/>
      <c r="I40" s="266"/>
      <c r="J40" s="267"/>
      <c r="K40" s="268">
        <f>VLOOKUP(A40,EQUIPOS!A10:D167,4,FALSE)</f>
        <v>196096.13830458763</v>
      </c>
      <c r="L40" s="269"/>
      <c r="M40" s="270">
        <v>30</v>
      </c>
      <c r="N40" s="271">
        <f t="shared" si="0"/>
        <v>6536.5379434862543</v>
      </c>
    </row>
    <row r="41" spans="1:14">
      <c r="A41" t="s">
        <v>358</v>
      </c>
      <c r="B41" s="846" t="str">
        <f>VLOOKUP(A41,EQUIPOS!A11:D155,3,FALSE)</f>
        <v xml:space="preserve">Terminadora de asfalto (Finisher), potencia en el volante 174 HP, R=20M3/H, velocidad de desplazamiento 114 m/min
</v>
      </c>
      <c r="C41" s="847"/>
      <c r="D41" s="847"/>
      <c r="E41" s="847"/>
      <c r="F41" s="847"/>
      <c r="G41" s="847"/>
      <c r="H41" s="848"/>
      <c r="I41" s="266"/>
      <c r="J41" s="267"/>
      <c r="K41" s="268">
        <f>VLOOKUP(A41,EQUIPOS!A11:D168,4,FALSE)</f>
        <v>218472.33596299766</v>
      </c>
      <c r="L41" s="269"/>
      <c r="M41" s="270">
        <v>10</v>
      </c>
      <c r="N41" s="271">
        <f t="shared" si="0"/>
        <v>21847.233596299768</v>
      </c>
    </row>
    <row r="42" spans="1:14">
      <c r="A42" t="s">
        <v>166</v>
      </c>
      <c r="B42" s="846" t="str">
        <f>VLOOKUP(A42,EQUIPOS!A12:D156,3,FALSE)</f>
        <v>Compactador de Rodillo POTENCIA: 99HP, PESO: 8 ton</v>
      </c>
      <c r="C42" s="847"/>
      <c r="D42" s="847"/>
      <c r="E42" s="847"/>
      <c r="F42" s="847"/>
      <c r="G42" s="847"/>
      <c r="H42" s="848"/>
      <c r="I42" s="266"/>
      <c r="J42" s="267"/>
      <c r="K42" s="268">
        <f>VLOOKUP(A42,EQUIPOS!A12:D169,4,FALSE)</f>
        <v>116107.61474944114</v>
      </c>
      <c r="L42" s="269"/>
      <c r="M42" s="270">
        <v>10</v>
      </c>
      <c r="N42" s="271">
        <f t="shared" si="0"/>
        <v>11610.761474944115</v>
      </c>
    </row>
    <row r="43" spans="1:14">
      <c r="A43" t="s">
        <v>373</v>
      </c>
      <c r="B43" s="846" t="str">
        <f>VLOOKUP(A43,EQUIPOS!A13:D157,3,FALSE)</f>
        <v>Volqueta 6 m3</v>
      </c>
      <c r="C43" s="847"/>
      <c r="D43" s="847"/>
      <c r="E43" s="847"/>
      <c r="F43" s="847"/>
      <c r="G43" s="847"/>
      <c r="H43" s="848"/>
      <c r="I43" s="266"/>
      <c r="J43" s="267"/>
      <c r="K43" s="268">
        <f>VLOOKUP(A43,EQUIPOS!A13:D170,4,FALSE)</f>
        <v>89908.9532793088</v>
      </c>
      <c r="L43" s="269"/>
      <c r="M43" s="270">
        <v>10</v>
      </c>
      <c r="N43" s="271">
        <f t="shared" si="0"/>
        <v>8990.8953279308807</v>
      </c>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1141.4201203310449</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148541.36477118163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25815.724837665002</v>
      </c>
      <c r="N53" s="271">
        <f>K53*M53</f>
        <v>36142.014772731003</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36142.014772731003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7">
        <f>VLOOKUP(A63,TRANSPORTE!A5:D117,4,FALSE)</f>
        <v>1350.725590257437</v>
      </c>
      <c r="M63" s="838"/>
      <c r="N63" s="286">
        <f>K63*L63</f>
        <v>1891.0158263604117</v>
      </c>
    </row>
    <row r="64" spans="1:14">
      <c r="A64" t="s">
        <v>1293</v>
      </c>
      <c r="B64" s="46" t="str">
        <f>VLOOKUP(A64,TRANSPORTE!A6:D117,3,FALSE)</f>
        <v>Transporte de mezcla</v>
      </c>
      <c r="C64" s="47"/>
      <c r="D64" s="47"/>
      <c r="E64" s="47"/>
      <c r="F64" s="47"/>
      <c r="G64" s="47"/>
      <c r="H64" s="310" t="s">
        <v>1468</v>
      </c>
      <c r="I64" s="278">
        <v>1.25</v>
      </c>
      <c r="J64" s="285">
        <v>1</v>
      </c>
      <c r="K64" s="278">
        <f>I64*J64</f>
        <v>1.25</v>
      </c>
      <c r="L64" s="837">
        <f>VLOOKUP(A64,TRANSPORTE!A6:D117,4,FALSE)</f>
        <v>1350.725590257437</v>
      </c>
      <c r="M64" s="838"/>
      <c r="N64" s="286">
        <f>K64*L64</f>
        <v>1688.4069878217963</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3579.4228141822077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11414.201203310449</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199677.00356140529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39935.400712281058</v>
      </c>
      <c r="M87" s="868"/>
      <c r="N87" s="51"/>
    </row>
    <row r="88" spans="1:14">
      <c r="B88" s="89" t="s">
        <v>973</v>
      </c>
      <c r="C88" s="90"/>
      <c r="D88" s="90"/>
      <c r="E88" s="90"/>
      <c r="F88" s="90"/>
      <c r="G88" s="90"/>
      <c r="H88" s="90"/>
      <c r="I88" s="87"/>
      <c r="J88" s="88"/>
      <c r="K88" s="303">
        <v>0.05</v>
      </c>
      <c r="L88" s="867">
        <f>N82*K88</f>
        <v>9983.8501780702645</v>
      </c>
      <c r="M88" s="868"/>
      <c r="N88" s="51"/>
    </row>
    <row r="89" spans="1:14" ht="15.75" thickBot="1">
      <c r="B89" s="91" t="s">
        <v>974</v>
      </c>
      <c r="C89" s="92"/>
      <c r="D89" s="92"/>
      <c r="E89" s="92"/>
      <c r="F89" s="92"/>
      <c r="G89" s="92"/>
      <c r="H89" s="92"/>
      <c r="I89" s="93"/>
      <c r="J89" s="94"/>
      <c r="K89" s="304">
        <v>0.05</v>
      </c>
      <c r="L89" s="869">
        <f>N82*K89</f>
        <v>9983.8501780702645</v>
      </c>
      <c r="M89" s="870"/>
      <c r="N89" s="51"/>
    </row>
    <row r="90" spans="1:14" ht="15.75" thickBot="1">
      <c r="B90" s="833" t="s">
        <v>953</v>
      </c>
      <c r="C90" s="834"/>
      <c r="D90" s="834"/>
      <c r="E90" s="834"/>
      <c r="F90" s="834"/>
      <c r="G90" s="834"/>
      <c r="H90" s="834"/>
      <c r="I90" s="834"/>
      <c r="J90" s="834"/>
      <c r="K90" s="834"/>
      <c r="L90" s="834"/>
      <c r="M90" s="835"/>
      <c r="N90" s="52">
        <f>L87+L88+L89</f>
        <v>59903.101068421587</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259580.10462982688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topLeftCell="A49" zoomScale="78" zoomScaleNormal="78" workbookViewId="0">
      <selection activeCell="F61" sqref="F6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117</v>
      </c>
      <c r="B36" s="846" t="str">
        <f>VLOOKUP(A36,EQUIPOS!A6:D154,3,FALSE)</f>
        <v xml:space="preserve">Barredora mecánica de cepillo de 3658 mm ; 6 m3 </v>
      </c>
      <c r="C36" s="847"/>
      <c r="D36" s="847"/>
      <c r="E36" s="847"/>
      <c r="F36" s="847"/>
      <c r="G36" s="847"/>
      <c r="H36" s="848"/>
      <c r="I36" s="266"/>
      <c r="J36" s="267"/>
      <c r="K36" s="268">
        <f>VLOOKUP(A36,EQUIPOS!A6:D163,4,FALSE)</f>
        <v>77252.960007717906</v>
      </c>
      <c r="L36" s="269"/>
      <c r="M36" s="270">
        <v>150</v>
      </c>
      <c r="N36" s="271">
        <f>K36/M36</f>
        <v>515.01973338478604</v>
      </c>
    </row>
    <row r="37" spans="1:14">
      <c r="A37" s="113" t="s">
        <v>148</v>
      </c>
      <c r="B37" s="846" t="str">
        <f>VLOOKUP(A37,EQUIPOS!A7:D154,3,FALSE)</f>
        <v>Cargador : Potencia en el volante 110 hp, Clasificación de RPM del motor 2300.</v>
      </c>
      <c r="C37" s="847"/>
      <c r="D37" s="847"/>
      <c r="E37" s="847"/>
      <c r="F37" s="847"/>
      <c r="G37" s="847"/>
      <c r="H37" s="848"/>
      <c r="I37" s="266"/>
      <c r="J37" s="267"/>
      <c r="K37" s="268">
        <f>VLOOKUP(A37,EQUIPOS!A7:D164,4,FALSE)</f>
        <v>185284.48919720409</v>
      </c>
      <c r="L37" s="269"/>
      <c r="M37" s="270">
        <v>150</v>
      </c>
      <c r="N37" s="271">
        <f>K37/M37</f>
        <v>1235.2299279813606</v>
      </c>
    </row>
    <row r="38" spans="1:14">
      <c r="A38" t="s">
        <v>236</v>
      </c>
      <c r="B38" s="846" t="str">
        <f>VLOOKUP(A38,EQUIPOS!A8:D154,3,FALSE)</f>
        <v>Fresadora de pavimento, potencia 255 HP, peso 19 Ton, PROFUNDIDAD DE CORTE 305 mm</v>
      </c>
      <c r="C38" s="847"/>
      <c r="D38" s="847"/>
      <c r="E38" s="847"/>
      <c r="F38" s="847"/>
      <c r="G38" s="847"/>
      <c r="H38" s="848"/>
      <c r="I38" s="266"/>
      <c r="J38" s="267"/>
      <c r="K38" s="268">
        <f>VLOOKUP(A38,EQUIPOS!A8:D165,4,FALSE)</f>
        <v>539513.49538804009</v>
      </c>
      <c r="L38" s="269"/>
      <c r="M38" s="270">
        <v>150</v>
      </c>
      <c r="N38" s="271">
        <f>K38/M38</f>
        <v>3596.7566359202674</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N75*M41</f>
        <v>1.8043666666666667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5348.8106639530806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837">
        <f>VLOOKUP(A58,TRANSPORTE!A5:D117,4,FALSE)</f>
        <v>1350.725590257437</v>
      </c>
      <c r="M58" s="838"/>
      <c r="N58" s="286">
        <f>K58*L58</f>
        <v>175.59432673346683</v>
      </c>
    </row>
    <row r="59" spans="1:14">
      <c r="B59" s="46"/>
      <c r="C59" s="47"/>
      <c r="D59" s="47"/>
      <c r="E59" s="47"/>
      <c r="F59" s="47"/>
      <c r="G59" s="47"/>
      <c r="H59" s="310"/>
      <c r="I59" s="278"/>
      <c r="J59" s="285"/>
      <c r="K59" s="278"/>
      <c r="L59" s="837"/>
      <c r="M59" s="838"/>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175.59432673346683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180.43666666666667</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5704.841657353214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1140.9683314706429</v>
      </c>
      <c r="M82" s="868"/>
      <c r="N82" s="51"/>
    </row>
    <row r="83" spans="1:14">
      <c r="B83" s="89" t="s">
        <v>973</v>
      </c>
      <c r="C83" s="90"/>
      <c r="D83" s="90"/>
      <c r="E83" s="90"/>
      <c r="F83" s="90"/>
      <c r="G83" s="90"/>
      <c r="H83" s="90"/>
      <c r="I83" s="87"/>
      <c r="J83" s="88"/>
      <c r="K83" s="303">
        <v>0.05</v>
      </c>
      <c r="L83" s="867">
        <f>N77*K83</f>
        <v>285.24208286766071</v>
      </c>
      <c r="M83" s="868"/>
      <c r="N83" s="51"/>
    </row>
    <row r="84" spans="1:14" ht="15.75" thickBot="1">
      <c r="B84" s="91" t="s">
        <v>974</v>
      </c>
      <c r="C84" s="92"/>
      <c r="D84" s="92"/>
      <c r="E84" s="92"/>
      <c r="F84" s="92"/>
      <c r="G84" s="92"/>
      <c r="H84" s="92"/>
      <c r="I84" s="93"/>
      <c r="J84" s="94"/>
      <c r="K84" s="304">
        <v>0.05</v>
      </c>
      <c r="L84" s="869">
        <f>N77*K84</f>
        <v>285.24208286766071</v>
      </c>
      <c r="M84" s="870"/>
      <c r="N84" s="51"/>
    </row>
    <row r="85" spans="1:14" ht="15.75" thickBot="1">
      <c r="B85" s="833" t="s">
        <v>953</v>
      </c>
      <c r="C85" s="834"/>
      <c r="D85" s="834"/>
      <c r="E85" s="834"/>
      <c r="F85" s="834"/>
      <c r="G85" s="834"/>
      <c r="H85" s="834"/>
      <c r="I85" s="834"/>
      <c r="J85" s="834"/>
      <c r="K85" s="834"/>
      <c r="L85" s="834"/>
      <c r="M85" s="835"/>
      <c r="N85" s="52">
        <f>L82+L83+L84</f>
        <v>1711.4524972059642</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7416.2941545591784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117</v>
      </c>
      <c r="B36" s="846" t="str">
        <f>VLOOKUP(A36,EQUIPOS!A6:D154,3,FALSE)</f>
        <v xml:space="preserve">Barredora mecánica de cepillo de 3658 mm ; 6 m3 </v>
      </c>
      <c r="C36" s="847"/>
      <c r="D36" s="847"/>
      <c r="E36" s="847"/>
      <c r="F36" s="847"/>
      <c r="G36" s="847"/>
      <c r="H36" s="848"/>
      <c r="I36" s="266"/>
      <c r="J36" s="267"/>
      <c r="K36" s="268">
        <f>VLOOKUP(A36,EQUIPOS!A6:D163,4,FALSE)</f>
        <v>77252.960007717906</v>
      </c>
      <c r="L36" s="269"/>
      <c r="M36" s="270">
        <v>300</v>
      </c>
      <c r="N36" s="271">
        <f>K36/M36</f>
        <v>257.50986669239302</v>
      </c>
    </row>
    <row r="37" spans="1:14">
      <c r="A37" s="113" t="s">
        <v>148</v>
      </c>
      <c r="B37" s="846" t="str">
        <f>VLOOKUP(A37,EQUIPOS!A7:D154,3,FALSE)</f>
        <v>Cargador : Potencia en el volante 110 hp, Clasificación de RPM del motor 2300.</v>
      </c>
      <c r="C37" s="847"/>
      <c r="D37" s="847"/>
      <c r="E37" s="847"/>
      <c r="F37" s="847"/>
      <c r="G37" s="847"/>
      <c r="H37" s="848"/>
      <c r="I37" s="266"/>
      <c r="J37" s="267"/>
      <c r="K37" s="268">
        <f>VLOOKUP(A37,EQUIPOS!A7:D164,4,FALSE)</f>
        <v>185284.48919720409</v>
      </c>
      <c r="L37" s="269"/>
      <c r="M37" s="270">
        <v>300</v>
      </c>
      <c r="N37" s="271">
        <f>K37/M37</f>
        <v>617.61496399068028</v>
      </c>
    </row>
    <row r="38" spans="1:14">
      <c r="A38" t="s">
        <v>236</v>
      </c>
      <c r="B38" s="846" t="str">
        <f>VLOOKUP(A38,EQUIPOS!A8:D154,3,FALSE)</f>
        <v>Fresadora de pavimento, potencia 255 HP, peso 19 Ton, PROFUNDIDAD DE CORTE 305 mm</v>
      </c>
      <c r="C38" s="847"/>
      <c r="D38" s="847"/>
      <c r="E38" s="847"/>
      <c r="F38" s="847"/>
      <c r="G38" s="847"/>
      <c r="H38" s="848"/>
      <c r="I38" s="266"/>
      <c r="J38" s="267"/>
      <c r="K38" s="268">
        <f>VLOOKUP(A38,EQUIPOS!A8:D165,4,FALSE)</f>
        <v>539513.49538804009</v>
      </c>
      <c r="L38" s="269"/>
      <c r="M38" s="270">
        <v>300</v>
      </c>
      <c r="N38" s="271">
        <f>K38/M38</f>
        <v>1798.3783179601337</v>
      </c>
    </row>
    <row r="39" spans="1:14">
      <c r="B39" s="846"/>
      <c r="C39" s="847"/>
      <c r="D39" s="847"/>
      <c r="E39" s="847"/>
      <c r="F39" s="847"/>
      <c r="G39" s="847"/>
      <c r="H39" s="848"/>
      <c r="I39" s="849"/>
      <c r="J39" s="830"/>
      <c r="K39" s="268"/>
      <c r="L39" s="850"/>
      <c r="M39" s="851"/>
      <c r="N39" s="271"/>
    </row>
    <row r="40" spans="1:14">
      <c r="B40" s="846"/>
      <c r="C40" s="847"/>
      <c r="D40" s="847"/>
      <c r="E40" s="852"/>
      <c r="F40" s="847"/>
      <c r="G40" s="847"/>
      <c r="H40" s="848"/>
      <c r="I40" s="36"/>
      <c r="J40" s="37"/>
      <c r="K40" s="273"/>
      <c r="L40" s="275"/>
      <c r="M40" s="276"/>
      <c r="N40" s="277"/>
    </row>
    <row r="41" spans="1:14">
      <c r="B41" s="853" t="s">
        <v>952</v>
      </c>
      <c r="C41" s="854"/>
      <c r="D41" s="854"/>
      <c r="E41" s="38"/>
      <c r="F41" s="39"/>
      <c r="G41" s="39"/>
      <c r="H41" s="40"/>
      <c r="I41" s="36"/>
      <c r="J41" s="37"/>
      <c r="K41" s="278"/>
      <c r="L41" s="275"/>
      <c r="M41" s="400">
        <v>0.01</v>
      </c>
      <c r="N41" s="343">
        <f>N75*M41</f>
        <v>0.90218333333333334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2674.4053319765403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837">
        <f>VLOOKUP(A58,TRANSPORTE!A5:D117,4,FALSE)</f>
        <v>1350.725590257437</v>
      </c>
      <c r="M58" s="838"/>
      <c r="N58" s="286">
        <f>K58*L58</f>
        <v>87.797163366733415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87.797163366733415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90.218333333333334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2852.420828676607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570.48416573532143</v>
      </c>
      <c r="M82" s="868"/>
      <c r="N82" s="51"/>
    </row>
    <row r="83" spans="1:14">
      <c r="B83" s="89" t="s">
        <v>973</v>
      </c>
      <c r="C83" s="90"/>
      <c r="D83" s="90"/>
      <c r="E83" s="90"/>
      <c r="F83" s="90"/>
      <c r="G83" s="90"/>
      <c r="H83" s="90"/>
      <c r="I83" s="87"/>
      <c r="J83" s="88"/>
      <c r="K83" s="303">
        <v>0.05</v>
      </c>
      <c r="L83" s="867">
        <f>N77*K83</f>
        <v>142.62104143383036</v>
      </c>
      <c r="M83" s="868"/>
      <c r="N83" s="51"/>
    </row>
    <row r="84" spans="1:14" ht="15.75" thickBot="1">
      <c r="B84" s="91" t="s">
        <v>974</v>
      </c>
      <c r="C84" s="92"/>
      <c r="D84" s="92"/>
      <c r="E84" s="92"/>
      <c r="F84" s="92"/>
      <c r="G84" s="92"/>
      <c r="H84" s="92"/>
      <c r="I84" s="93"/>
      <c r="J84" s="94"/>
      <c r="K84" s="304">
        <v>0.05</v>
      </c>
      <c r="L84" s="869">
        <f>N77*K84</f>
        <v>142.62104143383036</v>
      </c>
      <c r="M84" s="870"/>
      <c r="N84" s="51"/>
    </row>
    <row r="85" spans="1:14" ht="15.75" thickBot="1">
      <c r="B85" s="833" t="s">
        <v>953</v>
      </c>
      <c r="C85" s="834"/>
      <c r="D85" s="834"/>
      <c r="E85" s="834"/>
      <c r="F85" s="834"/>
      <c r="G85" s="834"/>
      <c r="H85" s="834"/>
      <c r="I85" s="834"/>
      <c r="J85" s="834"/>
      <c r="K85" s="834"/>
      <c r="L85" s="834"/>
      <c r="M85" s="835"/>
      <c r="N85" s="52">
        <f>L82+L83+L84</f>
        <v>855.72624860298208</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3708.1470772795892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topLeftCell="A37" zoomScale="78" zoomScaleNormal="78" workbookViewId="0">
      <selection activeCell="M69" sqref="M69"/>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18</v>
      </c>
      <c r="N36" s="271">
        <f>K36/M36</f>
        <v>3832.9132198092007</v>
      </c>
    </row>
    <row r="37" spans="1:14">
      <c r="A37" s="113" t="s">
        <v>154</v>
      </c>
      <c r="B37" s="846" t="str">
        <f>VLOOKUP(A37,EQUIPOS!A7:D154,3,FALSE)</f>
        <v>Carrotanque Irrigador de asfalto, 1000 GALONES DE CAPACIDAD</v>
      </c>
      <c r="C37" s="847"/>
      <c r="D37" s="847"/>
      <c r="E37" s="847"/>
      <c r="F37" s="847"/>
      <c r="G37" s="847"/>
      <c r="H37" s="848"/>
      <c r="I37" s="266"/>
      <c r="J37" s="267"/>
      <c r="K37" s="268">
        <f>VLOOKUP(A37,EQUIPOS!A7:D164,4,FALSE)</f>
        <v>126491.36005143898</v>
      </c>
      <c r="L37" s="269"/>
      <c r="M37" s="270">
        <v>18</v>
      </c>
      <c r="N37" s="271">
        <f>K37/M37</f>
        <v>7027.2977806354993</v>
      </c>
    </row>
    <row r="38" spans="1:14">
      <c r="A38" t="s">
        <v>269</v>
      </c>
      <c r="B38" s="846" t="str">
        <f>VLOOKUP(A38,EQUIPOS!A8:D154,3,FALSE)</f>
        <v>Motoniveladora  potencia 215 HP, ancho de cuchilla 4,27 m, peso 18 ton.</v>
      </c>
      <c r="C38" s="847"/>
      <c r="D38" s="847"/>
      <c r="E38" s="847"/>
      <c r="F38" s="847"/>
      <c r="G38" s="847"/>
      <c r="H38" s="848"/>
      <c r="I38" s="266"/>
      <c r="J38" s="267"/>
      <c r="K38" s="268">
        <f>VLOOKUP(A38,EQUIPOS!A8:D165,4,FALSE)</f>
        <v>218854.14737777953</v>
      </c>
      <c r="L38" s="269"/>
      <c r="M38" s="270">
        <v>18</v>
      </c>
      <c r="N38" s="271">
        <f>K38/M38</f>
        <v>12158.563743209974</v>
      </c>
    </row>
    <row r="39" spans="1:14">
      <c r="A39" t="s">
        <v>299</v>
      </c>
      <c r="B39" s="846" t="str">
        <f>VLOOKUP(A39,EQUIPOS!A9:D154,3,FALSE)</f>
        <v xml:space="preserve">Recicladora, potencia 430HP </v>
      </c>
      <c r="C39" s="847"/>
      <c r="D39" s="847"/>
      <c r="E39" s="847"/>
      <c r="F39" s="847"/>
      <c r="G39" s="847"/>
      <c r="H39" s="848"/>
      <c r="I39" s="849"/>
      <c r="J39" s="830"/>
      <c r="K39" s="268">
        <f>VLOOKUP(A39,EQUIPOS!A9:D166,4,FALSE)</f>
        <v>556586.70037224924</v>
      </c>
      <c r="L39" s="850">
        <v>18</v>
      </c>
      <c r="M39" s="851"/>
      <c r="N39" s="271">
        <f>K39/L39</f>
        <v>30921.483354013846</v>
      </c>
    </row>
    <row r="40" spans="1:14">
      <c r="A40" t="s">
        <v>365</v>
      </c>
      <c r="B40" s="846" t="str">
        <f>VLOOKUP(A40,EQUIPOS!A10:D154,3,FALSE)</f>
        <v xml:space="preserve">Vibrocompatador, potencia 153 HP, peso 10 Ton. </v>
      </c>
      <c r="C40" s="847"/>
      <c r="D40" s="847"/>
      <c r="E40" s="847"/>
      <c r="F40" s="847"/>
      <c r="G40" s="847"/>
      <c r="H40" s="848"/>
      <c r="I40" s="36"/>
      <c r="J40" s="37"/>
      <c r="K40" s="268">
        <f>VLOOKUP(A40,EQUIPOS!A10:D167,4,FALSE)</f>
        <v>129558.17542533133</v>
      </c>
      <c r="L40" s="275"/>
      <c r="M40" s="276">
        <v>18</v>
      </c>
      <c r="N40" s="271">
        <f>K40/M40</f>
        <v>7197.6764125184072</v>
      </c>
    </row>
    <row r="41" spans="1:14">
      <c r="B41" s="853" t="s">
        <v>952</v>
      </c>
      <c r="C41" s="854"/>
      <c r="D41" s="854"/>
      <c r="E41" s="38"/>
      <c r="F41" s="39"/>
      <c r="G41" s="39"/>
      <c r="H41" s="40"/>
      <c r="I41" s="36"/>
      <c r="J41" s="37"/>
      <c r="K41" s="278"/>
      <c r="L41" s="275"/>
      <c r="M41" s="400">
        <v>0.01</v>
      </c>
      <c r="N41" s="343">
        <f>N75*M41</f>
        <v>29.963350251000556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61167.89786043793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68213.428604073444</v>
      </c>
      <c r="N48" s="271">
        <f>K48*M48</f>
        <v>2387.4700011425707</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57430.30845695702</v>
      </c>
      <c r="N49" s="271">
        <f>K49*M49</f>
        <v>14357.577114239255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8"/>
      <c r="C52" s="829"/>
      <c r="D52" s="829"/>
      <c r="E52" s="829"/>
      <c r="F52" s="829"/>
      <c r="G52" s="829"/>
      <c r="H52" s="829"/>
      <c r="I52" s="830"/>
      <c r="J52" s="42"/>
      <c r="K52" s="44"/>
      <c r="L52" s="831"/>
      <c r="M52" s="832"/>
      <c r="N52" s="45"/>
    </row>
    <row r="53" spans="1:14" ht="15.75" thickBot="1">
      <c r="B53" s="833" t="s">
        <v>953</v>
      </c>
      <c r="C53" s="834"/>
      <c r="D53" s="834"/>
      <c r="E53" s="834"/>
      <c r="F53" s="834"/>
      <c r="G53" s="834"/>
      <c r="H53" s="834"/>
      <c r="I53" s="834"/>
      <c r="J53" s="834"/>
      <c r="K53" s="834"/>
      <c r="L53" s="834"/>
      <c r="M53" s="835"/>
      <c r="N53" s="393">
        <f>SUM(N48:N52)</f>
        <v>16745.047115381825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837">
        <f>VLOOKUP(A58,TRANSPORTE!A5:D117,4,FALSE)</f>
        <v>1350.725590257437</v>
      </c>
      <c r="M58" s="838"/>
      <c r="N58" s="286">
        <f>K58*L58</f>
        <v>384.95679322336957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384.95679322336957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2996.3350251000556</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81294.236794143188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16258.847358828638</v>
      </c>
      <c r="M82" s="868"/>
      <c r="N82" s="51"/>
    </row>
    <row r="83" spans="1:14">
      <c r="B83" s="89" t="s">
        <v>973</v>
      </c>
      <c r="C83" s="90"/>
      <c r="D83" s="90"/>
      <c r="E83" s="90"/>
      <c r="F83" s="90"/>
      <c r="G83" s="90"/>
      <c r="H83" s="90"/>
      <c r="I83" s="87"/>
      <c r="J83" s="88"/>
      <c r="K83" s="303">
        <v>0.05</v>
      </c>
      <c r="L83" s="867">
        <f>N77*K83</f>
        <v>4064.7118397071595</v>
      </c>
      <c r="M83" s="868"/>
      <c r="N83" s="51"/>
    </row>
    <row r="84" spans="1:14" ht="15.75" thickBot="1">
      <c r="B84" s="91" t="s">
        <v>974</v>
      </c>
      <c r="C84" s="92"/>
      <c r="D84" s="92"/>
      <c r="E84" s="92"/>
      <c r="F84" s="92"/>
      <c r="G84" s="92"/>
      <c r="H84" s="92"/>
      <c r="I84" s="93"/>
      <c r="J84" s="94"/>
      <c r="K84" s="304">
        <v>0.05</v>
      </c>
      <c r="L84" s="869">
        <f>N77*K84</f>
        <v>4064.7118397071595</v>
      </c>
      <c r="M84" s="870"/>
      <c r="N84" s="51"/>
    </row>
    <row r="85" spans="1:14" ht="15.75" thickBot="1">
      <c r="B85" s="833" t="s">
        <v>953</v>
      </c>
      <c r="C85" s="834"/>
      <c r="D85" s="834"/>
      <c r="E85" s="834"/>
      <c r="F85" s="834"/>
      <c r="G85" s="834"/>
      <c r="H85" s="834"/>
      <c r="I85" s="834"/>
      <c r="J85" s="834"/>
      <c r="K85" s="834"/>
      <c r="L85" s="834"/>
      <c r="M85" s="835"/>
      <c r="N85" s="52">
        <f>L82+L83+L84</f>
        <v>24388.271038242958</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105682.50783238615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10"/>
      <c r="K117" s="810"/>
      <c r="L117" s="810"/>
      <c r="M117" s="810"/>
      <c r="N117" s="811"/>
    </row>
    <row r="118" spans="2:14" ht="15.75" thickBot="1">
      <c r="B118" s="260" t="s">
        <v>2221</v>
      </c>
      <c r="C118" s="392"/>
      <c r="D118" s="392"/>
      <c r="E118" s="57"/>
      <c r="F118" s="57"/>
      <c r="G118" s="57"/>
      <c r="H118" s="57"/>
      <c r="I118" s="57"/>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topLeftCell="A28" zoomScale="78" zoomScaleNormal="78" workbookViewId="0">
      <selection activeCell="G59" sqref="G59"/>
    </sheetView>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12</v>
      </c>
      <c r="N36" s="271">
        <f>K36/M36</f>
        <v>5749.3698297138008</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126491.36005143898</v>
      </c>
      <c r="L37" s="269"/>
      <c r="M37" s="270">
        <v>12</v>
      </c>
      <c r="N37" s="271">
        <f>K37/M37</f>
        <v>10540.946670953248</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218854.14737777953</v>
      </c>
      <c r="L38" s="269"/>
      <c r="M38" s="270">
        <v>12</v>
      </c>
      <c r="N38" s="271">
        <f>K38/M38</f>
        <v>18237.84561481496</v>
      </c>
    </row>
    <row r="39" spans="1:14">
      <c r="A39" s="113" t="s">
        <v>299</v>
      </c>
      <c r="B39" s="846" t="str">
        <f>VLOOKUP(A39,EQUIPOS!A7:D154,3,FALSE)</f>
        <v xml:space="preserve">Recicladora, potencia 430HP </v>
      </c>
      <c r="C39" s="847"/>
      <c r="D39" s="847"/>
      <c r="E39" s="847"/>
      <c r="F39" s="847"/>
      <c r="G39" s="847"/>
      <c r="H39" s="848"/>
      <c r="I39" s="266"/>
      <c r="J39" s="267"/>
      <c r="K39" s="268">
        <f>VLOOKUP(A39,EQUIPOS!A7:D164,4,FALSE)</f>
        <v>556586.70037224924</v>
      </c>
      <c r="L39" s="269"/>
      <c r="M39" s="270">
        <v>12</v>
      </c>
      <c r="N39" s="271">
        <f>K39/M39</f>
        <v>46382.225031020767</v>
      </c>
    </row>
    <row r="40" spans="1:14">
      <c r="A40" t="s">
        <v>365</v>
      </c>
      <c r="B40" s="846" t="str">
        <f>VLOOKUP(A40,EQUIPOS!A8:D154,3,FALSE)</f>
        <v xml:space="preserve">Vibrocompatador, potencia 153 HP, peso 10 Ton. </v>
      </c>
      <c r="C40" s="847"/>
      <c r="D40" s="847"/>
      <c r="E40" s="847"/>
      <c r="F40" s="847"/>
      <c r="G40" s="847"/>
      <c r="H40" s="848"/>
      <c r="I40" s="266"/>
      <c r="J40" s="267"/>
      <c r="K40" s="268">
        <f>VLOOKUP(A40,EQUIPOS!A8:D165,4,FALSE)</f>
        <v>129558.17542533133</v>
      </c>
      <c r="L40" s="269"/>
      <c r="M40" s="270">
        <v>12</v>
      </c>
      <c r="N40" s="271">
        <f>K40/M40</f>
        <v>10796.51461877761</v>
      </c>
    </row>
    <row r="41" spans="1:14">
      <c r="B41" s="846"/>
      <c r="C41" s="847"/>
      <c r="D41" s="847"/>
      <c r="E41" s="847"/>
      <c r="F41" s="847"/>
      <c r="G41" s="847"/>
      <c r="H41" s="848"/>
      <c r="I41" s="849"/>
      <c r="J41" s="830"/>
      <c r="K41" s="268"/>
      <c r="L41" s="850"/>
      <c r="M41" s="851"/>
      <c r="N41" s="271"/>
    </row>
    <row r="42" spans="1:14">
      <c r="B42" s="846"/>
      <c r="C42" s="847"/>
      <c r="D42" s="847"/>
      <c r="E42" s="852"/>
      <c r="F42" s="847"/>
      <c r="G42" s="847"/>
      <c r="H42" s="848"/>
      <c r="I42" s="36"/>
      <c r="J42" s="37"/>
      <c r="K42" s="273"/>
      <c r="L42" s="275"/>
      <c r="M42" s="276"/>
      <c r="N42" s="277"/>
    </row>
    <row r="43" spans="1:14">
      <c r="B43" s="853" t="s">
        <v>952</v>
      </c>
      <c r="C43" s="966"/>
      <c r="D43" s="966"/>
      <c r="E43" s="38"/>
      <c r="F43" s="39"/>
      <c r="G43" s="39"/>
      <c r="H43" s="40"/>
      <c r="I43" s="36"/>
      <c r="J43" s="37"/>
      <c r="K43" s="278"/>
      <c r="L43" s="275"/>
      <c r="M43" s="400">
        <v>0.1</v>
      </c>
      <c r="N43" s="343">
        <f>N77*M43</f>
        <v>449.45025376500837</v>
      </c>
    </row>
    <row r="44" spans="1:14" ht="15.75" thickBot="1">
      <c r="B44" s="846"/>
      <c r="C44" s="847"/>
      <c r="D44" s="847"/>
      <c r="E44" s="847"/>
      <c r="F44" s="847"/>
      <c r="G44" s="847"/>
      <c r="H44" s="848"/>
      <c r="I44" s="855"/>
      <c r="J44" s="856"/>
      <c r="K44" s="41"/>
      <c r="L44" s="857"/>
      <c r="M44" s="858"/>
      <c r="N44" s="105"/>
    </row>
    <row r="45" spans="1:14" ht="15.75" thickBot="1">
      <c r="B45" s="833" t="s">
        <v>953</v>
      </c>
      <c r="C45" s="834"/>
      <c r="D45" s="834"/>
      <c r="E45" s="834"/>
      <c r="F45" s="834"/>
      <c r="G45" s="834"/>
      <c r="H45" s="834"/>
      <c r="I45" s="834"/>
      <c r="J45" s="834"/>
      <c r="K45" s="834"/>
      <c r="L45" s="834"/>
      <c r="M45" s="835"/>
      <c r="N45" s="393">
        <f>SUM(N36:N44)</f>
        <v>92156.3520190454</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4" t="s">
        <v>944</v>
      </c>
      <c r="C49" s="825"/>
      <c r="D49" s="825"/>
      <c r="E49" s="825"/>
      <c r="F49" s="825"/>
      <c r="G49" s="825"/>
      <c r="H49" s="825"/>
      <c r="I49" s="826"/>
      <c r="J49" s="314" t="s">
        <v>945</v>
      </c>
      <c r="K49" s="85" t="s">
        <v>946</v>
      </c>
      <c r="L49" s="827" t="s">
        <v>955</v>
      </c>
      <c r="M49" s="826"/>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54.260859870469744</v>
      </c>
      <c r="N50" s="271">
        <f>K50*M50</f>
        <v>4069.5644902852309</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1781.0059986836927</v>
      </c>
      <c r="N51" s="271">
        <f>K51*M51</f>
        <v>2315.3077982888008</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828"/>
      <c r="C54" s="829"/>
      <c r="D54" s="829"/>
      <c r="E54" s="829"/>
      <c r="F54" s="829"/>
      <c r="G54" s="829"/>
      <c r="H54" s="829"/>
      <c r="I54" s="830"/>
      <c r="J54" s="42"/>
      <c r="K54" s="44"/>
      <c r="L54" s="831"/>
      <c r="M54" s="832"/>
      <c r="N54" s="45"/>
    </row>
    <row r="55" spans="1:14" ht="15.75" thickBot="1">
      <c r="B55" s="833" t="s">
        <v>953</v>
      </c>
      <c r="C55" s="834"/>
      <c r="D55" s="834"/>
      <c r="E55" s="834"/>
      <c r="F55" s="834"/>
      <c r="G55" s="834"/>
      <c r="H55" s="834"/>
      <c r="I55" s="834"/>
      <c r="J55" s="834"/>
      <c r="K55" s="834"/>
      <c r="L55" s="834"/>
      <c r="M55" s="835"/>
      <c r="N55" s="393">
        <f>SUM(N50:N54)</f>
        <v>6384.8722885740317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4494.5025376500835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N45+N55+N66+N77</f>
        <v>103035.72684526951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20607.145369053906</v>
      </c>
      <c r="M84" s="868"/>
      <c r="N84" s="51"/>
    </row>
    <row r="85" spans="1:14">
      <c r="B85" s="89" t="s">
        <v>973</v>
      </c>
      <c r="C85" s="90"/>
      <c r="D85" s="90"/>
      <c r="E85" s="90"/>
      <c r="F85" s="90"/>
      <c r="G85" s="90"/>
      <c r="H85" s="90"/>
      <c r="I85" s="87"/>
      <c r="J85" s="88"/>
      <c r="K85" s="303">
        <v>0.05</v>
      </c>
      <c r="L85" s="867">
        <f>N79*K85</f>
        <v>5151.7863422634764</v>
      </c>
      <c r="M85" s="868"/>
      <c r="N85" s="51"/>
    </row>
    <row r="86" spans="1:14" ht="15.75" thickBot="1">
      <c r="B86" s="91" t="s">
        <v>974</v>
      </c>
      <c r="C86" s="92"/>
      <c r="D86" s="92"/>
      <c r="E86" s="92"/>
      <c r="F86" s="92"/>
      <c r="G86" s="92"/>
      <c r="H86" s="92"/>
      <c r="I86" s="93"/>
      <c r="J86" s="94"/>
      <c r="K86" s="304">
        <v>0.05</v>
      </c>
      <c r="L86" s="869">
        <f>N79*K86</f>
        <v>5151.7863422634764</v>
      </c>
      <c r="M86" s="870"/>
      <c r="N86" s="51"/>
    </row>
    <row r="87" spans="1:14" ht="15.75" thickBot="1">
      <c r="B87" s="833" t="s">
        <v>953</v>
      </c>
      <c r="C87" s="834"/>
      <c r="D87" s="834"/>
      <c r="E87" s="834"/>
      <c r="F87" s="834"/>
      <c r="G87" s="834"/>
      <c r="H87" s="834"/>
      <c r="I87" s="834"/>
      <c r="J87" s="834"/>
      <c r="K87" s="834"/>
      <c r="L87" s="834"/>
      <c r="M87" s="835"/>
      <c r="N87" s="52">
        <f>L84+L85+L86</f>
        <v>30910.718053580858</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133946.44489885037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71" t="s">
        <v>2218</v>
      </c>
      <c r="C106" s="872"/>
      <c r="D106" s="872"/>
      <c r="E106" s="872"/>
      <c r="F106" s="872"/>
      <c r="G106" s="872"/>
      <c r="H106" s="872"/>
      <c r="I106" s="872"/>
      <c r="J106" s="872"/>
      <c r="K106" s="872"/>
      <c r="L106" s="872"/>
      <c r="M106" s="872"/>
      <c r="N106" s="873"/>
    </row>
    <row r="107" spans="2:14" ht="15" customHeight="1">
      <c r="B107" s="871"/>
      <c r="C107" s="872"/>
      <c r="D107" s="872"/>
      <c r="E107" s="872"/>
      <c r="F107" s="872"/>
      <c r="G107" s="872"/>
      <c r="H107" s="872"/>
      <c r="I107" s="872"/>
      <c r="J107" s="872"/>
      <c r="K107" s="872"/>
      <c r="L107" s="872"/>
      <c r="M107" s="872"/>
      <c r="N107" s="873"/>
    </row>
    <row r="108" spans="2:14" ht="30" customHeight="1">
      <c r="B108" s="874" t="s">
        <v>2219</v>
      </c>
      <c r="C108" s="875"/>
      <c r="D108" s="875"/>
      <c r="E108" s="875"/>
      <c r="F108" s="875"/>
      <c r="G108" s="875"/>
      <c r="H108" s="875"/>
      <c r="I108" s="875"/>
      <c r="J108" s="875"/>
      <c r="K108" s="875"/>
      <c r="L108" s="875"/>
      <c r="M108" s="875"/>
      <c r="N108" s="876"/>
    </row>
    <row r="109" spans="2:14">
      <c r="B109" s="874"/>
      <c r="C109" s="875"/>
      <c r="D109" s="875"/>
      <c r="E109" s="875"/>
      <c r="F109" s="875"/>
      <c r="G109" s="875"/>
      <c r="H109" s="875"/>
      <c r="I109" s="875"/>
      <c r="J109" s="875"/>
      <c r="K109" s="875"/>
      <c r="L109" s="875"/>
      <c r="M109" s="875"/>
      <c r="N109" s="876"/>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10"/>
      <c r="K119" s="810"/>
      <c r="L119" s="810"/>
      <c r="M119" s="810"/>
      <c r="N119" s="811"/>
    </row>
    <row r="120" spans="2:14" ht="15.75" thickBot="1">
      <c r="B120" s="260" t="s">
        <v>2221</v>
      </c>
      <c r="C120" s="392"/>
      <c r="D120" s="392"/>
      <c r="E120" s="57"/>
      <c r="F120" s="57"/>
      <c r="G120" s="57"/>
      <c r="H120" s="57"/>
      <c r="I120" s="57"/>
      <c r="J120" s="812"/>
      <c r="K120" s="812"/>
      <c r="L120" s="812"/>
      <c r="M120" s="812"/>
      <c r="N120"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topLeftCell="A40" zoomScale="78" zoomScaleNormal="78" workbookViewId="0">
      <selection activeCell="H51" sqref="H5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18</v>
      </c>
      <c r="N36" s="271">
        <f>K36/M36</f>
        <v>3832.9132198092007</v>
      </c>
    </row>
    <row r="37" spans="1:14">
      <c r="A37" s="113" t="s">
        <v>154</v>
      </c>
      <c r="B37" s="846" t="str">
        <f>VLOOKUP(A37,EQUIPOS!A7:D154,3,FALSE)</f>
        <v>Carrotanque Irrigador de asfalto, 1000 GALONES DE CAPACIDAD</v>
      </c>
      <c r="C37" s="847"/>
      <c r="D37" s="847"/>
      <c r="E37" s="847"/>
      <c r="F37" s="847"/>
      <c r="G37" s="847"/>
      <c r="H37" s="848"/>
      <c r="I37" s="266"/>
      <c r="J37" s="267"/>
      <c r="K37" s="268">
        <f>VLOOKUP(A37,EQUIPOS!A7:D164,4,FALSE)</f>
        <v>126491.36005143898</v>
      </c>
      <c r="L37" s="269"/>
      <c r="M37" s="270">
        <v>18</v>
      </c>
      <c r="N37" s="271">
        <f>K37/M37</f>
        <v>7027.2977806354993</v>
      </c>
    </row>
    <row r="38" spans="1:14">
      <c r="A38" t="s">
        <v>269</v>
      </c>
      <c r="B38" s="846" t="str">
        <f>VLOOKUP(A38,EQUIPOS!A8:D154,3,FALSE)</f>
        <v>Motoniveladora  potencia 215 HP, ancho de cuchilla 4,27 m, peso 18 ton.</v>
      </c>
      <c r="C38" s="847"/>
      <c r="D38" s="847"/>
      <c r="E38" s="847"/>
      <c r="F38" s="847"/>
      <c r="G38" s="847"/>
      <c r="H38" s="848"/>
      <c r="I38" s="266"/>
      <c r="J38" s="267"/>
      <c r="K38" s="268">
        <f>VLOOKUP(A38,EQUIPOS!A8:D165,4,FALSE)</f>
        <v>218854.14737777953</v>
      </c>
      <c r="L38" s="269"/>
      <c r="M38" s="270">
        <v>18</v>
      </c>
      <c r="N38" s="271">
        <f>K38/M38</f>
        <v>12158.563743209974</v>
      </c>
    </row>
    <row r="39" spans="1:14">
      <c r="A39" t="s">
        <v>299</v>
      </c>
      <c r="B39" s="846" t="str">
        <f>VLOOKUP(A39,EQUIPOS!A9:D154,3,FALSE)</f>
        <v xml:space="preserve">Recicladora, potencia 430HP </v>
      </c>
      <c r="C39" s="847"/>
      <c r="D39" s="847"/>
      <c r="E39" s="847"/>
      <c r="F39" s="847"/>
      <c r="G39" s="847"/>
      <c r="H39" s="848"/>
      <c r="I39" s="849"/>
      <c r="J39" s="830"/>
      <c r="K39" s="268">
        <f>VLOOKUP(A39,EQUIPOS!A9:D166,4,FALSE)</f>
        <v>556586.70037224924</v>
      </c>
      <c r="L39" s="850">
        <v>18</v>
      </c>
      <c r="M39" s="851"/>
      <c r="N39" s="271">
        <f>K39/L39</f>
        <v>30921.483354013846</v>
      </c>
    </row>
    <row r="40" spans="1:14">
      <c r="A40" t="s">
        <v>365</v>
      </c>
      <c r="B40" s="846" t="str">
        <f>VLOOKUP(A40,EQUIPOS!A10:D154,3,FALSE)</f>
        <v xml:space="preserve">Vibrocompatador, potencia 153 HP, peso 10 Ton. </v>
      </c>
      <c r="C40" s="847"/>
      <c r="D40" s="847"/>
      <c r="E40" s="847"/>
      <c r="F40" s="847"/>
      <c r="G40" s="847"/>
      <c r="H40" s="848"/>
      <c r="I40" s="36"/>
      <c r="J40" s="37"/>
      <c r="K40" s="268">
        <f>VLOOKUP(A40,EQUIPOS!A10:D167,4,FALSE)</f>
        <v>129558.17542533133</v>
      </c>
      <c r="L40" s="275"/>
      <c r="M40" s="276">
        <v>18</v>
      </c>
      <c r="N40" s="271">
        <f>K40/M40</f>
        <v>7197.6764125184072</v>
      </c>
    </row>
    <row r="41" spans="1:14">
      <c r="B41" s="319"/>
      <c r="C41" s="320"/>
      <c r="D41" s="320"/>
      <c r="E41" s="320"/>
      <c r="F41" s="322"/>
      <c r="G41" s="322"/>
      <c r="H41" s="125"/>
      <c r="I41" s="36"/>
      <c r="J41" s="37"/>
      <c r="K41" s="273"/>
      <c r="L41" s="275"/>
      <c r="M41" s="276"/>
      <c r="N41" s="271"/>
    </row>
    <row r="42" spans="1:14">
      <c r="B42" s="853" t="s">
        <v>952</v>
      </c>
      <c r="C42" s="854"/>
      <c r="D42" s="854"/>
      <c r="E42" s="38"/>
      <c r="F42" s="39"/>
      <c r="G42" s="39"/>
      <c r="H42" s="40"/>
      <c r="I42" s="36"/>
      <c r="J42" s="37"/>
      <c r="K42" s="278"/>
      <c r="L42" s="275"/>
      <c r="M42" s="400">
        <v>0.01</v>
      </c>
      <c r="N42" s="343">
        <f>N76*M42</f>
        <v>29.963350251000556</v>
      </c>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f>SUM(N36:N43)</f>
        <v>61167.89786043793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471086.78944324044</v>
      </c>
      <c r="N49" s="271">
        <f>K49*M49</f>
        <v>72076.27878481579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72076.27878481579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7">
        <f>VLOOKUP(A59,TRANSPORTE!A5:D117,4,FALSE)</f>
        <v>1350.725590257437</v>
      </c>
      <c r="M59" s="838"/>
      <c r="N59" s="286">
        <f>K59*L59</f>
        <v>206.66101530938786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206.66101530938786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2996.3350251000556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N44+N54+N65+N76</f>
        <v>136447.17268566319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27289.434537132638</v>
      </c>
      <c r="M83" s="868"/>
      <c r="N83" s="51"/>
    </row>
    <row r="84" spans="1:14">
      <c r="B84" s="89" t="s">
        <v>973</v>
      </c>
      <c r="C84" s="90"/>
      <c r="D84" s="90"/>
      <c r="E84" s="90"/>
      <c r="F84" s="90"/>
      <c r="G84" s="90"/>
      <c r="H84" s="90"/>
      <c r="I84" s="87"/>
      <c r="J84" s="88"/>
      <c r="K84" s="303">
        <v>0.05</v>
      </c>
      <c r="L84" s="867">
        <f>N78*K84</f>
        <v>6822.3586342831595</v>
      </c>
      <c r="M84" s="868"/>
      <c r="N84" s="51"/>
    </row>
    <row r="85" spans="1:14" ht="15.75" thickBot="1">
      <c r="B85" s="91" t="s">
        <v>974</v>
      </c>
      <c r="C85" s="92"/>
      <c r="D85" s="92"/>
      <c r="E85" s="92"/>
      <c r="F85" s="92"/>
      <c r="G85" s="92"/>
      <c r="H85" s="92"/>
      <c r="I85" s="93"/>
      <c r="J85" s="94"/>
      <c r="K85" s="304">
        <v>0.05</v>
      </c>
      <c r="L85" s="869">
        <f>N78*K85</f>
        <v>6822.3586342831595</v>
      </c>
      <c r="M85" s="870"/>
      <c r="N85" s="51"/>
    </row>
    <row r="86" spans="1:14" ht="15.75" thickBot="1">
      <c r="B86" s="833" t="s">
        <v>953</v>
      </c>
      <c r="C86" s="834"/>
      <c r="D86" s="834"/>
      <c r="E86" s="834"/>
      <c r="F86" s="834"/>
      <c r="G86" s="834"/>
      <c r="H86" s="834"/>
      <c r="I86" s="834"/>
      <c r="J86" s="834"/>
      <c r="K86" s="834"/>
      <c r="L86" s="834"/>
      <c r="M86" s="835"/>
      <c r="N86" s="52">
        <f>L83+L84+L85</f>
        <v>40934.151805698959</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177381.32449136215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18</v>
      </c>
      <c r="N36" s="271">
        <f>K36/M36</f>
        <v>3832.9132198092007</v>
      </c>
    </row>
    <row r="37" spans="1:14">
      <c r="A37" s="113" t="s">
        <v>154</v>
      </c>
      <c r="B37" s="846" t="str">
        <f>VLOOKUP(A37,EQUIPOS!A7:D154,3,FALSE)</f>
        <v>Carrotanque Irrigador de asfalto, 1000 GALONES DE CAPACIDAD</v>
      </c>
      <c r="C37" s="847"/>
      <c r="D37" s="847"/>
      <c r="E37" s="847"/>
      <c r="F37" s="847"/>
      <c r="G37" s="847"/>
      <c r="H37" s="848"/>
      <c r="I37" s="266"/>
      <c r="J37" s="267"/>
      <c r="K37" s="268">
        <f>VLOOKUP(A37,EQUIPOS!A7:D164,4,FALSE)</f>
        <v>126491.36005143898</v>
      </c>
      <c r="L37" s="269"/>
      <c r="M37" s="270">
        <v>18</v>
      </c>
      <c r="N37" s="271">
        <f>K37/M37</f>
        <v>7027.2977806354993</v>
      </c>
    </row>
    <row r="38" spans="1:14">
      <c r="A38" t="s">
        <v>269</v>
      </c>
      <c r="B38" s="846" t="str">
        <f>VLOOKUP(A38,EQUIPOS!A8:D154,3,FALSE)</f>
        <v>Motoniveladora  potencia 215 HP, ancho de cuchilla 4,27 m, peso 18 ton.</v>
      </c>
      <c r="C38" s="847"/>
      <c r="D38" s="847"/>
      <c r="E38" s="847"/>
      <c r="F38" s="847"/>
      <c r="G38" s="847"/>
      <c r="H38" s="848"/>
      <c r="I38" s="266"/>
      <c r="J38" s="267"/>
      <c r="K38" s="268">
        <f>VLOOKUP(A38,EQUIPOS!A8:D165,4,FALSE)</f>
        <v>218854.14737777953</v>
      </c>
      <c r="L38" s="269"/>
      <c r="M38" s="270">
        <v>18</v>
      </c>
      <c r="N38" s="271">
        <f>K38/M38</f>
        <v>12158.563743209974</v>
      </c>
    </row>
    <row r="39" spans="1:14">
      <c r="A39" t="s">
        <v>299</v>
      </c>
      <c r="B39" s="846" t="str">
        <f>VLOOKUP(A39,EQUIPOS!A9:D154,3,FALSE)</f>
        <v xml:space="preserve">Recicladora, potencia 430HP </v>
      </c>
      <c r="C39" s="847"/>
      <c r="D39" s="847"/>
      <c r="E39" s="847"/>
      <c r="F39" s="847"/>
      <c r="G39" s="847"/>
      <c r="H39" s="848"/>
      <c r="I39" s="849"/>
      <c r="J39" s="830"/>
      <c r="K39" s="268">
        <f>VLOOKUP(A39,EQUIPOS!A9:D166,4,FALSE)</f>
        <v>556586.70037224924</v>
      </c>
      <c r="L39" s="850">
        <v>18</v>
      </c>
      <c r="M39" s="851"/>
      <c r="N39" s="271">
        <f>K39/L39</f>
        <v>30921.483354013846</v>
      </c>
    </row>
    <row r="40" spans="1:14">
      <c r="A40" t="s">
        <v>365</v>
      </c>
      <c r="B40" s="846" t="str">
        <f>VLOOKUP(A40,EQUIPOS!A10:D154,3,FALSE)</f>
        <v xml:space="preserve">Vibrocompatador, potencia 153 HP, peso 10 Ton. </v>
      </c>
      <c r="C40" s="847"/>
      <c r="D40" s="847"/>
      <c r="E40" s="847"/>
      <c r="F40" s="847"/>
      <c r="G40" s="847"/>
      <c r="H40" s="848"/>
      <c r="I40" s="36"/>
      <c r="J40" s="37"/>
      <c r="K40" s="268">
        <f>VLOOKUP(A40,EQUIPOS!A10:D167,4,FALSE)</f>
        <v>129558.17542533133</v>
      </c>
      <c r="L40" s="275"/>
      <c r="M40" s="276">
        <v>18</v>
      </c>
      <c r="N40" s="271">
        <f>K40/M40</f>
        <v>7197.6764125184072</v>
      </c>
    </row>
    <row r="41" spans="1:14">
      <c r="B41" s="319"/>
      <c r="C41" s="320"/>
      <c r="D41" s="320"/>
      <c r="E41" s="320"/>
      <c r="F41" s="322"/>
      <c r="G41" s="322"/>
      <c r="H41" s="125"/>
      <c r="I41" s="36"/>
      <c r="J41" s="37"/>
      <c r="K41" s="273"/>
      <c r="L41" s="275"/>
      <c r="M41" s="276"/>
      <c r="N41" s="277"/>
    </row>
    <row r="42" spans="1:14">
      <c r="B42" s="853" t="s">
        <v>952</v>
      </c>
      <c r="C42" s="854"/>
      <c r="D42" s="854"/>
      <c r="E42" s="38"/>
      <c r="F42" s="39"/>
      <c r="G42" s="39"/>
      <c r="H42" s="40"/>
      <c r="I42" s="36"/>
      <c r="J42" s="37"/>
      <c r="K42" s="278"/>
      <c r="L42" s="275"/>
      <c r="M42" s="400">
        <v>0.01</v>
      </c>
      <c r="N42" s="343">
        <f>N76*M42</f>
        <v>29.963350251000556</v>
      </c>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f>SUM(N36:N43)</f>
        <v>61167.89786043793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513617.07785959856</v>
      </c>
      <c r="N49" s="271">
        <f>K49*M49</f>
        <v>78583.412912518572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78583.412912518572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7">
        <f>VLOOKUP(A59,TRANSPORTE!A5:D117,4,FALSE)</f>
        <v>1350.725590257437</v>
      </c>
      <c r="M59" s="838"/>
      <c r="N59" s="286">
        <f>K59*L59</f>
        <v>206.66101530938786</v>
      </c>
    </row>
    <row r="60" spans="1:14">
      <c r="B60" s="46"/>
      <c r="C60" s="47"/>
      <c r="D60" s="47"/>
      <c r="E60" s="47"/>
      <c r="F60" s="47"/>
      <c r="G60" s="47"/>
      <c r="H60" s="310"/>
      <c r="I60" s="278"/>
      <c r="J60" s="285"/>
      <c r="K60" s="278"/>
      <c r="L60" s="837"/>
      <c r="M60" s="83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206.66101530938786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2996.3350251000556</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N44+N54+N65+N76</f>
        <v>142954.30681336595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28590.861362673193</v>
      </c>
      <c r="M83" s="868"/>
      <c r="N83" s="51"/>
    </row>
    <row r="84" spans="1:14">
      <c r="B84" s="89" t="s">
        <v>973</v>
      </c>
      <c r="C84" s="90"/>
      <c r="D84" s="90"/>
      <c r="E84" s="90"/>
      <c r="F84" s="90"/>
      <c r="G84" s="90"/>
      <c r="H84" s="90"/>
      <c r="I84" s="87"/>
      <c r="J84" s="88"/>
      <c r="K84" s="303">
        <v>0.05</v>
      </c>
      <c r="L84" s="867">
        <f>N78*K84</f>
        <v>7147.7153406682983</v>
      </c>
      <c r="M84" s="868"/>
      <c r="N84" s="51"/>
    </row>
    <row r="85" spans="1:14" ht="15.75" thickBot="1">
      <c r="B85" s="91" t="s">
        <v>974</v>
      </c>
      <c r="C85" s="92"/>
      <c r="D85" s="92"/>
      <c r="E85" s="92"/>
      <c r="F85" s="92"/>
      <c r="G85" s="92"/>
      <c r="H85" s="92"/>
      <c r="I85" s="93"/>
      <c r="J85" s="94"/>
      <c r="K85" s="304">
        <v>0.05</v>
      </c>
      <c r="L85" s="869">
        <f>N78*K85</f>
        <v>7147.7153406682983</v>
      </c>
      <c r="M85" s="870"/>
      <c r="N85" s="51"/>
    </row>
    <row r="86" spans="1:14" ht="15.75" thickBot="1">
      <c r="B86" s="833" t="s">
        <v>953</v>
      </c>
      <c r="C86" s="834"/>
      <c r="D86" s="834"/>
      <c r="E86" s="834"/>
      <c r="F86" s="834"/>
      <c r="G86" s="834"/>
      <c r="H86" s="834"/>
      <c r="I86" s="834"/>
      <c r="J86" s="834"/>
      <c r="K86" s="834"/>
      <c r="L86" s="834"/>
      <c r="M86" s="835"/>
      <c r="N86" s="52">
        <f>L83+L84+L85</f>
        <v>42886.292044009788</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185840.59885737573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15</v>
      </c>
      <c r="N36" s="271">
        <f>K36/M36</f>
        <v>4599.4958637710406</v>
      </c>
    </row>
    <row r="37" spans="1:14">
      <c r="A37" s="113" t="s">
        <v>154</v>
      </c>
      <c r="B37" s="846" t="str">
        <f>VLOOKUP(A37,EQUIPOS!A7:D154,3,FALSE)</f>
        <v>Carrotanque Irrigador de asfalto, 1000 GALONES DE CAPACIDAD</v>
      </c>
      <c r="C37" s="847"/>
      <c r="D37" s="847"/>
      <c r="E37" s="847"/>
      <c r="F37" s="847"/>
      <c r="G37" s="847"/>
      <c r="H37" s="848"/>
      <c r="I37" s="266"/>
      <c r="J37" s="267"/>
      <c r="K37" s="268">
        <f>VLOOKUP(A37,EQUIPOS!A7:D164,4,FALSE)</f>
        <v>126491.36005143898</v>
      </c>
      <c r="L37" s="269"/>
      <c r="M37" s="270">
        <v>15</v>
      </c>
      <c r="N37" s="271">
        <f>K37/M37</f>
        <v>8432.7573367625992</v>
      </c>
    </row>
    <row r="38" spans="1:14">
      <c r="A38" t="s">
        <v>269</v>
      </c>
      <c r="B38" s="846" t="str">
        <f>VLOOKUP(A38,EQUIPOS!A8:D154,3,FALSE)</f>
        <v>Motoniveladora  potencia 215 HP, ancho de cuchilla 4,27 m, peso 18 ton.</v>
      </c>
      <c r="C38" s="847"/>
      <c r="D38" s="847"/>
      <c r="E38" s="847"/>
      <c r="F38" s="847"/>
      <c r="G38" s="847"/>
      <c r="H38" s="848"/>
      <c r="I38" s="266"/>
      <c r="J38" s="267"/>
      <c r="K38" s="268">
        <f>VLOOKUP(A38,EQUIPOS!A8:D165,4,FALSE)</f>
        <v>218854.14737777953</v>
      </c>
      <c r="L38" s="269"/>
      <c r="M38" s="270">
        <v>15</v>
      </c>
      <c r="N38" s="271">
        <f>K38/M38</f>
        <v>14590.27649185197</v>
      </c>
    </row>
    <row r="39" spans="1:14">
      <c r="A39" t="s">
        <v>299</v>
      </c>
      <c r="B39" s="846" t="str">
        <f>VLOOKUP(A39,EQUIPOS!A9:D154,3,FALSE)</f>
        <v xml:space="preserve">Recicladora, potencia 430HP </v>
      </c>
      <c r="C39" s="847"/>
      <c r="D39" s="847"/>
      <c r="E39" s="847"/>
      <c r="F39" s="847"/>
      <c r="G39" s="847"/>
      <c r="H39" s="848"/>
      <c r="I39" s="849"/>
      <c r="J39" s="830"/>
      <c r="K39" s="268">
        <f>VLOOKUP(A39,EQUIPOS!A9:D166,4,FALSE)</f>
        <v>556586.70037224924</v>
      </c>
      <c r="L39" s="850">
        <v>15</v>
      </c>
      <c r="M39" s="851"/>
      <c r="N39" s="271">
        <f>K39/L39</f>
        <v>37105.780024816617</v>
      </c>
    </row>
    <row r="40" spans="1:14">
      <c r="A40" t="s">
        <v>365</v>
      </c>
      <c r="B40" s="846" t="str">
        <f>VLOOKUP(A40,EQUIPOS!A10:D154,3,FALSE)</f>
        <v xml:space="preserve">Vibrocompatador, potencia 153 HP, peso 10 Ton. </v>
      </c>
      <c r="C40" s="847"/>
      <c r="D40" s="847"/>
      <c r="E40" s="847"/>
      <c r="F40" s="847"/>
      <c r="G40" s="847"/>
      <c r="H40" s="848"/>
      <c r="I40" s="36"/>
      <c r="J40" s="37"/>
      <c r="K40" s="268">
        <f>VLOOKUP(A40,EQUIPOS!A10:D167,4,FALSE)</f>
        <v>129558.17542533133</v>
      </c>
      <c r="L40" s="275"/>
      <c r="M40" s="276">
        <v>15</v>
      </c>
      <c r="N40" s="271">
        <f>K40/M40</f>
        <v>8637.211695022088</v>
      </c>
    </row>
    <row r="41" spans="1:14">
      <c r="B41" s="319"/>
      <c r="C41" s="320"/>
      <c r="D41" s="320"/>
      <c r="E41" s="320"/>
      <c r="F41" s="322"/>
      <c r="G41" s="322"/>
      <c r="H41" s="125"/>
      <c r="I41" s="36"/>
      <c r="J41" s="37"/>
      <c r="K41" s="273"/>
      <c r="L41" s="275"/>
      <c r="M41" s="276"/>
      <c r="N41" s="277"/>
    </row>
    <row r="42" spans="1:14">
      <c r="B42" s="853" t="s">
        <v>952</v>
      </c>
      <c r="C42" s="854"/>
      <c r="D42" s="854"/>
      <c r="E42" s="38"/>
      <c r="F42" s="39"/>
      <c r="G42" s="39"/>
      <c r="H42" s="40"/>
      <c r="I42" s="36"/>
      <c r="J42" s="37"/>
      <c r="K42" s="278"/>
      <c r="L42" s="275"/>
      <c r="M42" s="400">
        <v>0.01</v>
      </c>
      <c r="N42" s="343">
        <f>N76*M42</f>
        <v>35.956020301200674</v>
      </c>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f>SUM(N36:N43)</f>
        <v>73401.477432525513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471086.78944324044</v>
      </c>
      <c r="N49" s="271">
        <f>K49*M49</f>
        <v>72076.27878481579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72076.27878481579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7">
        <f>VLOOKUP(A59,TRANSPORTE!A5:D117,4,FALSE)</f>
        <v>1350.725590257437</v>
      </c>
      <c r="M59" s="838"/>
      <c r="N59" s="286">
        <f>K59*L59</f>
        <v>206.66101530938786</v>
      </c>
    </row>
    <row r="60" spans="1:14">
      <c r="B60" s="46"/>
      <c r="C60" s="47"/>
      <c r="D60" s="47"/>
      <c r="E60" s="47"/>
      <c r="F60" s="47"/>
      <c r="G60" s="47"/>
      <c r="H60" s="310"/>
      <c r="I60" s="278"/>
      <c r="J60" s="285"/>
      <c r="K60" s="278"/>
      <c r="L60" s="837"/>
      <c r="M60" s="83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206.66101530938786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3595.602030120067</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N44+N54+N65+N76</f>
        <v>149280.01926277074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29856.003852554149</v>
      </c>
      <c r="M83" s="868"/>
      <c r="N83" s="51"/>
    </row>
    <row r="84" spans="1:14">
      <c r="B84" s="89" t="s">
        <v>973</v>
      </c>
      <c r="C84" s="90"/>
      <c r="D84" s="90"/>
      <c r="E84" s="90"/>
      <c r="F84" s="90"/>
      <c r="G84" s="90"/>
      <c r="H84" s="90"/>
      <c r="I84" s="87"/>
      <c r="J84" s="88"/>
      <c r="K84" s="303">
        <v>0.05</v>
      </c>
      <c r="L84" s="867">
        <f>N78*K84</f>
        <v>7464.0009631385374</v>
      </c>
      <c r="M84" s="868"/>
      <c r="N84" s="51"/>
    </row>
    <row r="85" spans="1:14" ht="15.75" thickBot="1">
      <c r="B85" s="91" t="s">
        <v>974</v>
      </c>
      <c r="C85" s="92"/>
      <c r="D85" s="92"/>
      <c r="E85" s="92"/>
      <c r="F85" s="92"/>
      <c r="G85" s="92"/>
      <c r="H85" s="92"/>
      <c r="I85" s="93"/>
      <c r="J85" s="94"/>
      <c r="K85" s="304">
        <v>0.05</v>
      </c>
      <c r="L85" s="869">
        <f>N78*K85</f>
        <v>7464.0009631385374</v>
      </c>
      <c r="M85" s="870"/>
      <c r="N85" s="51"/>
    </row>
    <row r="86" spans="1:14" ht="15.75" thickBot="1">
      <c r="B86" s="833" t="s">
        <v>953</v>
      </c>
      <c r="C86" s="834"/>
      <c r="D86" s="834"/>
      <c r="E86" s="834"/>
      <c r="F86" s="834"/>
      <c r="G86" s="834"/>
      <c r="H86" s="834"/>
      <c r="I86" s="834"/>
      <c r="J86" s="834"/>
      <c r="K86" s="834"/>
      <c r="L86" s="834"/>
      <c r="M86" s="835"/>
      <c r="N86" s="52">
        <f>L83+L84+L85</f>
        <v>44784.005778831226</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194064.02504160197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topLeftCell="A19"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270">
        <v>15</v>
      </c>
      <c r="N36" s="271">
        <f>K36/M36</f>
        <v>4599.4958637710406</v>
      </c>
    </row>
    <row r="37" spans="1:14">
      <c r="A37" s="113" t="s">
        <v>154</v>
      </c>
      <c r="B37" s="846" t="str">
        <f>VLOOKUP(A37,EQUIPOS!A7:D154,3,FALSE)</f>
        <v>Carrotanque Irrigador de asfalto, 1000 GALONES DE CAPACIDAD</v>
      </c>
      <c r="C37" s="847"/>
      <c r="D37" s="847"/>
      <c r="E37" s="847"/>
      <c r="F37" s="847"/>
      <c r="G37" s="847"/>
      <c r="H37" s="848"/>
      <c r="I37" s="266"/>
      <c r="J37" s="267"/>
      <c r="K37" s="268">
        <f>VLOOKUP(A37,EQUIPOS!A7:D164,4,FALSE)</f>
        <v>126491.36005143898</v>
      </c>
      <c r="L37" s="269"/>
      <c r="M37" s="270">
        <v>15</v>
      </c>
      <c r="N37" s="271">
        <f>K37/M37</f>
        <v>8432.7573367625992</v>
      </c>
    </row>
    <row r="38" spans="1:14">
      <c r="A38" t="s">
        <v>269</v>
      </c>
      <c r="B38" s="846" t="str">
        <f>VLOOKUP(A38,EQUIPOS!A8:D154,3,FALSE)</f>
        <v>Motoniveladora  potencia 215 HP, ancho de cuchilla 4,27 m, peso 18 ton.</v>
      </c>
      <c r="C38" s="847"/>
      <c r="D38" s="847"/>
      <c r="E38" s="847"/>
      <c r="F38" s="847"/>
      <c r="G38" s="847"/>
      <c r="H38" s="848"/>
      <c r="I38" s="266"/>
      <c r="J38" s="267"/>
      <c r="K38" s="268">
        <f>VLOOKUP(A38,EQUIPOS!A8:D165,4,FALSE)</f>
        <v>218854.14737777953</v>
      </c>
      <c r="L38" s="269"/>
      <c r="M38" s="270">
        <v>15</v>
      </c>
      <c r="N38" s="271">
        <f>K38/M38</f>
        <v>14590.27649185197</v>
      </c>
    </row>
    <row r="39" spans="1:14">
      <c r="A39" t="s">
        <v>299</v>
      </c>
      <c r="B39" s="846" t="str">
        <f>VLOOKUP(A39,EQUIPOS!A9:D154,3,FALSE)</f>
        <v xml:space="preserve">Recicladora, potencia 430HP </v>
      </c>
      <c r="C39" s="847"/>
      <c r="D39" s="847"/>
      <c r="E39" s="847"/>
      <c r="F39" s="847"/>
      <c r="G39" s="847"/>
      <c r="H39" s="848"/>
      <c r="I39" s="849"/>
      <c r="J39" s="830"/>
      <c r="K39" s="268">
        <f>VLOOKUP(A39,EQUIPOS!A9:D166,4,FALSE)</f>
        <v>556586.70037224924</v>
      </c>
      <c r="L39" s="850">
        <v>15</v>
      </c>
      <c r="M39" s="851"/>
      <c r="N39" s="271">
        <f>K39/L39</f>
        <v>37105.780024816617</v>
      </c>
    </row>
    <row r="40" spans="1:14">
      <c r="A40" t="s">
        <v>365</v>
      </c>
      <c r="B40" s="846" t="str">
        <f>VLOOKUP(A40,EQUIPOS!A10:D154,3,FALSE)</f>
        <v xml:space="preserve">Vibrocompatador, potencia 153 HP, peso 10 Ton. </v>
      </c>
      <c r="C40" s="847"/>
      <c r="D40" s="847"/>
      <c r="E40" s="847"/>
      <c r="F40" s="847"/>
      <c r="G40" s="847"/>
      <c r="H40" s="848"/>
      <c r="I40" s="36"/>
      <c r="J40" s="37"/>
      <c r="K40" s="268">
        <f>VLOOKUP(A40,EQUIPOS!A10:D167,4,FALSE)</f>
        <v>129558.17542533133</v>
      </c>
      <c r="L40" s="275"/>
      <c r="M40" s="276">
        <v>15</v>
      </c>
      <c r="N40" s="271">
        <f>K40/M40</f>
        <v>8637.211695022088</v>
      </c>
    </row>
    <row r="41" spans="1:14">
      <c r="B41" s="319"/>
      <c r="C41" s="320"/>
      <c r="D41" s="320"/>
      <c r="E41" s="320"/>
      <c r="F41" s="322"/>
      <c r="G41" s="322"/>
      <c r="H41" s="125"/>
      <c r="I41" s="36"/>
      <c r="J41" s="37"/>
      <c r="K41" s="273"/>
      <c r="L41" s="275"/>
      <c r="M41" s="276"/>
      <c r="N41" s="277"/>
    </row>
    <row r="42" spans="1:14">
      <c r="B42" s="853" t="s">
        <v>952</v>
      </c>
      <c r="C42" s="854"/>
      <c r="D42" s="854"/>
      <c r="E42" s="38"/>
      <c r="F42" s="39"/>
      <c r="G42" s="39"/>
      <c r="H42" s="40"/>
      <c r="I42" s="36"/>
      <c r="J42" s="37"/>
      <c r="K42" s="278"/>
      <c r="L42" s="275"/>
      <c r="M42" s="400">
        <v>0.01</v>
      </c>
      <c r="N42" s="343">
        <f>N76*M42</f>
        <v>35.956020301200674</v>
      </c>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f>SUM(N36:N43)</f>
        <v>73401.477432525513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513617.07785959856</v>
      </c>
      <c r="N49" s="271">
        <f>K49*M49</f>
        <v>78583.412912518572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78583.412912518572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7">
        <f>VLOOKUP(A59,TRANSPORTE!A5:D117,4,FALSE)</f>
        <v>1350.725590257437</v>
      </c>
      <c r="M59" s="838"/>
      <c r="N59" s="286">
        <f>K59*L59</f>
        <v>206.66101530938786</v>
      </c>
    </row>
    <row r="60" spans="1:14">
      <c r="B60" s="46"/>
      <c r="C60" s="47"/>
      <c r="D60" s="47"/>
      <c r="E60" s="47"/>
      <c r="F60" s="47"/>
      <c r="G60" s="47"/>
      <c r="H60" s="310"/>
      <c r="I60" s="278"/>
      <c r="J60" s="285"/>
      <c r="K60" s="278"/>
      <c r="L60" s="837"/>
      <c r="M60" s="83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206.66101530938786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3595.602030120067</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N44+N54+N65+N76</f>
        <v>155787.15339047354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31157.430678094708</v>
      </c>
      <c r="M83" s="868"/>
      <c r="N83" s="51"/>
    </row>
    <row r="84" spans="1:14">
      <c r="B84" s="89" t="s">
        <v>973</v>
      </c>
      <c r="C84" s="90"/>
      <c r="D84" s="90"/>
      <c r="E84" s="90"/>
      <c r="F84" s="90"/>
      <c r="G84" s="90"/>
      <c r="H84" s="90"/>
      <c r="I84" s="87"/>
      <c r="J84" s="88"/>
      <c r="K84" s="303">
        <v>0.05</v>
      </c>
      <c r="L84" s="867">
        <f>N78*K84</f>
        <v>7789.357669523677</v>
      </c>
      <c r="M84" s="868"/>
      <c r="N84" s="51"/>
    </row>
    <row r="85" spans="1:14" ht="15.75" thickBot="1">
      <c r="B85" s="91" t="s">
        <v>974</v>
      </c>
      <c r="C85" s="92"/>
      <c r="D85" s="92"/>
      <c r="E85" s="92"/>
      <c r="F85" s="92"/>
      <c r="G85" s="92"/>
      <c r="H85" s="92"/>
      <c r="I85" s="93"/>
      <c r="J85" s="94"/>
      <c r="K85" s="304">
        <v>0.05</v>
      </c>
      <c r="L85" s="869">
        <f>N78*K85</f>
        <v>7789.357669523677</v>
      </c>
      <c r="M85" s="870"/>
      <c r="N85" s="51"/>
    </row>
    <row r="86" spans="1:14" ht="15.75" thickBot="1">
      <c r="B86" s="833" t="s">
        <v>953</v>
      </c>
      <c r="C86" s="834"/>
      <c r="D86" s="834"/>
      <c r="E86" s="834"/>
      <c r="F86" s="834"/>
      <c r="G86" s="834"/>
      <c r="H86" s="834"/>
      <c r="I86" s="834"/>
      <c r="J86" s="834"/>
      <c r="K86" s="834"/>
      <c r="L86" s="834"/>
      <c r="M86" s="835"/>
      <c r="N86" s="52">
        <f>L83+L84+L85</f>
        <v>46736.146017142062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202523.29940761562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topLeftCell="A13" zoomScale="78" zoomScaleNormal="78" workbookViewId="0">
      <selection activeCell="M51" sqref="M5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47"/>
      <c r="F40" s="847"/>
      <c r="G40" s="847"/>
      <c r="H40" s="848"/>
      <c r="I40" s="36"/>
      <c r="J40" s="37"/>
      <c r="K40" s="268"/>
      <c r="L40" s="275"/>
      <c r="M40" s="276"/>
      <c r="N40" s="271"/>
    </row>
    <row r="41" spans="1:14">
      <c r="B41" s="319"/>
      <c r="C41" s="320"/>
      <c r="D41" s="320"/>
      <c r="E41" s="320"/>
      <c r="F41" s="322"/>
      <c r="G41" s="322"/>
      <c r="H41" s="125"/>
      <c r="I41" s="36"/>
      <c r="J41" s="37"/>
      <c r="K41" s="273"/>
      <c r="L41" s="275"/>
      <c r="M41" s="276"/>
      <c r="N41" s="277"/>
    </row>
    <row r="42" spans="1:14">
      <c r="B42" s="853" t="s">
        <v>952</v>
      </c>
      <c r="C42" s="854"/>
      <c r="D42" s="854"/>
      <c r="E42" s="38"/>
      <c r="F42" s="39"/>
      <c r="G42" s="39"/>
      <c r="H42" s="40"/>
      <c r="I42" s="36"/>
      <c r="J42" s="37"/>
      <c r="K42" s="278"/>
      <c r="L42" s="275"/>
      <c r="M42" s="400">
        <v>0.01</v>
      </c>
      <c r="N42" s="343">
        <f>N76*M42</f>
        <v>4.3147224361440797</v>
      </c>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6098.203996574588</v>
      </c>
      <c r="N49" s="271">
        <f>K49*M49</f>
        <v>6433.6052163861896</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6433.6052163861896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310"/>
      <c r="I60" s="278"/>
      <c r="J60" s="285"/>
      <c r="K60" s="278"/>
      <c r="L60" s="837"/>
      <c r="M60" s="83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431.472243614408</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N44+N54+N65+N76</f>
        <v>6869.3921824367417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1373.8784364873484</v>
      </c>
      <c r="M83" s="868"/>
      <c r="N83" s="51"/>
    </row>
    <row r="84" spans="1:14">
      <c r="B84" s="89" t="s">
        <v>973</v>
      </c>
      <c r="C84" s="90"/>
      <c r="D84" s="90"/>
      <c r="E84" s="90"/>
      <c r="F84" s="90"/>
      <c r="G84" s="90"/>
      <c r="H84" s="90"/>
      <c r="I84" s="87"/>
      <c r="J84" s="88"/>
      <c r="K84" s="303">
        <v>0.05</v>
      </c>
      <c r="L84" s="867">
        <f>N78*K84</f>
        <v>343.4696091218371</v>
      </c>
      <c r="M84" s="868"/>
      <c r="N84" s="51"/>
    </row>
    <row r="85" spans="1:14" ht="15.75" thickBot="1">
      <c r="B85" s="91" t="s">
        <v>974</v>
      </c>
      <c r="C85" s="92"/>
      <c r="D85" s="92"/>
      <c r="E85" s="92"/>
      <c r="F85" s="92"/>
      <c r="G85" s="92"/>
      <c r="H85" s="92"/>
      <c r="I85" s="93"/>
      <c r="J85" s="94"/>
      <c r="K85" s="304">
        <v>0.05</v>
      </c>
      <c r="L85" s="869">
        <f>N78*K85</f>
        <v>343.4696091218371</v>
      </c>
      <c r="M85" s="870"/>
      <c r="N85" s="51"/>
    </row>
    <row r="86" spans="1:14" ht="15.75" thickBot="1">
      <c r="B86" s="833" t="s">
        <v>953</v>
      </c>
      <c r="C86" s="834"/>
      <c r="D86" s="834"/>
      <c r="E86" s="834"/>
      <c r="F86" s="834"/>
      <c r="G86" s="834"/>
      <c r="H86" s="834"/>
      <c r="I86" s="834"/>
      <c r="J86" s="834"/>
      <c r="K86" s="834"/>
      <c r="L86" s="834"/>
      <c r="M86" s="835"/>
      <c r="N86" s="52">
        <f>L83+L84+L85</f>
        <v>2060.8176547310227</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8930.2098371677639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10"/>
      <c r="K118" s="810"/>
      <c r="L118" s="810"/>
      <c r="M118" s="810"/>
      <c r="N118" s="811"/>
    </row>
    <row r="119" spans="2:14" ht="15.75" thickBot="1">
      <c r="B119" s="260" t="s">
        <v>2221</v>
      </c>
      <c r="C119" s="392"/>
      <c r="D119" s="392"/>
      <c r="E119" s="57"/>
      <c r="F119" s="57"/>
      <c r="G119" s="57"/>
      <c r="H119" s="57"/>
      <c r="I119" s="57"/>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topLeftCell="A31" zoomScale="78" zoomScaleNormal="78" workbookViewId="0">
      <selection activeCell="M74" sqref="M74"/>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164</v>
      </c>
      <c r="B36" s="846" t="str">
        <f>VLOOKUP(A36,EQUIPOS!A6:D154,3,FALSE)</f>
        <v>Compactador manual de rodillo</v>
      </c>
      <c r="C36" s="847"/>
      <c r="D36" s="847"/>
      <c r="E36" s="847"/>
      <c r="F36" s="847"/>
      <c r="G36" s="847"/>
      <c r="H36" s="848"/>
      <c r="I36" s="266"/>
      <c r="J36" s="267"/>
      <c r="K36" s="268">
        <f>VLOOKUP(A36,EQUIPOS!A6:D163,4,FALSE)</f>
        <v>22106.891012515021</v>
      </c>
      <c r="L36" s="269"/>
      <c r="M36" s="270">
        <v>2</v>
      </c>
      <c r="N36" s="271">
        <f>K36/M36</f>
        <v>11053.445506257511</v>
      </c>
    </row>
    <row r="37" spans="1:14">
      <c r="A37" s="113" t="s">
        <v>180</v>
      </c>
      <c r="B37" s="846" t="str">
        <f>VLOOKUP(A37,EQUIPOS!A7:D154,3,FALSE)</f>
        <v>Compresor 120 HP, con martillo.</v>
      </c>
      <c r="C37" s="847"/>
      <c r="D37" s="847"/>
      <c r="E37" s="847"/>
      <c r="F37" s="847"/>
      <c r="G37" s="847"/>
      <c r="H37" s="848"/>
      <c r="I37" s="266"/>
      <c r="J37" s="267"/>
      <c r="K37" s="268">
        <f>VLOOKUP(A37,EQUIPOS!A7:D164,4,FALSE)</f>
        <v>105939.72864094135</v>
      </c>
      <c r="L37" s="269"/>
      <c r="M37" s="270">
        <v>4</v>
      </c>
      <c r="N37" s="271">
        <f>K37/M37</f>
        <v>26484.932160235338</v>
      </c>
    </row>
    <row r="38" spans="1:14">
      <c r="A38" t="s">
        <v>184</v>
      </c>
      <c r="B38" s="846" t="str">
        <f>VLOOKUP(A38,EQUIPOS!A8:D154,3,FALSE)</f>
        <v>Cortadora de pavimento, Máxima profundidad de corte: 160 mm. Capacidad de disco: desde 12´´ hasta 18´´ de diámetro. Peso operacional: 135 kg, 13.5 hp de potencia</v>
      </c>
      <c r="C38" s="847"/>
      <c r="D38" s="847"/>
      <c r="E38" s="847"/>
      <c r="F38" s="847"/>
      <c r="G38" s="847"/>
      <c r="H38" s="848"/>
      <c r="I38" s="266"/>
      <c r="J38" s="267"/>
      <c r="K38" s="268">
        <f>VLOOKUP(A38,EQUIPOS!A8:D165,4,FALSE)</f>
        <v>15354.94099481139</v>
      </c>
      <c r="L38" s="269"/>
      <c r="M38" s="270">
        <v>10</v>
      </c>
      <c r="N38" s="271">
        <f>K38/M38</f>
        <v>1535.4940994811391</v>
      </c>
    </row>
    <row r="39" spans="1:14">
      <c r="A39" t="s">
        <v>303</v>
      </c>
      <c r="B39" s="846" t="str">
        <f>VLOOKUP(A39,EQUIPOS!A9:D154,3,FALSE)</f>
        <v>Retrocargador, pala de 1,1 m3 de capacidad, profundidad de excavación de 4.400 mm y una altura de 5.680 mm</v>
      </c>
      <c r="C39" s="847"/>
      <c r="D39" s="847"/>
      <c r="E39" s="847"/>
      <c r="F39" s="847"/>
      <c r="G39" s="847"/>
      <c r="H39" s="848"/>
      <c r="I39" s="266"/>
      <c r="J39" s="267"/>
      <c r="K39" s="268">
        <f>VLOOKUP(A39,EQUIPOS!A9:D166,4,FALSE)</f>
        <v>121310.71151657675</v>
      </c>
      <c r="L39" s="269"/>
      <c r="M39" s="270">
        <v>10</v>
      </c>
      <c r="N39" s="271">
        <f>K39/M39</f>
        <v>12131.071151657674</v>
      </c>
    </row>
    <row r="40" spans="1:14">
      <c r="A40" t="s">
        <v>129</v>
      </c>
      <c r="B40" s="846" t="str">
        <f>VLOOKUP(A40,EQUIPOS!A10:D154,3,FALSE)</f>
        <v xml:space="preserve">Buldozer, Potencia al volante de 140 HP, motor de 2200 RPM, longitud de hoja 4,80m. </v>
      </c>
      <c r="C40" s="847"/>
      <c r="D40" s="847"/>
      <c r="E40" s="847"/>
      <c r="F40" s="847"/>
      <c r="G40" s="847"/>
      <c r="H40" s="848"/>
      <c r="I40" s="266"/>
      <c r="J40" s="267"/>
      <c r="K40" s="268">
        <f>VLOOKUP(A40,EQUIPOS!A10:D167,4,FALSE)</f>
        <v>215764.90250448231</v>
      </c>
      <c r="L40" s="269"/>
      <c r="M40" s="270">
        <v>100</v>
      </c>
      <c r="N40" s="271">
        <f>K40/M40</f>
        <v>2157.6490250448232</v>
      </c>
    </row>
    <row r="41" spans="1:14">
      <c r="B41" s="846"/>
      <c r="C41" s="847"/>
      <c r="D41" s="847"/>
      <c r="E41" s="847"/>
      <c r="F41" s="847"/>
      <c r="G41" s="847"/>
      <c r="H41" s="848"/>
      <c r="I41" s="266"/>
      <c r="J41" s="267"/>
      <c r="K41" s="268"/>
      <c r="L41" s="269"/>
      <c r="M41" s="270"/>
      <c r="N41" s="271"/>
    </row>
    <row r="42" spans="1:14">
      <c r="B42" s="846"/>
      <c r="C42" s="847"/>
      <c r="D42" s="847"/>
      <c r="E42" s="847"/>
      <c r="F42" s="847"/>
      <c r="G42" s="847"/>
      <c r="H42" s="848"/>
      <c r="I42" s="266"/>
      <c r="J42" s="267"/>
      <c r="K42" s="268"/>
      <c r="L42" s="269"/>
      <c r="M42" s="270"/>
      <c r="N42" s="271"/>
    </row>
    <row r="43" spans="1:14">
      <c r="B43" s="846"/>
      <c r="C43" s="847"/>
      <c r="D43" s="847"/>
      <c r="E43" s="847"/>
      <c r="F43" s="847"/>
      <c r="G43" s="847"/>
      <c r="H43" s="848"/>
      <c r="I43" s="266"/>
      <c r="J43" s="267"/>
      <c r="K43" s="268"/>
      <c r="L43" s="269"/>
      <c r="M43" s="270"/>
      <c r="N43" s="271"/>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N80*M46</f>
        <v>1348.350761295025</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54710.942703971516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5696.4119983597338</v>
      </c>
      <c r="N53" s="271">
        <f>K53*M53</f>
        <v>5696.4119983597338</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5696.4119983597338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837">
        <f>VLOOKUP(A63,TRANSPORTE!A5:D117,4,FALSE)</f>
        <v>1350.725590257437</v>
      </c>
      <c r="M63" s="838"/>
      <c r="N63" s="286">
        <f>K63*L63</f>
        <v>1755.9432673346682</v>
      </c>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f>N63+N64+N65+N66+N67</f>
        <v>1755.9432673346682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127"/>
    </row>
    <row r="80" spans="1:15" ht="15.75" thickBot="1">
      <c r="B80" s="839" t="s">
        <v>953</v>
      </c>
      <c r="C80" s="840"/>
      <c r="D80" s="840"/>
      <c r="E80" s="840"/>
      <c r="F80" s="840"/>
      <c r="G80" s="840"/>
      <c r="H80" s="840"/>
      <c r="I80" s="840"/>
      <c r="J80" s="840"/>
      <c r="K80" s="840"/>
      <c r="L80" s="840"/>
      <c r="M80" s="841"/>
      <c r="N80" s="459">
        <f>SUM(N74:N79)</f>
        <v>13483.507612950249</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75646.805582616158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15129.361116523232</v>
      </c>
      <c r="M87" s="868"/>
      <c r="N87" s="51"/>
    </row>
    <row r="88" spans="1:14">
      <c r="B88" s="89" t="s">
        <v>973</v>
      </c>
      <c r="C88" s="90"/>
      <c r="D88" s="90"/>
      <c r="E88" s="90"/>
      <c r="F88" s="90"/>
      <c r="G88" s="90"/>
      <c r="H88" s="90"/>
      <c r="I88" s="87"/>
      <c r="J88" s="88"/>
      <c r="K88" s="303">
        <v>0.05</v>
      </c>
      <c r="L88" s="867">
        <f>N82*K88</f>
        <v>3782.3402791308081</v>
      </c>
      <c r="M88" s="868"/>
      <c r="N88" s="51"/>
    </row>
    <row r="89" spans="1:14" ht="15.75" thickBot="1">
      <c r="B89" s="91" t="s">
        <v>974</v>
      </c>
      <c r="C89" s="92"/>
      <c r="D89" s="92"/>
      <c r="E89" s="92"/>
      <c r="F89" s="92"/>
      <c r="G89" s="92"/>
      <c r="H89" s="92"/>
      <c r="I89" s="93"/>
      <c r="J89" s="94"/>
      <c r="K89" s="304">
        <v>0.05</v>
      </c>
      <c r="L89" s="869">
        <f>N82*K89</f>
        <v>3782.3402791308081</v>
      </c>
      <c r="M89" s="870"/>
      <c r="N89" s="51"/>
    </row>
    <row r="90" spans="1:14" ht="15.75" thickBot="1">
      <c r="B90" s="833" t="s">
        <v>953</v>
      </c>
      <c r="C90" s="834"/>
      <c r="D90" s="834"/>
      <c r="E90" s="834"/>
      <c r="F90" s="834"/>
      <c r="G90" s="834"/>
      <c r="H90" s="834"/>
      <c r="I90" s="834"/>
      <c r="J90" s="834"/>
      <c r="K90" s="834"/>
      <c r="L90" s="834"/>
      <c r="M90" s="835"/>
      <c r="N90" s="52">
        <f>L87+L88+L89</f>
        <v>22694.041674784847</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98340.847257401008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topLeftCell="A52" zoomScale="78" zoomScaleNormal="78" workbookViewId="0">
      <selection activeCell="K52" sqref="K5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v>
      </c>
      <c r="B36" s="846" t="str">
        <f>VLOOKUP(A36,EQUIPOS!A6:D154,3,FALSE)</f>
        <v>COMPACTADOR MANUAL VIBRATORIO (RANA) con motor de 6 HP</v>
      </c>
      <c r="C36" s="847"/>
      <c r="D36" s="847"/>
      <c r="E36" s="847"/>
      <c r="F36" s="847"/>
      <c r="G36" s="847"/>
      <c r="H36" s="848"/>
      <c r="I36" s="266"/>
      <c r="J36" s="267"/>
      <c r="K36" s="268">
        <f>VLOOKUP(A36,EQUIPOS!A6:D163,4,FALSE)</f>
        <v>6619.7760077527246</v>
      </c>
      <c r="L36" s="269"/>
      <c r="M36" s="270">
        <v>2</v>
      </c>
      <c r="N36" s="271">
        <f>K36/M36</f>
        <v>3309.8880038763623</v>
      </c>
    </row>
    <row r="37" spans="1:14">
      <c r="A37" s="113" t="s">
        <v>303</v>
      </c>
      <c r="B37" s="846" t="str">
        <f>VLOOKUP(A37,EQUIPOS!A7:D154,3,FALSE)</f>
        <v>Retrocargador, pala de 1,1 m3 de capacidad, profundidad de excavación de 4.400 mm y una altura de 5.680 mm</v>
      </c>
      <c r="C37" s="847"/>
      <c r="D37" s="847"/>
      <c r="E37" s="847"/>
      <c r="F37" s="847"/>
      <c r="G37" s="847"/>
      <c r="H37" s="848"/>
      <c r="I37" s="266"/>
      <c r="J37" s="267"/>
      <c r="K37" s="268">
        <f>VLOOKUP(A37,EQUIPOS!A7:D164,4,FALSE)</f>
        <v>121310.71151657675</v>
      </c>
      <c r="L37" s="269"/>
      <c r="M37" s="270">
        <v>10</v>
      </c>
      <c r="N37" s="271">
        <f>K37/M37</f>
        <v>12131.071151657674</v>
      </c>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266"/>
      <c r="J39" s="267"/>
      <c r="K39" s="268"/>
      <c r="L39" s="269"/>
      <c r="M39" s="270"/>
      <c r="N39" s="271"/>
    </row>
    <row r="40" spans="1:14">
      <c r="B40" s="846"/>
      <c r="C40" s="847"/>
      <c r="D40" s="847"/>
      <c r="E40" s="847"/>
      <c r="F40" s="847"/>
      <c r="G40" s="847"/>
      <c r="H40" s="848"/>
      <c r="I40" s="266"/>
      <c r="J40" s="267"/>
      <c r="K40" s="268"/>
      <c r="L40" s="269"/>
      <c r="M40" s="270"/>
      <c r="N40" s="271"/>
    </row>
    <row r="41" spans="1:14">
      <c r="B41" s="846"/>
      <c r="C41" s="847"/>
      <c r="D41" s="847"/>
      <c r="E41" s="847"/>
      <c r="F41" s="847"/>
      <c r="G41" s="847"/>
      <c r="H41" s="848"/>
      <c r="I41" s="266"/>
      <c r="J41" s="267"/>
      <c r="K41" s="268"/>
      <c r="L41" s="269"/>
      <c r="M41" s="270"/>
      <c r="N41" s="271"/>
    </row>
    <row r="42" spans="1:14">
      <c r="B42" s="846"/>
      <c r="C42" s="847"/>
      <c r="D42" s="847"/>
      <c r="E42" s="847"/>
      <c r="F42" s="847"/>
      <c r="G42" s="847"/>
      <c r="H42" s="848"/>
      <c r="I42" s="266"/>
      <c r="J42" s="267"/>
      <c r="K42" s="268"/>
      <c r="L42" s="269"/>
      <c r="M42" s="270"/>
      <c r="N42" s="271"/>
    </row>
    <row r="43" spans="1:14">
      <c r="B43" s="846"/>
      <c r="C43" s="847"/>
      <c r="D43" s="847"/>
      <c r="E43" s="847"/>
      <c r="F43" s="847"/>
      <c r="G43" s="847"/>
      <c r="H43" s="848"/>
      <c r="I43" s="266"/>
      <c r="J43" s="267"/>
      <c r="K43" s="268"/>
      <c r="L43" s="269"/>
      <c r="M43" s="270"/>
      <c r="N43" s="271"/>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0.05</v>
      </c>
      <c r="N46" s="343">
        <f>N80*M46</f>
        <v>269.67015225900496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15710.62930779304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B63" s="46"/>
      <c r="C63" s="316"/>
      <c r="D63" s="316"/>
      <c r="E63" s="316"/>
      <c r="F63" s="316"/>
      <c r="G63" s="316"/>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5393.4030451800991</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21104.032352973139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4220.8064705946281</v>
      </c>
      <c r="M87" s="868"/>
      <c r="N87" s="51"/>
    </row>
    <row r="88" spans="1:14">
      <c r="B88" s="89" t="s">
        <v>973</v>
      </c>
      <c r="C88" s="90"/>
      <c r="D88" s="90"/>
      <c r="E88" s="90"/>
      <c r="F88" s="90"/>
      <c r="G88" s="90"/>
      <c r="H88" s="90"/>
      <c r="I88" s="87"/>
      <c r="J88" s="88"/>
      <c r="K88" s="303">
        <v>0.05</v>
      </c>
      <c r="L88" s="867">
        <f>N82*K88</f>
        <v>1055.201617648657</v>
      </c>
      <c r="M88" s="868"/>
      <c r="N88" s="51"/>
    </row>
    <row r="89" spans="1:14" ht="15.75" thickBot="1">
      <c r="B89" s="91" t="s">
        <v>974</v>
      </c>
      <c r="C89" s="92"/>
      <c r="D89" s="92"/>
      <c r="E89" s="92"/>
      <c r="F89" s="92"/>
      <c r="G89" s="92"/>
      <c r="H89" s="92"/>
      <c r="I89" s="93"/>
      <c r="J89" s="94"/>
      <c r="K89" s="304">
        <v>0.05</v>
      </c>
      <c r="L89" s="869">
        <f>N82*K89</f>
        <v>1055.201617648657</v>
      </c>
      <c r="M89" s="870"/>
      <c r="N89" s="51"/>
    </row>
    <row r="90" spans="1:14" ht="15.75" thickBot="1">
      <c r="B90" s="833" t="s">
        <v>953</v>
      </c>
      <c r="C90" s="834"/>
      <c r="D90" s="834"/>
      <c r="E90" s="834"/>
      <c r="F90" s="834"/>
      <c r="G90" s="834"/>
      <c r="H90" s="834"/>
      <c r="I90" s="834"/>
      <c r="J90" s="834"/>
      <c r="K90" s="834"/>
      <c r="L90" s="834"/>
      <c r="M90" s="835"/>
      <c r="N90" s="52">
        <f>L87+L88+L89</f>
        <v>6331.2097058919417</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27435.242058865082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topLeftCell="A43" zoomScale="78" zoomScaleNormal="78" workbookViewId="0">
      <selection activeCell="K65" sqref="K65"/>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1603</v>
      </c>
      <c r="B36" s="846" t="str">
        <f>VLOOKUP(A36,EQUIPOS!A6:D154,3,FALSE)</f>
        <v>Derretidora de asfalto (crafco o similar)</v>
      </c>
      <c r="C36" s="847"/>
      <c r="D36" s="847"/>
      <c r="E36" s="847"/>
      <c r="F36" s="847"/>
      <c r="G36" s="847"/>
      <c r="H36" s="848"/>
      <c r="I36" s="266"/>
      <c r="J36" s="267"/>
      <c r="K36" s="268">
        <f>VLOOKUP(A36,EQUIPOS!A6:D163,4,FALSE)</f>
        <v>2614.600249822136</v>
      </c>
      <c r="L36" s="269"/>
      <c r="M36" s="270">
        <v>60</v>
      </c>
      <c r="N36" s="271">
        <f>K36/M36</f>
        <v>43.576670830368933</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60</v>
      </c>
      <c r="N37" s="271">
        <f>K37/M37</f>
        <v>1102.037340617748</v>
      </c>
    </row>
    <row r="38" spans="1:14">
      <c r="A38" t="s">
        <v>138</v>
      </c>
      <c r="B38" s="846" t="str">
        <f>VLOOKUP(A38,EQUIPOS!A8:D154,3,FALSE)</f>
        <v>Camioneta D-300</v>
      </c>
      <c r="C38" s="847"/>
      <c r="D38" s="847"/>
      <c r="E38" s="847"/>
      <c r="F38" s="847"/>
      <c r="G38" s="847"/>
      <c r="H38" s="848"/>
      <c r="I38" s="266"/>
      <c r="J38" s="267"/>
      <c r="K38" s="268">
        <f>VLOOKUP(A38,EQUIPOS!A8:D165,4,FALSE)</f>
        <v>51773.60607673254</v>
      </c>
      <c r="L38" s="269"/>
      <c r="M38" s="270">
        <v>60</v>
      </c>
      <c r="N38" s="271">
        <f>K38/M38</f>
        <v>862.89343461220903</v>
      </c>
    </row>
    <row r="39" spans="1:14">
      <c r="B39" s="846"/>
      <c r="C39" s="847"/>
      <c r="D39" s="847"/>
      <c r="E39" s="847"/>
      <c r="F39" s="847"/>
      <c r="G39" s="847"/>
      <c r="H39" s="848"/>
      <c r="I39" s="266"/>
      <c r="J39" s="267"/>
      <c r="K39" s="268"/>
      <c r="L39" s="269"/>
      <c r="M39" s="270"/>
      <c r="N39" s="271"/>
    </row>
    <row r="40" spans="1:14">
      <c r="B40" s="846"/>
      <c r="C40" s="847"/>
      <c r="D40" s="847"/>
      <c r="E40" s="847"/>
      <c r="F40" s="847"/>
      <c r="G40" s="847"/>
      <c r="H40" s="848"/>
      <c r="I40" s="266"/>
      <c r="J40" s="267"/>
      <c r="K40" s="268"/>
      <c r="L40" s="269"/>
      <c r="M40" s="270"/>
      <c r="N40" s="271"/>
    </row>
    <row r="41" spans="1:14">
      <c r="B41" s="846"/>
      <c r="C41" s="847"/>
      <c r="D41" s="847"/>
      <c r="E41" s="847"/>
      <c r="F41" s="847"/>
      <c r="G41" s="847"/>
      <c r="H41" s="848"/>
      <c r="I41" s="266"/>
      <c r="J41" s="267"/>
      <c r="K41" s="268"/>
      <c r="L41" s="269"/>
      <c r="M41" s="270"/>
      <c r="N41" s="271"/>
    </row>
    <row r="42" spans="1:14">
      <c r="B42" s="846"/>
      <c r="C42" s="847"/>
      <c r="D42" s="847"/>
      <c r="E42" s="847"/>
      <c r="F42" s="847"/>
      <c r="G42" s="847"/>
      <c r="H42" s="848"/>
      <c r="I42" s="266"/>
      <c r="J42" s="267"/>
      <c r="K42" s="268"/>
      <c r="L42" s="269"/>
      <c r="M42" s="270"/>
      <c r="N42" s="271"/>
    </row>
    <row r="43" spans="1:14">
      <c r="B43" s="846"/>
      <c r="C43" s="847"/>
      <c r="D43" s="847"/>
      <c r="E43" s="847"/>
      <c r="F43" s="847"/>
      <c r="G43" s="847"/>
      <c r="H43" s="848"/>
      <c r="I43" s="266"/>
      <c r="J43" s="267"/>
      <c r="K43" s="268"/>
      <c r="L43" s="269"/>
      <c r="M43" s="270"/>
      <c r="N43" s="271"/>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0.05</v>
      </c>
      <c r="N46" s="343">
        <f>N80*M46</f>
        <v>22.390442043167496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2030.8978881034934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1462.3310891137858</v>
      </c>
      <c r="N53" s="271">
        <f>K53*M53</f>
        <v>175.47973069365429</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8"/>
      <c r="C57" s="829"/>
      <c r="D57" s="829"/>
      <c r="E57" s="829"/>
      <c r="F57" s="829"/>
      <c r="G57" s="829"/>
      <c r="H57" s="829"/>
      <c r="I57" s="830"/>
      <c r="J57" s="42"/>
      <c r="K57" s="44"/>
      <c r="L57" s="831"/>
      <c r="M57" s="832"/>
      <c r="N57" s="45"/>
    </row>
    <row r="58" spans="1:14" ht="15.75" thickBot="1">
      <c r="B58" s="833" t="s">
        <v>953</v>
      </c>
      <c r="C58" s="834"/>
      <c r="D58" s="834"/>
      <c r="E58" s="834"/>
      <c r="F58" s="834"/>
      <c r="G58" s="834"/>
      <c r="H58" s="834"/>
      <c r="I58" s="834"/>
      <c r="J58" s="834"/>
      <c r="K58" s="834"/>
      <c r="L58" s="834"/>
      <c r="M58" s="835"/>
      <c r="N58" s="393">
        <f>SUM(N53:N57)</f>
        <v>175.47973069365429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B63" s="46"/>
      <c r="C63" s="316"/>
      <c r="D63" s="316"/>
      <c r="E63" s="316"/>
      <c r="F63" s="316"/>
      <c r="G63" s="316"/>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2"/>
      <c r="M68" s="823"/>
      <c r="N68" s="127"/>
    </row>
    <row r="69" spans="1:15" ht="15.75" thickBot="1">
      <c r="B69" s="839" t="s">
        <v>953</v>
      </c>
      <c r="C69" s="840"/>
      <c r="D69" s="840"/>
      <c r="E69" s="840"/>
      <c r="F69" s="840"/>
      <c r="G69" s="840"/>
      <c r="H69" s="840"/>
      <c r="I69" s="840"/>
      <c r="J69" s="840"/>
      <c r="K69" s="840"/>
      <c r="L69" s="840"/>
      <c r="M69" s="84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20"/>
      <c r="C79" s="821"/>
      <c r="D79" s="821"/>
      <c r="E79" s="821"/>
      <c r="F79" s="821"/>
      <c r="G79" s="821"/>
      <c r="H79" s="821"/>
      <c r="I79" s="126"/>
      <c r="J79" s="126"/>
      <c r="K79" s="126"/>
      <c r="L79" s="921"/>
      <c r="M79" s="921"/>
      <c r="N79" s="45"/>
    </row>
    <row r="80" spans="1:15" ht="15.75" thickBot="1">
      <c r="B80" s="839" t="s">
        <v>953</v>
      </c>
      <c r="C80" s="840"/>
      <c r="D80" s="840"/>
      <c r="E80" s="840"/>
      <c r="F80" s="840"/>
      <c r="G80" s="840"/>
      <c r="H80" s="840"/>
      <c r="I80" s="840"/>
      <c r="J80" s="840"/>
      <c r="K80" s="840"/>
      <c r="L80" s="840"/>
      <c r="M80" s="841"/>
      <c r="N80" s="300">
        <f>SUM(N74:N79)</f>
        <v>447.80884086334993</v>
      </c>
    </row>
    <row r="81" spans="1:14" ht="15.75" thickBot="1">
      <c r="B81" s="33"/>
      <c r="C81" s="34"/>
      <c r="D81" s="34"/>
      <c r="E81" s="34"/>
      <c r="F81" s="34"/>
      <c r="G81" s="34"/>
      <c r="H81" s="34"/>
      <c r="I81" s="34"/>
      <c r="J81" s="34"/>
      <c r="K81" s="34"/>
      <c r="L81" s="34"/>
      <c r="M81" s="34"/>
      <c r="N81" s="35"/>
    </row>
    <row r="82" spans="1:14" ht="15.75" thickBot="1">
      <c r="B82" s="833" t="s">
        <v>967</v>
      </c>
      <c r="C82" s="834"/>
      <c r="D82" s="834"/>
      <c r="E82" s="834"/>
      <c r="F82" s="834"/>
      <c r="G82" s="834"/>
      <c r="H82" s="834"/>
      <c r="I82" s="834"/>
      <c r="J82" s="834"/>
      <c r="K82" s="834"/>
      <c r="L82" s="834"/>
      <c r="M82" s="835"/>
      <c r="N82" s="99">
        <f>N48+N58+N69+N80</f>
        <v>2654.1864596604973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4" t="s">
        <v>969</v>
      </c>
      <c r="C86" s="825"/>
      <c r="D86" s="825"/>
      <c r="E86" s="825"/>
      <c r="F86" s="825"/>
      <c r="G86" s="825"/>
      <c r="H86" s="825"/>
      <c r="I86" s="313"/>
      <c r="J86" s="333"/>
      <c r="K86" s="301" t="s">
        <v>970</v>
      </c>
      <c r="L86" s="863" t="s">
        <v>971</v>
      </c>
      <c r="M86" s="864"/>
      <c r="N86" s="302"/>
    </row>
    <row r="87" spans="1:14">
      <c r="B87" s="865" t="s">
        <v>972</v>
      </c>
      <c r="C87" s="866"/>
      <c r="D87" s="866"/>
      <c r="E87" s="866"/>
      <c r="F87" s="866"/>
      <c r="G87" s="866"/>
      <c r="H87" s="866"/>
      <c r="I87" s="87"/>
      <c r="J87" s="88"/>
      <c r="K87" s="303">
        <v>0.2</v>
      </c>
      <c r="L87" s="867">
        <f>N82*K87</f>
        <v>530.83729193209945</v>
      </c>
      <c r="M87" s="868"/>
      <c r="N87" s="51"/>
    </row>
    <row r="88" spans="1:14">
      <c r="B88" s="89" t="s">
        <v>973</v>
      </c>
      <c r="C88" s="90"/>
      <c r="D88" s="90"/>
      <c r="E88" s="90"/>
      <c r="F88" s="90"/>
      <c r="G88" s="90"/>
      <c r="H88" s="90"/>
      <c r="I88" s="87"/>
      <c r="J88" s="88"/>
      <c r="K88" s="303">
        <v>0.05</v>
      </c>
      <c r="L88" s="867">
        <f>N82*K88</f>
        <v>132.70932298302486</v>
      </c>
      <c r="M88" s="868"/>
      <c r="N88" s="51"/>
    </row>
    <row r="89" spans="1:14" ht="15.75" thickBot="1">
      <c r="B89" s="91" t="s">
        <v>974</v>
      </c>
      <c r="C89" s="92"/>
      <c r="D89" s="92"/>
      <c r="E89" s="92"/>
      <c r="F89" s="92"/>
      <c r="G89" s="92"/>
      <c r="H89" s="92"/>
      <c r="I89" s="93"/>
      <c r="J89" s="94"/>
      <c r="K89" s="304">
        <v>0.05</v>
      </c>
      <c r="L89" s="869">
        <f>N82*K89</f>
        <v>132.70932298302486</v>
      </c>
      <c r="M89" s="870"/>
      <c r="N89" s="51"/>
    </row>
    <row r="90" spans="1:14" ht="15.75" thickBot="1">
      <c r="B90" s="833" t="s">
        <v>953</v>
      </c>
      <c r="C90" s="834"/>
      <c r="D90" s="834"/>
      <c r="E90" s="834"/>
      <c r="F90" s="834"/>
      <c r="G90" s="834"/>
      <c r="H90" s="834"/>
      <c r="I90" s="834"/>
      <c r="J90" s="834"/>
      <c r="K90" s="834"/>
      <c r="L90" s="834"/>
      <c r="M90" s="835"/>
      <c r="N90" s="52">
        <f>L87+L88+L89</f>
        <v>796.25593789814923</v>
      </c>
    </row>
    <row r="91" spans="1:14" ht="15.75" thickBot="1">
      <c r="B91" s="33"/>
      <c r="C91" s="34"/>
      <c r="D91" s="34"/>
      <c r="E91" s="34"/>
      <c r="F91" s="34"/>
      <c r="G91" s="34"/>
      <c r="H91" s="34"/>
      <c r="I91" s="34"/>
      <c r="J91" s="34"/>
      <c r="K91" s="34"/>
      <c r="L91" s="34"/>
      <c r="M91" s="34"/>
      <c r="N91" s="35"/>
    </row>
    <row r="92" spans="1:14" ht="15.75" thickBot="1">
      <c r="A92" t="s">
        <v>2016</v>
      </c>
      <c r="B92" s="833" t="s">
        <v>975</v>
      </c>
      <c r="C92" s="834"/>
      <c r="D92" s="834"/>
      <c r="E92" s="834"/>
      <c r="F92" s="834"/>
      <c r="G92" s="834"/>
      <c r="H92" s="834"/>
      <c r="I92" s="834"/>
      <c r="J92" s="834"/>
      <c r="K92" s="834"/>
      <c r="L92" s="834"/>
      <c r="M92" s="835"/>
      <c r="N92" s="188">
        <f>N82+N90</f>
        <v>3450.4423975586465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10"/>
      <c r="K122" s="810"/>
      <c r="L122" s="810"/>
      <c r="M122" s="810"/>
      <c r="N122" s="811"/>
    </row>
    <row r="123" spans="2:14" ht="15.75" thickBot="1">
      <c r="B123" s="260" t="s">
        <v>2221</v>
      </c>
      <c r="C123" s="392"/>
      <c r="D123" s="392"/>
      <c r="E123" s="57"/>
      <c r="F123" s="57"/>
      <c r="G123" s="57"/>
      <c r="H123" s="57"/>
      <c r="I123" s="57"/>
      <c r="J123" s="812"/>
      <c r="K123" s="812"/>
      <c r="L123" s="812"/>
      <c r="M123" s="812"/>
      <c r="N123"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43" zoomScale="78" zoomScaleNormal="78" workbookViewId="0">
      <selection activeCell="B36" sqref="B36:H36"/>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1603</v>
      </c>
      <c r="B36" s="846" t="str">
        <f>VLOOKUP(A36,EQUIPOS!A6:D154,3,FALSE)</f>
        <v>Derretidora de asfalto (crafco o similar)</v>
      </c>
      <c r="C36" s="847"/>
      <c r="D36" s="847"/>
      <c r="E36" s="847"/>
      <c r="F36" s="847"/>
      <c r="G36" s="847"/>
      <c r="H36" s="848"/>
      <c r="I36" s="266"/>
      <c r="J36" s="267"/>
      <c r="K36" s="268">
        <f>VLOOKUP(A36,EQUIPOS!A6:D163,4,FALSE)</f>
        <v>2614.600249822136</v>
      </c>
      <c r="L36" s="269"/>
      <c r="M36" s="270">
        <v>60</v>
      </c>
      <c r="N36" s="271">
        <f t="shared" ref="N36:N39" si="0">K36/M36</f>
        <v>43.576670830368933</v>
      </c>
    </row>
    <row r="37" spans="1:14">
      <c r="A37" s="113" t="s">
        <v>324</v>
      </c>
      <c r="B37" s="846" t="str">
        <f>VLOOKUP(A37,EQUIPOS!A7:D154,3,FALSE)</f>
        <v xml:space="preserve">Ruteadora </v>
      </c>
      <c r="C37" s="847"/>
      <c r="D37" s="847"/>
      <c r="E37" s="847"/>
      <c r="F37" s="847"/>
      <c r="G37" s="847"/>
      <c r="H37" s="848"/>
      <c r="I37" s="266"/>
      <c r="J37" s="267"/>
      <c r="K37" s="268">
        <f>VLOOKUP(A37,EQUIPOS!A7:D164,4,FALSE)</f>
        <v>5499.2645906107173</v>
      </c>
      <c r="L37" s="269"/>
      <c r="M37" s="270">
        <v>60</v>
      </c>
      <c r="N37" s="271">
        <f t="shared" si="0"/>
        <v>91.654409843511957</v>
      </c>
    </row>
    <row r="38" spans="1:14">
      <c r="A38" t="s">
        <v>176</v>
      </c>
      <c r="B38" s="846" t="str">
        <f>VLOOKUP(A38,EQUIPOS!A8:D154,3,FALSE)</f>
        <v xml:space="preserve">Compresor (barrido y soplado)
</v>
      </c>
      <c r="C38" s="847"/>
      <c r="D38" s="847"/>
      <c r="E38" s="847"/>
      <c r="F38" s="847"/>
      <c r="G38" s="847"/>
      <c r="H38" s="848"/>
      <c r="I38" s="266"/>
      <c r="J38" s="267"/>
      <c r="K38" s="268">
        <f>VLOOKUP(A38,EQUIPOS!A8:D165,4,FALSE)</f>
        <v>66122.240437064873</v>
      </c>
      <c r="L38" s="269"/>
      <c r="M38" s="270">
        <v>60</v>
      </c>
      <c r="N38" s="271">
        <f t="shared" si="0"/>
        <v>1102.037340617748</v>
      </c>
    </row>
    <row r="39" spans="1:14">
      <c r="A39" t="s">
        <v>138</v>
      </c>
      <c r="B39" s="846" t="str">
        <f>VLOOKUP(A39,EQUIPOS!A9:D154,3,FALSE)</f>
        <v>Camioneta D-300</v>
      </c>
      <c r="C39" s="847"/>
      <c r="D39" s="847"/>
      <c r="E39" s="847"/>
      <c r="F39" s="847"/>
      <c r="G39" s="847"/>
      <c r="H39" s="848"/>
      <c r="I39" s="266"/>
      <c r="J39" s="267"/>
      <c r="K39" s="268">
        <f>VLOOKUP(A39,EQUIPOS!A9:D166,4,FALSE)</f>
        <v>51773.60607673254</v>
      </c>
      <c r="L39" s="269"/>
      <c r="M39" s="270">
        <v>60</v>
      </c>
      <c r="N39" s="271">
        <f t="shared" si="0"/>
        <v>862.89343461220903</v>
      </c>
    </row>
    <row r="40" spans="1:14">
      <c r="B40" s="846"/>
      <c r="C40" s="847"/>
      <c r="D40" s="847"/>
      <c r="E40" s="847"/>
      <c r="F40" s="847"/>
      <c r="G40" s="847"/>
      <c r="H40" s="848"/>
      <c r="I40" s="266"/>
      <c r="J40" s="267"/>
      <c r="K40" s="268"/>
      <c r="L40" s="269"/>
      <c r="M40" s="270"/>
      <c r="N40" s="271"/>
    </row>
    <row r="41" spans="1:14">
      <c r="B41" s="846"/>
      <c r="C41" s="847"/>
      <c r="D41" s="847"/>
      <c r="E41" s="847"/>
      <c r="F41" s="847"/>
      <c r="G41" s="847"/>
      <c r="H41" s="848"/>
      <c r="I41" s="266"/>
      <c r="J41" s="267"/>
      <c r="K41" s="268"/>
      <c r="L41" s="269"/>
      <c r="M41" s="270"/>
      <c r="N41" s="271"/>
    </row>
    <row r="42" spans="1:14">
      <c r="B42" s="846"/>
      <c r="C42" s="847"/>
      <c r="D42" s="847"/>
      <c r="E42" s="847"/>
      <c r="F42" s="847"/>
      <c r="G42" s="847"/>
      <c r="H42" s="848"/>
      <c r="I42" s="266"/>
      <c r="J42" s="267"/>
      <c r="K42" s="268"/>
      <c r="L42" s="269"/>
      <c r="M42" s="270"/>
      <c r="N42" s="271"/>
    </row>
    <row r="43" spans="1:14">
      <c r="B43" s="846"/>
      <c r="C43" s="847"/>
      <c r="D43" s="847"/>
      <c r="E43" s="847"/>
      <c r="F43" s="847"/>
      <c r="G43" s="847"/>
      <c r="H43" s="848"/>
      <c r="I43" s="266"/>
      <c r="J43" s="267"/>
      <c r="K43" s="268"/>
      <c r="L43" s="269"/>
      <c r="M43" s="270"/>
      <c r="N43" s="271"/>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0.05</v>
      </c>
      <c r="N46" s="343">
        <f>N84*M46</f>
        <v>22.390442043167496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2122.5522979470056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54794.907880055885</v>
      </c>
      <c r="N53" s="271">
        <f t="shared" ref="N53:N54" si="1">K53*M53</f>
        <v>383.56435516039119</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1462.3310891137858</v>
      </c>
      <c r="N54" s="271">
        <f t="shared" si="1"/>
        <v>175.47973069365429</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828"/>
      <c r="C61" s="829"/>
      <c r="D61" s="829"/>
      <c r="E61" s="829"/>
      <c r="F61" s="829"/>
      <c r="G61" s="829"/>
      <c r="H61" s="829"/>
      <c r="I61" s="830"/>
      <c r="J61" s="42"/>
      <c r="K61" s="44"/>
      <c r="L61" s="831"/>
      <c r="M61" s="832"/>
      <c r="N61" s="45"/>
    </row>
    <row r="62" spans="1:14" ht="15.75" thickBot="1">
      <c r="B62" s="833" t="s">
        <v>953</v>
      </c>
      <c r="C62" s="834"/>
      <c r="D62" s="834"/>
      <c r="E62" s="834"/>
      <c r="F62" s="834"/>
      <c r="G62" s="834"/>
      <c r="H62" s="834"/>
      <c r="I62" s="834"/>
      <c r="J62" s="834"/>
      <c r="K62" s="834"/>
      <c r="L62" s="834"/>
      <c r="M62" s="835"/>
      <c r="N62" s="393">
        <f>SUM(N53:N61)</f>
        <v>559.04408585404553</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836" t="s">
        <v>961</v>
      </c>
      <c r="M66" s="809"/>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837">
        <f>VLOOKUP(A67,TRANSPORTE!A6:D120,4,FALSE)</f>
        <v>1350.725590257437</v>
      </c>
      <c r="M67" s="838"/>
      <c r="N67" s="286">
        <f>L67*K67</f>
        <v>9.4550791318020586</v>
      </c>
    </row>
    <row r="68" spans="1:15">
      <c r="B68" s="46"/>
      <c r="C68" s="47"/>
      <c r="D68" s="47"/>
      <c r="E68" s="47"/>
      <c r="F68" s="47"/>
      <c r="G68" s="47"/>
      <c r="H68" s="310"/>
      <c r="I68" s="278"/>
      <c r="J68" s="285"/>
      <c r="K68" s="278"/>
      <c r="L68" s="837"/>
      <c r="M68" s="838"/>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22"/>
      <c r="M72" s="823"/>
      <c r="N72" s="127"/>
    </row>
    <row r="73" spans="1:15" ht="15.75" thickBot="1">
      <c r="B73" s="839" t="s">
        <v>953</v>
      </c>
      <c r="C73" s="840"/>
      <c r="D73" s="840"/>
      <c r="E73" s="840"/>
      <c r="F73" s="840"/>
      <c r="G73" s="840"/>
      <c r="H73" s="840"/>
      <c r="I73" s="840"/>
      <c r="J73" s="840"/>
      <c r="K73" s="840"/>
      <c r="L73" s="840"/>
      <c r="M73" s="841"/>
      <c r="N73" s="104">
        <f>N67+N68+N69+N70+N71</f>
        <v>9.4550791318020586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9" t="s">
        <v>963</v>
      </c>
      <c r="C77" s="860"/>
      <c r="D77" s="860"/>
      <c r="E77" s="860"/>
      <c r="F77" s="860"/>
      <c r="G77" s="860"/>
      <c r="H77" s="860"/>
      <c r="I77" s="73" t="s">
        <v>964</v>
      </c>
      <c r="J77" s="75" t="s">
        <v>1410</v>
      </c>
      <c r="K77" s="74" t="s">
        <v>966</v>
      </c>
      <c r="L77" s="861" t="s">
        <v>950</v>
      </c>
      <c r="M77" s="862"/>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20"/>
      <c r="C83" s="821"/>
      <c r="D83" s="821"/>
      <c r="E83" s="821"/>
      <c r="F83" s="821"/>
      <c r="G83" s="821"/>
      <c r="H83" s="821"/>
      <c r="I83" s="126"/>
      <c r="J83" s="126"/>
      <c r="K83" s="126"/>
      <c r="L83" s="921"/>
      <c r="M83" s="921"/>
      <c r="N83" s="45"/>
    </row>
    <row r="84" spans="1:14" ht="15.75" thickBot="1">
      <c r="B84" s="839" t="s">
        <v>953</v>
      </c>
      <c r="C84" s="840"/>
      <c r="D84" s="840"/>
      <c r="E84" s="840"/>
      <c r="F84" s="840"/>
      <c r="G84" s="840"/>
      <c r="H84" s="840"/>
      <c r="I84" s="840"/>
      <c r="J84" s="840"/>
      <c r="K84" s="840"/>
      <c r="L84" s="840"/>
      <c r="M84" s="841"/>
      <c r="N84" s="300">
        <f>SUM(N78:N83)</f>
        <v>447.80884086334993</v>
      </c>
    </row>
    <row r="85" spans="1:14" ht="15.75" thickBot="1">
      <c r="B85" s="33"/>
      <c r="C85" s="34"/>
      <c r="D85" s="34"/>
      <c r="E85" s="34"/>
      <c r="F85" s="34"/>
      <c r="G85" s="34"/>
      <c r="H85" s="34"/>
      <c r="I85" s="34"/>
      <c r="J85" s="34"/>
      <c r="K85" s="34"/>
      <c r="L85" s="34"/>
      <c r="M85" s="34"/>
      <c r="N85" s="35"/>
    </row>
    <row r="86" spans="1:14" ht="15.75" thickBot="1">
      <c r="B86" s="833" t="s">
        <v>967</v>
      </c>
      <c r="C86" s="834"/>
      <c r="D86" s="834"/>
      <c r="E86" s="834"/>
      <c r="F86" s="834"/>
      <c r="G86" s="834"/>
      <c r="H86" s="834"/>
      <c r="I86" s="834"/>
      <c r="J86" s="834"/>
      <c r="K86" s="834"/>
      <c r="L86" s="834"/>
      <c r="M86" s="835"/>
      <c r="N86" s="99">
        <f>N48+N62+N73+N84</f>
        <v>3138.860303796203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24" t="s">
        <v>969</v>
      </c>
      <c r="C90" s="825"/>
      <c r="D90" s="825"/>
      <c r="E90" s="825"/>
      <c r="F90" s="825"/>
      <c r="G90" s="825"/>
      <c r="H90" s="825"/>
      <c r="I90" s="313"/>
      <c r="J90" s="333"/>
      <c r="K90" s="301" t="s">
        <v>970</v>
      </c>
      <c r="L90" s="863" t="s">
        <v>971</v>
      </c>
      <c r="M90" s="864"/>
      <c r="N90" s="302"/>
    </row>
    <row r="91" spans="1:14">
      <c r="B91" s="865" t="s">
        <v>972</v>
      </c>
      <c r="C91" s="866"/>
      <c r="D91" s="866"/>
      <c r="E91" s="866"/>
      <c r="F91" s="866"/>
      <c r="G91" s="866"/>
      <c r="H91" s="866"/>
      <c r="I91" s="87"/>
      <c r="J91" s="88"/>
      <c r="K91" s="303">
        <v>0.2</v>
      </c>
      <c r="L91" s="867">
        <f>N86*K91</f>
        <v>627.77206075924062</v>
      </c>
      <c r="M91" s="868"/>
      <c r="N91" s="51"/>
    </row>
    <row r="92" spans="1:14">
      <c r="B92" s="89" t="s">
        <v>973</v>
      </c>
      <c r="C92" s="90"/>
      <c r="D92" s="90"/>
      <c r="E92" s="90"/>
      <c r="F92" s="90"/>
      <c r="G92" s="90"/>
      <c r="H92" s="90"/>
      <c r="I92" s="87"/>
      <c r="J92" s="88"/>
      <c r="K92" s="303">
        <v>0.05</v>
      </c>
      <c r="L92" s="867">
        <f>N86*K92</f>
        <v>156.94301518981015</v>
      </c>
      <c r="M92" s="868"/>
      <c r="N92" s="51"/>
    </row>
    <row r="93" spans="1:14" ht="15.75" thickBot="1">
      <c r="B93" s="91" t="s">
        <v>974</v>
      </c>
      <c r="C93" s="92"/>
      <c r="D93" s="92"/>
      <c r="E93" s="92"/>
      <c r="F93" s="92"/>
      <c r="G93" s="92"/>
      <c r="H93" s="92"/>
      <c r="I93" s="93"/>
      <c r="J93" s="94"/>
      <c r="K93" s="304">
        <v>0.05</v>
      </c>
      <c r="L93" s="869">
        <f>N86*K93</f>
        <v>156.94301518981015</v>
      </c>
      <c r="M93" s="870"/>
      <c r="N93" s="51"/>
    </row>
    <row r="94" spans="1:14" ht="15.75" thickBot="1">
      <c r="B94" s="833" t="s">
        <v>953</v>
      </c>
      <c r="C94" s="834"/>
      <c r="D94" s="834"/>
      <c r="E94" s="834"/>
      <c r="F94" s="834"/>
      <c r="G94" s="834"/>
      <c r="H94" s="834"/>
      <c r="I94" s="834"/>
      <c r="J94" s="834"/>
      <c r="K94" s="834"/>
      <c r="L94" s="834"/>
      <c r="M94" s="835"/>
      <c r="N94" s="52">
        <f>L91+L92+L93</f>
        <v>941.65809113886087</v>
      </c>
    </row>
    <row r="95" spans="1:14" ht="15.75" thickBot="1">
      <c r="B95" s="33"/>
      <c r="C95" s="34"/>
      <c r="D95" s="34"/>
      <c r="E95" s="34"/>
      <c r="F95" s="34"/>
      <c r="G95" s="34"/>
      <c r="H95" s="34"/>
      <c r="I95" s="34"/>
      <c r="J95" s="34"/>
      <c r="K95" s="34"/>
      <c r="L95" s="34"/>
      <c r="M95" s="34"/>
      <c r="N95" s="35"/>
    </row>
    <row r="96" spans="1:14" ht="15.75" thickBot="1">
      <c r="A96" t="s">
        <v>2016</v>
      </c>
      <c r="B96" s="833" t="s">
        <v>975</v>
      </c>
      <c r="C96" s="834"/>
      <c r="D96" s="834"/>
      <c r="E96" s="834"/>
      <c r="F96" s="834"/>
      <c r="G96" s="834"/>
      <c r="H96" s="834"/>
      <c r="I96" s="834"/>
      <c r="J96" s="834"/>
      <c r="K96" s="834"/>
      <c r="L96" s="834"/>
      <c r="M96" s="835"/>
      <c r="N96" s="188">
        <f>N86+N94</f>
        <v>4080.518394935064</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71" t="s">
        <v>2218</v>
      </c>
      <c r="C113" s="872"/>
      <c r="D113" s="872"/>
      <c r="E113" s="872"/>
      <c r="F113" s="872"/>
      <c r="G113" s="872"/>
      <c r="H113" s="872"/>
      <c r="I113" s="872"/>
      <c r="J113" s="872"/>
      <c r="K113" s="872"/>
      <c r="L113" s="872"/>
      <c r="M113" s="872"/>
      <c r="N113" s="873"/>
    </row>
    <row r="114" spans="2:14" ht="15" customHeight="1">
      <c r="B114" s="871"/>
      <c r="C114" s="872"/>
      <c r="D114" s="872"/>
      <c r="E114" s="872"/>
      <c r="F114" s="872"/>
      <c r="G114" s="872"/>
      <c r="H114" s="872"/>
      <c r="I114" s="872"/>
      <c r="J114" s="872"/>
      <c r="K114" s="872"/>
      <c r="L114" s="872"/>
      <c r="M114" s="872"/>
      <c r="N114" s="873"/>
    </row>
    <row r="115" spans="2:14" ht="30" customHeight="1">
      <c r="B115" s="874" t="s">
        <v>2219</v>
      </c>
      <c r="C115" s="875"/>
      <c r="D115" s="875"/>
      <c r="E115" s="875"/>
      <c r="F115" s="875"/>
      <c r="G115" s="875"/>
      <c r="H115" s="875"/>
      <c r="I115" s="875"/>
      <c r="J115" s="875"/>
      <c r="K115" s="875"/>
      <c r="L115" s="875"/>
      <c r="M115" s="875"/>
      <c r="N115" s="876"/>
    </row>
    <row r="116" spans="2:14">
      <c r="B116" s="874"/>
      <c r="C116" s="875"/>
      <c r="D116" s="875"/>
      <c r="E116" s="875"/>
      <c r="F116" s="875"/>
      <c r="G116" s="875"/>
      <c r="H116" s="875"/>
      <c r="I116" s="875"/>
      <c r="J116" s="875"/>
      <c r="K116" s="875"/>
      <c r="L116" s="875"/>
      <c r="M116" s="875"/>
      <c r="N116" s="876"/>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10"/>
      <c r="K126" s="810"/>
      <c r="L126" s="810"/>
      <c r="M126" s="810"/>
      <c r="N126" s="811"/>
    </row>
    <row r="127" spans="2:14" ht="15.75" thickBot="1">
      <c r="B127" s="260" t="s">
        <v>2221</v>
      </c>
      <c r="C127" s="392"/>
      <c r="D127" s="392"/>
      <c r="E127" s="57"/>
      <c r="F127" s="57"/>
      <c r="G127" s="57"/>
      <c r="H127" s="57"/>
      <c r="I127" s="57"/>
      <c r="J127" s="812"/>
      <c r="K127" s="812"/>
      <c r="L127" s="812"/>
      <c r="M127" s="812"/>
      <c r="N127"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topLeftCell="A43" zoomScale="78" zoomScaleNormal="78" workbookViewId="0">
      <selection activeCell="K53" sqref="K53"/>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112</v>
      </c>
      <c r="B36" s="846" t="str">
        <f>VLOOKUP(A36,EQUIPOS!A6:D154,3,FALSE)</f>
        <v xml:space="preserve">Aspersor manual
</v>
      </c>
      <c r="C36" s="847"/>
      <c r="D36" s="847"/>
      <c r="E36" s="847"/>
      <c r="F36" s="847"/>
      <c r="G36" s="847"/>
      <c r="H36" s="848"/>
      <c r="I36" s="266"/>
      <c r="J36" s="267"/>
      <c r="K36" s="268">
        <f>VLOOKUP(A36,EQUIPOS!A6:D163,4,FALSE)</f>
        <v>1922.3791546441432</v>
      </c>
      <c r="L36" s="269"/>
      <c r="M36" s="270">
        <v>6.25</v>
      </c>
      <c r="N36" s="271">
        <f t="shared" ref="N36:N41" si="0">K36/M36</f>
        <v>307.58066474306293</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v>
      </c>
      <c r="N37" s="271">
        <f t="shared" si="0"/>
        <v>1322.4448087412975</v>
      </c>
    </row>
    <row r="38" spans="1:14">
      <c r="A38" t="s">
        <v>184</v>
      </c>
      <c r="B38" s="846" t="str">
        <f>VLOOKUP(A38,EQUIPOS!A8:D154,3,FALSE)</f>
        <v>Cortadora de pavimento, Máxima profundidad de corte: 160 mm. Capacidad de disco: desde 12´´ hasta 18´´ de diámetro. Peso operacional: 135 kg, 13.5 hp de potencia</v>
      </c>
      <c r="C38" s="847"/>
      <c r="D38" s="847"/>
      <c r="E38" s="847"/>
      <c r="F38" s="847"/>
      <c r="G38" s="847"/>
      <c r="H38" s="848"/>
      <c r="I38" s="266"/>
      <c r="J38" s="267"/>
      <c r="K38" s="268">
        <f>VLOOKUP(A38,EQUIPOS!A8:D165,4,FALSE)</f>
        <v>15354.94099481139</v>
      </c>
      <c r="L38" s="269"/>
      <c r="M38" s="270">
        <v>3.75</v>
      </c>
      <c r="N38" s="271">
        <f t="shared" si="0"/>
        <v>4094.650931949704</v>
      </c>
    </row>
    <row r="39" spans="1:14">
      <c r="A39" t="s">
        <v>228</v>
      </c>
      <c r="B39" s="846" t="str">
        <f>VLOOKUP(A39,EQUIPOS!A9:D154,3,FALSE)</f>
        <v xml:space="preserve">Formaleta metálica (concreto hidráulico)
</v>
      </c>
      <c r="C39" s="847"/>
      <c r="D39" s="847"/>
      <c r="E39" s="847"/>
      <c r="F39" s="847"/>
      <c r="G39" s="847"/>
      <c r="H39" s="848"/>
      <c r="I39" s="266"/>
      <c r="J39" s="267"/>
      <c r="K39" s="268">
        <f>VLOOKUP(A39,EQUIPOS!A9:D166,4,FALSE)</f>
        <v>2848.1175257973073</v>
      </c>
      <c r="L39" s="269"/>
      <c r="M39" s="270">
        <v>6.25</v>
      </c>
      <c r="N39" s="271">
        <f t="shared" si="0"/>
        <v>455.69880412756919</v>
      </c>
    </row>
    <row r="40" spans="1:14">
      <c r="A40" t="s">
        <v>301</v>
      </c>
      <c r="B40" s="846" t="str">
        <f>VLOOKUP(A40,EQUIPOS!A10:D154,3,FALSE)</f>
        <v>Regla vibratoria, de longitud de 3 a 5 m, motor de 3600 rpm, potencia 6 HP</v>
      </c>
      <c r="C40" s="847"/>
      <c r="D40" s="847"/>
      <c r="E40" s="847"/>
      <c r="F40" s="847"/>
      <c r="G40" s="847"/>
      <c r="H40" s="848"/>
      <c r="I40" s="266"/>
      <c r="J40" s="267"/>
      <c r="K40" s="268">
        <f>VLOOKUP(A40,EQUIPOS!A10:D167,4,FALSE)</f>
        <v>7989.8203082683558</v>
      </c>
      <c r="L40" s="269"/>
      <c r="M40" s="270">
        <v>6.25</v>
      </c>
      <c r="N40" s="271">
        <f t="shared" si="0"/>
        <v>1278.3712493229368</v>
      </c>
    </row>
    <row r="41" spans="1:14">
      <c r="A41" t="s">
        <v>363</v>
      </c>
      <c r="B41" s="846" t="str">
        <f>VLOOKUP(A41,EQUIPOS!A11:D155,3,FALSE)</f>
        <v>Vibrador de concreto, Motor de 3 hp a 18.000 rpm Mangueras de 4 mt</v>
      </c>
      <c r="C41" s="847"/>
      <c r="D41" s="847"/>
      <c r="E41" s="847"/>
      <c r="F41" s="847"/>
      <c r="G41" s="847"/>
      <c r="H41" s="848"/>
      <c r="I41" s="266"/>
      <c r="J41" s="267"/>
      <c r="K41" s="268">
        <f>VLOOKUP(A41,EQUIPOS!A11:D168,4,FALSE)</f>
        <v>6554.4535601034322</v>
      </c>
      <c r="L41" s="269"/>
      <c r="M41" s="270">
        <v>6.25</v>
      </c>
      <c r="N41" s="271">
        <f t="shared" si="0"/>
        <v>1048.7125696165492</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N83*M46</f>
        <v>971.20648722881606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9478.6655157299356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4054.2491645594869</v>
      </c>
      <c r="N53" s="271">
        <f>K53*M53</f>
        <v>24869.815477043147</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3676.7547656495594</v>
      </c>
      <c r="N54" s="271">
        <f>K54*M54</f>
        <v>1361.7610243146519</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993.20088678411673</v>
      </c>
      <c r="N55" s="271">
        <f>K55*M55</f>
        <v>1103.5565408712409</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6233.7196409429125</v>
      </c>
      <c r="N56" s="271">
        <f>K56*M56</f>
        <v>6926.3551566032365</v>
      </c>
    </row>
    <row r="57" spans="1:14">
      <c r="A57" s="144" t="s">
        <v>778</v>
      </c>
      <c r="B57" s="828" t="str">
        <f>VLOOKUP(A57,MATERIALES!A7:D373,3,FALSE)</f>
        <v>Antisol blanco (presentación 20 kg)</v>
      </c>
      <c r="C57" s="829" t="e">
        <f>VLOOKUP(B57,MATERIALES!B7:E373,3,FALSE)</f>
        <v>#N/A</v>
      </c>
      <c r="D57" s="829" t="e">
        <f>VLOOKUP(C57,MATERIALES!C7:F373,3,FALSE)</f>
        <v>#N/A</v>
      </c>
      <c r="E57" s="829" t="e">
        <f>VLOOKUP(D57,MATERIALES!D7:G373,3,FALSE)</f>
        <v>#N/A</v>
      </c>
      <c r="F57" s="829" t="e">
        <f>VLOOKUP(E57,MATERIALES!E7:H373,3,FALSE)</f>
        <v>#N/A</v>
      </c>
      <c r="G57" s="829" t="e">
        <f>VLOOKUP(F57,MATERIALES!F7:I373,3,FALSE)</f>
        <v>#N/A</v>
      </c>
      <c r="H57" s="829" t="e">
        <f>VLOOKUP(G57,MATERIALES!G7:J373,3,FALSE)</f>
        <v>#N/A</v>
      </c>
      <c r="I57" s="829" t="e">
        <f>VLOOKUP(H57,MATERIALES!H7:K373,3,FALSE)</f>
        <v>#N/A</v>
      </c>
      <c r="J57" s="310" t="str">
        <f>VLOOKUP(A57,MATERIALES!A11:D649,2,FALSE)</f>
        <v>kg</v>
      </c>
      <c r="K57" s="44">
        <v>1.1200000000000001</v>
      </c>
      <c r="L57" s="837">
        <f>VLOOKUP(A57,MATERIALES!A4:D373,4,FALSE)</f>
        <v>6351.8792848759686</v>
      </c>
      <c r="M57" s="838"/>
      <c r="N57" s="271">
        <f>K57*L57</f>
        <v>7114.104799061085</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545836.27554597787</v>
      </c>
      <c r="N58" s="271">
        <f>K58*M58</f>
        <v>551294.6383014376</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33" t="s">
        <v>953</v>
      </c>
      <c r="C61" s="834"/>
      <c r="D61" s="834"/>
      <c r="E61" s="834"/>
      <c r="F61" s="834"/>
      <c r="G61" s="834"/>
      <c r="H61" s="834"/>
      <c r="I61" s="834"/>
      <c r="J61" s="834"/>
      <c r="K61" s="834"/>
      <c r="L61" s="834"/>
      <c r="M61" s="835"/>
      <c r="N61" s="393">
        <f>SUM(N53:N60)</f>
        <v>592670.23129933095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6" t="s">
        <v>961</v>
      </c>
      <c r="M65" s="809"/>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7">
        <f>VLOOKUP(A66,TRANSPORTE!A5:D117,4,FALSE)</f>
        <v>1350.725590257437</v>
      </c>
      <c r="M66" s="838"/>
      <c r="N66" s="286">
        <f>K66*L66</f>
        <v>1364.2328461600114</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22"/>
      <c r="M71" s="823"/>
      <c r="N71" s="127"/>
    </row>
    <row r="72" spans="1:15" ht="15.75" thickBot="1">
      <c r="B72" s="839" t="s">
        <v>953</v>
      </c>
      <c r="C72" s="840"/>
      <c r="D72" s="840"/>
      <c r="E72" s="840"/>
      <c r="F72" s="840"/>
      <c r="G72" s="840"/>
      <c r="H72" s="840"/>
      <c r="I72" s="840"/>
      <c r="J72" s="840"/>
      <c r="K72" s="840"/>
      <c r="L72" s="840"/>
      <c r="M72" s="841"/>
      <c r="N72" s="104">
        <f>N66+N67+N68+N69+N70</f>
        <v>1364.2328461600114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20"/>
      <c r="C82" s="821"/>
      <c r="D82" s="821"/>
      <c r="E82" s="821"/>
      <c r="F82" s="821"/>
      <c r="G82" s="821"/>
      <c r="H82" s="821"/>
      <c r="I82" s="126"/>
      <c r="J82" s="126"/>
      <c r="K82" s="126"/>
      <c r="L82" s="921"/>
      <c r="M82" s="921"/>
      <c r="N82" s="127"/>
    </row>
    <row r="83" spans="1:14" ht="15.75" thickBot="1">
      <c r="B83" s="839" t="s">
        <v>953</v>
      </c>
      <c r="C83" s="840"/>
      <c r="D83" s="840"/>
      <c r="E83" s="840"/>
      <c r="F83" s="840"/>
      <c r="G83" s="840"/>
      <c r="H83" s="840"/>
      <c r="I83" s="840"/>
      <c r="J83" s="840"/>
      <c r="K83" s="840"/>
      <c r="L83" s="840"/>
      <c r="M83" s="841"/>
      <c r="N83" s="459">
        <f>SUM(N77:N82)</f>
        <v>9712.0648722881597</v>
      </c>
    </row>
    <row r="84" spans="1:14" ht="15.75" thickBot="1">
      <c r="B84" s="33"/>
      <c r="C84" s="34"/>
      <c r="D84" s="34"/>
      <c r="E84" s="34"/>
      <c r="F84" s="34"/>
      <c r="G84" s="34"/>
      <c r="H84" s="34"/>
      <c r="I84" s="34"/>
      <c r="J84" s="34"/>
      <c r="K84" s="34"/>
      <c r="L84" s="34"/>
      <c r="M84" s="34"/>
      <c r="N84" s="35"/>
    </row>
    <row r="85" spans="1:14" ht="15.75" thickBot="1">
      <c r="B85" s="833" t="s">
        <v>967</v>
      </c>
      <c r="C85" s="834"/>
      <c r="D85" s="834"/>
      <c r="E85" s="834"/>
      <c r="F85" s="834"/>
      <c r="G85" s="834"/>
      <c r="H85" s="834"/>
      <c r="I85" s="834"/>
      <c r="J85" s="834"/>
      <c r="K85" s="834"/>
      <c r="L85" s="834"/>
      <c r="M85" s="835"/>
      <c r="N85" s="99">
        <f>N48+N61+N72+N83</f>
        <v>613225.19453350897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4" t="s">
        <v>969</v>
      </c>
      <c r="C89" s="825"/>
      <c r="D89" s="825"/>
      <c r="E89" s="825"/>
      <c r="F89" s="825"/>
      <c r="G89" s="825"/>
      <c r="H89" s="825"/>
      <c r="I89" s="313"/>
      <c r="J89" s="333"/>
      <c r="K89" s="301" t="s">
        <v>970</v>
      </c>
      <c r="L89" s="863" t="s">
        <v>971</v>
      </c>
      <c r="M89" s="864"/>
      <c r="N89" s="302"/>
    </row>
    <row r="90" spans="1:14">
      <c r="B90" s="865" t="s">
        <v>972</v>
      </c>
      <c r="C90" s="866"/>
      <c r="D90" s="866"/>
      <c r="E90" s="866"/>
      <c r="F90" s="866"/>
      <c r="G90" s="866"/>
      <c r="H90" s="866"/>
      <c r="I90" s="87"/>
      <c r="J90" s="88"/>
      <c r="K90" s="303">
        <v>0.2</v>
      </c>
      <c r="L90" s="867">
        <f>N85*K90</f>
        <v>122645.0389067018</v>
      </c>
      <c r="M90" s="868"/>
      <c r="N90" s="51"/>
    </row>
    <row r="91" spans="1:14">
      <c r="B91" s="89" t="s">
        <v>973</v>
      </c>
      <c r="C91" s="90"/>
      <c r="D91" s="90"/>
      <c r="E91" s="90"/>
      <c r="F91" s="90"/>
      <c r="G91" s="90"/>
      <c r="H91" s="90"/>
      <c r="I91" s="87"/>
      <c r="J91" s="88"/>
      <c r="K91" s="303">
        <v>0.05</v>
      </c>
      <c r="L91" s="867">
        <f>N85*K91</f>
        <v>30661.259726675449</v>
      </c>
      <c r="M91" s="868"/>
      <c r="N91" s="51"/>
    </row>
    <row r="92" spans="1:14" ht="15.75" thickBot="1">
      <c r="B92" s="91" t="s">
        <v>974</v>
      </c>
      <c r="C92" s="92"/>
      <c r="D92" s="92"/>
      <c r="E92" s="92"/>
      <c r="F92" s="92"/>
      <c r="G92" s="92"/>
      <c r="H92" s="92"/>
      <c r="I92" s="93"/>
      <c r="J92" s="94"/>
      <c r="K92" s="304">
        <v>0.05</v>
      </c>
      <c r="L92" s="869">
        <f>N85*K92</f>
        <v>30661.259726675449</v>
      </c>
      <c r="M92" s="870"/>
      <c r="N92" s="51"/>
    </row>
    <row r="93" spans="1:14" ht="15.75" thickBot="1">
      <c r="B93" s="833" t="s">
        <v>953</v>
      </c>
      <c r="C93" s="834"/>
      <c r="D93" s="834"/>
      <c r="E93" s="834"/>
      <c r="F93" s="834"/>
      <c r="G93" s="834"/>
      <c r="H93" s="834"/>
      <c r="I93" s="834"/>
      <c r="J93" s="834"/>
      <c r="K93" s="834"/>
      <c r="L93" s="834"/>
      <c r="M93" s="835"/>
      <c r="N93" s="52">
        <f>L90+L91+L92</f>
        <v>183967.5583600527</v>
      </c>
    </row>
    <row r="94" spans="1:14" ht="15.75" thickBot="1">
      <c r="B94" s="33"/>
      <c r="C94" s="34"/>
      <c r="D94" s="34"/>
      <c r="E94" s="34"/>
      <c r="F94" s="34"/>
      <c r="G94" s="34"/>
      <c r="H94" s="34"/>
      <c r="I94" s="34"/>
      <c r="J94" s="34"/>
      <c r="K94" s="34"/>
      <c r="L94" s="34"/>
      <c r="M94" s="34"/>
      <c r="N94" s="35"/>
    </row>
    <row r="95" spans="1:14" ht="15.75" thickBot="1">
      <c r="A95" t="s">
        <v>2016</v>
      </c>
      <c r="B95" s="833" t="s">
        <v>975</v>
      </c>
      <c r="C95" s="834"/>
      <c r="D95" s="834"/>
      <c r="E95" s="834"/>
      <c r="F95" s="834"/>
      <c r="G95" s="834"/>
      <c r="H95" s="834"/>
      <c r="I95" s="834"/>
      <c r="J95" s="834"/>
      <c r="K95" s="834"/>
      <c r="L95" s="834"/>
      <c r="M95" s="835"/>
      <c r="N95" s="188">
        <f>N85+N93</f>
        <v>797192.75289356173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71" t="s">
        <v>2218</v>
      </c>
      <c r="C112" s="872"/>
      <c r="D112" s="872"/>
      <c r="E112" s="872"/>
      <c r="F112" s="872"/>
      <c r="G112" s="872"/>
      <c r="H112" s="872"/>
      <c r="I112" s="872"/>
      <c r="J112" s="872"/>
      <c r="K112" s="872"/>
      <c r="L112" s="872"/>
      <c r="M112" s="872"/>
      <c r="N112" s="873"/>
    </row>
    <row r="113" spans="2:14" ht="15" customHeight="1">
      <c r="B113" s="871"/>
      <c r="C113" s="872"/>
      <c r="D113" s="872"/>
      <c r="E113" s="872"/>
      <c r="F113" s="872"/>
      <c r="G113" s="872"/>
      <c r="H113" s="872"/>
      <c r="I113" s="872"/>
      <c r="J113" s="872"/>
      <c r="K113" s="872"/>
      <c r="L113" s="872"/>
      <c r="M113" s="872"/>
      <c r="N113" s="873"/>
    </row>
    <row r="114" spans="2:14" ht="30" customHeight="1">
      <c r="B114" s="874" t="s">
        <v>2219</v>
      </c>
      <c r="C114" s="875"/>
      <c r="D114" s="875"/>
      <c r="E114" s="875"/>
      <c r="F114" s="875"/>
      <c r="G114" s="875"/>
      <c r="H114" s="875"/>
      <c r="I114" s="875"/>
      <c r="J114" s="875"/>
      <c r="K114" s="875"/>
      <c r="L114" s="875"/>
      <c r="M114" s="875"/>
      <c r="N114" s="876"/>
    </row>
    <row r="115" spans="2:14">
      <c r="B115" s="874"/>
      <c r="C115" s="875"/>
      <c r="D115" s="875"/>
      <c r="E115" s="875"/>
      <c r="F115" s="875"/>
      <c r="G115" s="875"/>
      <c r="H115" s="875"/>
      <c r="I115" s="875"/>
      <c r="J115" s="875"/>
      <c r="K115" s="875"/>
      <c r="L115" s="875"/>
      <c r="M115" s="875"/>
      <c r="N115" s="87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10"/>
      <c r="K125" s="810"/>
      <c r="L125" s="810"/>
      <c r="M125" s="810"/>
      <c r="N125" s="811"/>
    </row>
    <row r="126" spans="2:14" ht="15.75" customHeight="1" thickBot="1">
      <c r="B126" s="260" t="s">
        <v>2221</v>
      </c>
      <c r="C126" s="392"/>
      <c r="D126" s="392"/>
      <c r="E126" s="57"/>
      <c r="F126" s="57"/>
      <c r="G126" s="57"/>
      <c r="H126" s="57"/>
      <c r="I126" s="57"/>
      <c r="J126" s="812"/>
      <c r="K126" s="812"/>
      <c r="L126" s="812"/>
      <c r="M126" s="812"/>
      <c r="N126" s="81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topLeftCell="A61"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5.75" hidden="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112</v>
      </c>
      <c r="B36" s="846" t="str">
        <f>VLOOKUP(A36,EQUIPOS!A6:D154,3,FALSE)</f>
        <v xml:space="preserve">Aspersor manual
</v>
      </c>
      <c r="C36" s="847"/>
      <c r="D36" s="847"/>
      <c r="E36" s="847"/>
      <c r="F36" s="847"/>
      <c r="G36" s="847"/>
      <c r="H36" s="848"/>
      <c r="I36" s="266"/>
      <c r="J36" s="267"/>
      <c r="K36" s="268">
        <f>VLOOKUP(A36,EQUIPOS!A6:D163,4,FALSE)</f>
        <v>1922.3791546441432</v>
      </c>
      <c r="L36" s="269"/>
      <c r="M36" s="270">
        <v>6.25</v>
      </c>
      <c r="N36" s="271">
        <f t="shared" ref="N36:N41" si="0">K36/M36</f>
        <v>307.58066474306293</v>
      </c>
    </row>
    <row r="37" spans="1:14">
      <c r="A37" s="113" t="s">
        <v>176</v>
      </c>
      <c r="B37" s="846" t="str">
        <f>VLOOKUP(A37,EQUIPOS!A7:D154,3,FALSE)</f>
        <v xml:space="preserve">Compresor (barrido y soplado)
</v>
      </c>
      <c r="C37" s="847"/>
      <c r="D37" s="847"/>
      <c r="E37" s="847"/>
      <c r="F37" s="847"/>
      <c r="G37" s="847"/>
      <c r="H37" s="848"/>
      <c r="I37" s="266"/>
      <c r="J37" s="267"/>
      <c r="K37" s="268">
        <f>VLOOKUP(A37,EQUIPOS!A7:D164,4,FALSE)</f>
        <v>66122.240437064873</v>
      </c>
      <c r="L37" s="269"/>
      <c r="M37" s="270">
        <v>50</v>
      </c>
      <c r="N37" s="271">
        <f t="shared" si="0"/>
        <v>1322.4448087412975</v>
      </c>
    </row>
    <row r="38" spans="1:14">
      <c r="A38" t="s">
        <v>184</v>
      </c>
      <c r="B38" s="846" t="str">
        <f>VLOOKUP(A38,EQUIPOS!A8:D154,3,FALSE)</f>
        <v>Cortadora de pavimento, Máxima profundidad de corte: 160 mm. Capacidad de disco: desde 12´´ hasta 18´´ de diámetro. Peso operacional: 135 kg, 13.5 hp de potencia</v>
      </c>
      <c r="C38" s="847"/>
      <c r="D38" s="847"/>
      <c r="E38" s="847"/>
      <c r="F38" s="847"/>
      <c r="G38" s="847"/>
      <c r="H38" s="848"/>
      <c r="I38" s="266"/>
      <c r="J38" s="267"/>
      <c r="K38" s="268">
        <f>VLOOKUP(A38,EQUIPOS!A8:D165,4,FALSE)</f>
        <v>15354.94099481139</v>
      </c>
      <c r="L38" s="269"/>
      <c r="M38" s="270">
        <v>3.75</v>
      </c>
      <c r="N38" s="271">
        <f t="shared" si="0"/>
        <v>4094.650931949704</v>
      </c>
    </row>
    <row r="39" spans="1:14">
      <c r="A39" t="s">
        <v>228</v>
      </c>
      <c r="B39" s="846" t="str">
        <f>VLOOKUP(A39,EQUIPOS!A9:D154,3,FALSE)</f>
        <v xml:space="preserve">Formaleta metálica (concreto hidráulico)
</v>
      </c>
      <c r="C39" s="847"/>
      <c r="D39" s="847"/>
      <c r="E39" s="847"/>
      <c r="F39" s="847"/>
      <c r="G39" s="847"/>
      <c r="H39" s="848"/>
      <c r="I39" s="266"/>
      <c r="J39" s="267"/>
      <c r="K39" s="268">
        <f>VLOOKUP(A39,EQUIPOS!A9:D166,4,FALSE)</f>
        <v>2848.1175257973073</v>
      </c>
      <c r="L39" s="269"/>
      <c r="M39" s="270">
        <v>6.25</v>
      </c>
      <c r="N39" s="271">
        <f t="shared" si="0"/>
        <v>455.69880412756919</v>
      </c>
    </row>
    <row r="40" spans="1:14">
      <c r="A40" t="s">
        <v>301</v>
      </c>
      <c r="B40" s="846" t="str">
        <f>VLOOKUP(A40,EQUIPOS!A10:D154,3,FALSE)</f>
        <v>Regla vibratoria, de longitud de 3 a 5 m, motor de 3600 rpm, potencia 6 HP</v>
      </c>
      <c r="C40" s="847"/>
      <c r="D40" s="847"/>
      <c r="E40" s="847"/>
      <c r="F40" s="847"/>
      <c r="G40" s="847"/>
      <c r="H40" s="848"/>
      <c r="I40" s="266"/>
      <c r="J40" s="267"/>
      <c r="K40" s="268">
        <f>VLOOKUP(A40,EQUIPOS!A10:D167,4,FALSE)</f>
        <v>7989.8203082683558</v>
      </c>
      <c r="L40" s="269"/>
      <c r="M40" s="270">
        <v>6.25</v>
      </c>
      <c r="N40" s="271">
        <f t="shared" si="0"/>
        <v>1278.3712493229368</v>
      </c>
    </row>
    <row r="41" spans="1:14">
      <c r="A41" t="s">
        <v>363</v>
      </c>
      <c r="B41" s="846" t="str">
        <f>VLOOKUP(A41,EQUIPOS!A11:D155,3,FALSE)</f>
        <v>Vibrador de concreto, Motor de 3 hp a 18.000 rpm Mangueras de 4 mt</v>
      </c>
      <c r="C41" s="847"/>
      <c r="D41" s="847"/>
      <c r="E41" s="847"/>
      <c r="F41" s="847"/>
      <c r="G41" s="847"/>
      <c r="H41" s="848"/>
      <c r="I41" s="266"/>
      <c r="J41" s="267"/>
      <c r="K41" s="268">
        <f>VLOOKUP(A41,EQUIPOS!A11:D168,4,FALSE)</f>
        <v>6554.4535601034322</v>
      </c>
      <c r="L41" s="269"/>
      <c r="M41" s="270">
        <v>6.25</v>
      </c>
      <c r="N41" s="271">
        <f t="shared" si="0"/>
        <v>1048.7125696165492</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6"/>
      <c r="C44" s="847"/>
      <c r="D44" s="847"/>
      <c r="E44" s="847"/>
      <c r="F44" s="847"/>
      <c r="G44" s="847"/>
      <c r="H44" s="848"/>
      <c r="I44" s="849"/>
      <c r="J44" s="830"/>
      <c r="K44" s="268"/>
      <c r="L44" s="850"/>
      <c r="M44" s="851"/>
      <c r="N44" s="271"/>
    </row>
    <row r="45" spans="1:14">
      <c r="B45" s="846"/>
      <c r="C45" s="847"/>
      <c r="D45" s="847"/>
      <c r="E45" s="852"/>
      <c r="F45" s="847"/>
      <c r="G45" s="847"/>
      <c r="H45" s="848"/>
      <c r="I45" s="36"/>
      <c r="J45" s="37"/>
      <c r="K45" s="273"/>
      <c r="L45" s="275"/>
      <c r="M45" s="276"/>
      <c r="N45" s="277"/>
    </row>
    <row r="46" spans="1:14">
      <c r="B46" s="853" t="s">
        <v>952</v>
      </c>
      <c r="C46" s="854"/>
      <c r="D46" s="854"/>
      <c r="E46" s="38"/>
      <c r="F46" s="39"/>
      <c r="G46" s="39"/>
      <c r="H46" s="40"/>
      <c r="I46" s="36"/>
      <c r="J46" s="37"/>
      <c r="K46" s="278"/>
      <c r="L46" s="275"/>
      <c r="M46" s="400">
        <v>0.1</v>
      </c>
      <c r="N46" s="343">
        <f>N83*M46</f>
        <v>971.20648722881606</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SUM(N36:N47)</f>
        <v>9478.6655157299356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4054.2491645594869</v>
      </c>
      <c r="N53" s="271">
        <f>K53*M53</f>
        <v>24869.815477043147</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16265.074658344462</v>
      </c>
      <c r="N54" s="271">
        <f>K54*M54</f>
        <v>18216.8836173458</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3676.7547656495594</v>
      </c>
      <c r="N55" s="271">
        <f>K55*M55</f>
        <v>1361.7610243146519</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993.20088678411673</v>
      </c>
      <c r="N56" s="271">
        <f>K56*M56</f>
        <v>1103.5565408712409</v>
      </c>
    </row>
    <row r="57" spans="1:14">
      <c r="A57" s="144" t="s">
        <v>646</v>
      </c>
      <c r="B57" s="828" t="str">
        <f>VLOOKUP(A57,MATERIALES!A7:D373,3,FALSE)</f>
        <v>Sello de silicona o sellador autonivelante</v>
      </c>
      <c r="C57" s="829" t="e">
        <f>VLOOKUP(B57,MATERIALES!B7:E373,3,FALSE)</f>
        <v>#N/A</v>
      </c>
      <c r="D57" s="829" t="e">
        <f>VLOOKUP(C57,MATERIALES!C7:F373,3,FALSE)</f>
        <v>#N/A</v>
      </c>
      <c r="E57" s="829" t="e">
        <f>VLOOKUP(D57,MATERIALES!D7:G373,3,FALSE)</f>
        <v>#N/A</v>
      </c>
      <c r="F57" s="829" t="e">
        <f>VLOOKUP(E57,MATERIALES!E7:H373,3,FALSE)</f>
        <v>#N/A</v>
      </c>
      <c r="G57" s="829" t="e">
        <f>VLOOKUP(F57,MATERIALES!F7:I373,3,FALSE)</f>
        <v>#N/A</v>
      </c>
      <c r="H57" s="829" t="e">
        <f>VLOOKUP(G57,MATERIALES!G7:J373,3,FALSE)</f>
        <v>#N/A</v>
      </c>
      <c r="I57" s="829" t="e">
        <f>VLOOKUP(H57,MATERIALES!H7:K373,3,FALSE)</f>
        <v>#N/A</v>
      </c>
      <c r="J57" s="310" t="s">
        <v>144</v>
      </c>
      <c r="K57" s="44">
        <v>1.1111111111111112</v>
      </c>
      <c r="L57" s="837">
        <f>VLOOKUP(A57,MATERIALES!A4:D373,4,FALSE)</f>
        <v>6233.7196409429125</v>
      </c>
      <c r="M57" s="838"/>
      <c r="N57" s="271">
        <f>K57*L57</f>
        <v>6926.3551566032365</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6351.8792848759686</v>
      </c>
      <c r="N58" s="271">
        <f>K58*M58</f>
        <v>7114.104799061085</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545836.27554597787</v>
      </c>
      <c r="N59" s="271">
        <f>K59*M59</f>
        <v>551294.6383014376</v>
      </c>
    </row>
    <row r="60" spans="1:14" ht="15.75" thickBot="1">
      <c r="B60" s="308"/>
      <c r="C60" s="309"/>
      <c r="D60" s="309"/>
      <c r="E60" s="309"/>
      <c r="F60" s="309"/>
      <c r="G60" s="309"/>
      <c r="H60" s="309"/>
      <c r="I60" s="309"/>
      <c r="J60" s="126"/>
      <c r="K60" s="126"/>
      <c r="L60" s="324"/>
      <c r="M60" s="323"/>
      <c r="N60" s="127"/>
    </row>
    <row r="61" spans="1:14" ht="15.75" thickBot="1">
      <c r="B61" s="833" t="s">
        <v>953</v>
      </c>
      <c r="C61" s="834"/>
      <c r="D61" s="834"/>
      <c r="E61" s="834"/>
      <c r="F61" s="834"/>
      <c r="G61" s="834"/>
      <c r="H61" s="834"/>
      <c r="I61" s="834"/>
      <c r="J61" s="834"/>
      <c r="K61" s="834"/>
      <c r="L61" s="834"/>
      <c r="M61" s="835"/>
      <c r="N61" s="393">
        <f>SUM(N53:N60)</f>
        <v>610887.11491667677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6" t="s">
        <v>961</v>
      </c>
      <c r="M65" s="809"/>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7">
        <f>VLOOKUP(A66,TRANSPORTE!A5:D117,4,FALSE)</f>
        <v>1350.725590257437</v>
      </c>
      <c r="M66" s="838"/>
      <c r="N66" s="286">
        <f>K66*L66</f>
        <v>1364.2328461600114</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22"/>
      <c r="M71" s="823"/>
      <c r="N71" s="127"/>
    </row>
    <row r="72" spans="1:15" ht="15.75" thickBot="1">
      <c r="B72" s="839" t="s">
        <v>953</v>
      </c>
      <c r="C72" s="840"/>
      <c r="D72" s="840"/>
      <c r="E72" s="840"/>
      <c r="F72" s="840"/>
      <c r="G72" s="840"/>
      <c r="H72" s="840"/>
      <c r="I72" s="840"/>
      <c r="J72" s="840"/>
      <c r="K72" s="840"/>
      <c r="L72" s="840"/>
      <c r="M72" s="841"/>
      <c r="N72" s="104">
        <f>N66+N67+N68+N69+N70</f>
        <v>1364.2328461600114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20"/>
      <c r="C82" s="821"/>
      <c r="D82" s="821"/>
      <c r="E82" s="821"/>
      <c r="F82" s="821"/>
      <c r="G82" s="821"/>
      <c r="H82" s="821"/>
      <c r="I82" s="126"/>
      <c r="J82" s="126"/>
      <c r="K82" s="126"/>
      <c r="L82" s="921"/>
      <c r="M82" s="921"/>
      <c r="N82" s="45"/>
    </row>
    <row r="83" spans="1:14" ht="15.75" thickBot="1">
      <c r="B83" s="839" t="s">
        <v>953</v>
      </c>
      <c r="C83" s="840"/>
      <c r="D83" s="840"/>
      <c r="E83" s="840"/>
      <c r="F83" s="840"/>
      <c r="G83" s="840"/>
      <c r="H83" s="840"/>
      <c r="I83" s="840"/>
      <c r="J83" s="840"/>
      <c r="K83" s="840"/>
      <c r="L83" s="840"/>
      <c r="M83" s="841"/>
      <c r="N83" s="300">
        <f>SUM(N77:N82)</f>
        <v>9712.0648722881597</v>
      </c>
    </row>
    <row r="84" spans="1:14" ht="15.75" thickBot="1">
      <c r="B84" s="33"/>
      <c r="C84" s="34"/>
      <c r="D84" s="34"/>
      <c r="E84" s="34"/>
      <c r="F84" s="34"/>
      <c r="G84" s="34"/>
      <c r="H84" s="34"/>
      <c r="I84" s="34"/>
      <c r="J84" s="34"/>
      <c r="K84" s="34"/>
      <c r="L84" s="34"/>
      <c r="M84" s="34"/>
      <c r="N84" s="35"/>
    </row>
    <row r="85" spans="1:14" ht="15.75" thickBot="1">
      <c r="B85" s="833" t="s">
        <v>967</v>
      </c>
      <c r="C85" s="834"/>
      <c r="D85" s="834"/>
      <c r="E85" s="834"/>
      <c r="F85" s="834"/>
      <c r="G85" s="834"/>
      <c r="H85" s="834"/>
      <c r="I85" s="834"/>
      <c r="J85" s="834"/>
      <c r="K85" s="834"/>
      <c r="L85" s="834"/>
      <c r="M85" s="835"/>
      <c r="N85" s="99">
        <f>N48+N61+N72+N83</f>
        <v>631442.0781508548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4" t="s">
        <v>969</v>
      </c>
      <c r="C89" s="825"/>
      <c r="D89" s="825"/>
      <c r="E89" s="825"/>
      <c r="F89" s="825"/>
      <c r="G89" s="825"/>
      <c r="H89" s="825"/>
      <c r="I89" s="313"/>
      <c r="J89" s="333"/>
      <c r="K89" s="301" t="s">
        <v>970</v>
      </c>
      <c r="L89" s="863" t="s">
        <v>971</v>
      </c>
      <c r="M89" s="864"/>
      <c r="N89" s="302"/>
    </row>
    <row r="90" spans="1:14">
      <c r="B90" s="865" t="s">
        <v>972</v>
      </c>
      <c r="C90" s="866"/>
      <c r="D90" s="866"/>
      <c r="E90" s="866"/>
      <c r="F90" s="866"/>
      <c r="G90" s="866"/>
      <c r="H90" s="866"/>
      <c r="I90" s="87"/>
      <c r="J90" s="88"/>
      <c r="K90" s="303">
        <v>0.2</v>
      </c>
      <c r="L90" s="867">
        <f>N85*K90</f>
        <v>126288.41563017096</v>
      </c>
      <c r="M90" s="868"/>
      <c r="N90" s="51"/>
    </row>
    <row r="91" spans="1:14">
      <c r="B91" s="89" t="s">
        <v>973</v>
      </c>
      <c r="C91" s="90"/>
      <c r="D91" s="90"/>
      <c r="E91" s="90"/>
      <c r="F91" s="90"/>
      <c r="G91" s="90"/>
      <c r="H91" s="90"/>
      <c r="I91" s="87"/>
      <c r="J91" s="88"/>
      <c r="K91" s="303">
        <v>0.05</v>
      </c>
      <c r="L91" s="867">
        <f>N85*K91</f>
        <v>31572.10390754274</v>
      </c>
      <c r="M91" s="868"/>
      <c r="N91" s="51"/>
    </row>
    <row r="92" spans="1:14" ht="15.75" thickBot="1">
      <c r="B92" s="91" t="s">
        <v>974</v>
      </c>
      <c r="C92" s="92"/>
      <c r="D92" s="92"/>
      <c r="E92" s="92"/>
      <c r="F92" s="92"/>
      <c r="G92" s="92"/>
      <c r="H92" s="92"/>
      <c r="I92" s="93"/>
      <c r="J92" s="94"/>
      <c r="K92" s="304">
        <v>0.05</v>
      </c>
      <c r="L92" s="869">
        <f>N85*K92</f>
        <v>31572.10390754274</v>
      </c>
      <c r="M92" s="870"/>
      <c r="N92" s="51"/>
    </row>
    <row r="93" spans="1:14" ht="15.75" thickBot="1">
      <c r="B93" s="833" t="s">
        <v>953</v>
      </c>
      <c r="C93" s="834"/>
      <c r="D93" s="834"/>
      <c r="E93" s="834"/>
      <c r="F93" s="834"/>
      <c r="G93" s="834"/>
      <c r="H93" s="834"/>
      <c r="I93" s="834"/>
      <c r="J93" s="834"/>
      <c r="K93" s="834"/>
      <c r="L93" s="834"/>
      <c r="M93" s="835"/>
      <c r="N93" s="52">
        <f>L90+L91+L92</f>
        <v>189432.62344525644</v>
      </c>
    </row>
    <row r="94" spans="1:14" ht="15.75" thickBot="1">
      <c r="B94" s="33"/>
      <c r="C94" s="34"/>
      <c r="D94" s="34"/>
      <c r="E94" s="34"/>
      <c r="F94" s="34"/>
      <c r="G94" s="34"/>
      <c r="H94" s="34"/>
      <c r="I94" s="34"/>
      <c r="J94" s="34"/>
      <c r="K94" s="34"/>
      <c r="L94" s="34"/>
      <c r="M94" s="34"/>
      <c r="N94" s="35"/>
    </row>
    <row r="95" spans="1:14" ht="15.75" thickBot="1">
      <c r="A95" t="s">
        <v>2016</v>
      </c>
      <c r="B95" s="833" t="s">
        <v>975</v>
      </c>
      <c r="C95" s="834"/>
      <c r="D95" s="834"/>
      <c r="E95" s="834"/>
      <c r="F95" s="834"/>
      <c r="G95" s="834"/>
      <c r="H95" s="834"/>
      <c r="I95" s="834"/>
      <c r="J95" s="834"/>
      <c r="K95" s="834"/>
      <c r="L95" s="834"/>
      <c r="M95" s="835"/>
      <c r="N95" s="188">
        <f>N85+N93</f>
        <v>820874.70159611129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71" t="s">
        <v>2218</v>
      </c>
      <c r="C112" s="872"/>
      <c r="D112" s="872"/>
      <c r="E112" s="872"/>
      <c r="F112" s="872"/>
      <c r="G112" s="872"/>
      <c r="H112" s="872"/>
      <c r="I112" s="872"/>
      <c r="J112" s="872"/>
      <c r="K112" s="872"/>
      <c r="L112" s="872"/>
      <c r="M112" s="872"/>
      <c r="N112" s="873"/>
    </row>
    <row r="113" spans="2:14" ht="15" customHeight="1">
      <c r="B113" s="871"/>
      <c r="C113" s="872"/>
      <c r="D113" s="872"/>
      <c r="E113" s="872"/>
      <c r="F113" s="872"/>
      <c r="G113" s="872"/>
      <c r="H113" s="872"/>
      <c r="I113" s="872"/>
      <c r="J113" s="872"/>
      <c r="K113" s="872"/>
      <c r="L113" s="872"/>
      <c r="M113" s="872"/>
      <c r="N113" s="873"/>
    </row>
    <row r="114" spans="2:14" ht="30" customHeight="1">
      <c r="B114" s="874" t="s">
        <v>2219</v>
      </c>
      <c r="C114" s="875"/>
      <c r="D114" s="875"/>
      <c r="E114" s="875"/>
      <c r="F114" s="875"/>
      <c r="G114" s="875"/>
      <c r="H114" s="875"/>
      <c r="I114" s="875"/>
      <c r="J114" s="875"/>
      <c r="K114" s="875"/>
      <c r="L114" s="875"/>
      <c r="M114" s="875"/>
      <c r="N114" s="876"/>
    </row>
    <row r="115" spans="2:14">
      <c r="B115" s="874"/>
      <c r="C115" s="875"/>
      <c r="D115" s="875"/>
      <c r="E115" s="875"/>
      <c r="F115" s="875"/>
      <c r="G115" s="875"/>
      <c r="H115" s="875"/>
      <c r="I115" s="875"/>
      <c r="J115" s="875"/>
      <c r="K115" s="875"/>
      <c r="L115" s="875"/>
      <c r="M115" s="875"/>
      <c r="N115" s="87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10"/>
      <c r="K125" s="810"/>
      <c r="L125" s="810"/>
      <c r="M125" s="810"/>
      <c r="N125" s="811"/>
    </row>
    <row r="126" spans="2:14" ht="15.75" customHeight="1" thickBot="1">
      <c r="B126" s="260" t="s">
        <v>2221</v>
      </c>
      <c r="C126" s="392"/>
      <c r="D126" s="392"/>
      <c r="E126" s="57"/>
      <c r="F126" s="57"/>
      <c r="G126" s="57"/>
      <c r="H126" s="57"/>
      <c r="I126" s="57"/>
      <c r="J126" s="812"/>
      <c r="K126" s="812"/>
      <c r="L126" s="812"/>
      <c r="M126" s="812"/>
      <c r="N126" s="81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29.25" customHeight="1" thickBot="1">
      <c r="A31" s="157" t="s">
        <v>1845</v>
      </c>
      <c r="B31" s="80" t="s">
        <v>1093</v>
      </c>
      <c r="C31" s="973" t="s">
        <v>1625</v>
      </c>
      <c r="D31" s="974"/>
      <c r="E31" s="974"/>
      <c r="F31" s="974"/>
      <c r="G31" s="974"/>
      <c r="H31" s="974"/>
      <c r="I31" s="974"/>
      <c r="J31" s="974"/>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47"/>
      <c r="F40" s="847"/>
      <c r="G40" s="847"/>
      <c r="H40" s="848"/>
      <c r="I40" s="36"/>
      <c r="J40" s="37"/>
      <c r="K40" s="268"/>
      <c r="L40" s="275"/>
      <c r="M40" s="276"/>
      <c r="N40" s="271"/>
    </row>
    <row r="41" spans="1:14">
      <c r="B41" s="319"/>
      <c r="C41" s="320"/>
      <c r="D41" s="320"/>
      <c r="E41" s="320"/>
      <c r="F41" s="322"/>
      <c r="G41" s="322"/>
      <c r="H41" s="125"/>
      <c r="I41" s="36"/>
      <c r="J41" s="37"/>
      <c r="K41" s="273"/>
      <c r="L41" s="275"/>
      <c r="M41" s="276"/>
      <c r="N41" s="277"/>
    </row>
    <row r="42" spans="1:14">
      <c r="B42" s="853"/>
      <c r="C42" s="854"/>
      <c r="D42" s="854"/>
      <c r="E42" s="38"/>
      <c r="F42" s="39"/>
      <c r="G42" s="39"/>
      <c r="H42" s="40"/>
      <c r="I42" s="36"/>
      <c r="J42" s="37"/>
      <c r="K42" s="278"/>
      <c r="L42" s="275"/>
      <c r="M42" s="400"/>
      <c r="N42" s="343"/>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651.0133515369572</v>
      </c>
      <c r="N49" s="271">
        <f>K49*M49</f>
        <v>651.0133515369572</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651.0133515369572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310"/>
      <c r="I60" s="278"/>
      <c r="J60" s="285"/>
      <c r="K60" s="278"/>
      <c r="L60" s="837"/>
      <c r="M60" s="83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N44+N54+N65+N76</f>
        <v>651.0133515369572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130.20267030739146</v>
      </c>
      <c r="M83" s="868"/>
      <c r="N83" s="51"/>
    </row>
    <row r="84" spans="1:14">
      <c r="B84" s="89" t="s">
        <v>973</v>
      </c>
      <c r="C84" s="90"/>
      <c r="D84" s="90"/>
      <c r="E84" s="90"/>
      <c r="F84" s="90"/>
      <c r="G84" s="90"/>
      <c r="H84" s="90"/>
      <c r="I84" s="87"/>
      <c r="J84" s="88"/>
      <c r="K84" s="303">
        <v>0.05</v>
      </c>
      <c r="L84" s="867">
        <f>N78*K84</f>
        <v>32.550667576847864</v>
      </c>
      <c r="M84" s="868"/>
      <c r="N84" s="51"/>
    </row>
    <row r="85" spans="1:14" ht="15.75" thickBot="1">
      <c r="B85" s="91" t="s">
        <v>974</v>
      </c>
      <c r="C85" s="92"/>
      <c r="D85" s="92"/>
      <c r="E85" s="92"/>
      <c r="F85" s="92"/>
      <c r="G85" s="92"/>
      <c r="H85" s="92"/>
      <c r="I85" s="93"/>
      <c r="J85" s="94"/>
      <c r="K85" s="304">
        <v>0.05</v>
      </c>
      <c r="L85" s="869">
        <f>N78*K85</f>
        <v>32.550667576847864</v>
      </c>
      <c r="M85" s="870"/>
      <c r="N85" s="51"/>
    </row>
    <row r="86" spans="1:14" ht="15.75" thickBot="1">
      <c r="B86" s="833" t="s">
        <v>953</v>
      </c>
      <c r="C86" s="834"/>
      <c r="D86" s="834"/>
      <c r="E86" s="834"/>
      <c r="F86" s="834"/>
      <c r="G86" s="834"/>
      <c r="H86" s="834"/>
      <c r="I86" s="834"/>
      <c r="J86" s="834"/>
      <c r="K86" s="834"/>
      <c r="L86" s="834"/>
      <c r="M86" s="835"/>
      <c r="N86" s="52">
        <f>L83+L84+L85</f>
        <v>195.3040054610872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846.31735699804437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9.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10"/>
      <c r="K118" s="810"/>
      <c r="L118" s="810"/>
      <c r="M118" s="810"/>
      <c r="N118" s="811"/>
    </row>
    <row r="119" spans="2:14" ht="15.75" customHeight="1" thickBot="1">
      <c r="B119" s="260" t="s">
        <v>2221</v>
      </c>
      <c r="C119" s="392"/>
      <c r="D119" s="392"/>
      <c r="E119" s="57"/>
      <c r="F119" s="57"/>
      <c r="G119" s="57"/>
      <c r="H119" s="57"/>
      <c r="I119" s="57"/>
      <c r="J119" s="812"/>
      <c r="K119" s="812"/>
      <c r="L119" s="812"/>
      <c r="M119" s="812"/>
      <c r="N119" s="81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topLeftCell="A31" zoomScale="76" zoomScaleNormal="76" workbookViewId="0">
      <selection activeCell="B38" sqref="B38:H38"/>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29.25" customHeight="1" thickBot="1">
      <c r="A31" t="s">
        <v>1845</v>
      </c>
      <c r="B31" s="80" t="s">
        <v>1626</v>
      </c>
      <c r="C31" s="973" t="s">
        <v>2040</v>
      </c>
      <c r="D31" s="974"/>
      <c r="E31" s="974"/>
      <c r="F31" s="974"/>
      <c r="G31" s="974"/>
      <c r="H31" s="974"/>
      <c r="I31" s="974"/>
      <c r="J31" s="974"/>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47"/>
      <c r="F40" s="847"/>
      <c r="G40" s="847"/>
      <c r="H40" s="848"/>
      <c r="I40" s="36"/>
      <c r="J40" s="37"/>
      <c r="K40" s="268"/>
      <c r="L40" s="275"/>
      <c r="M40" s="276"/>
      <c r="N40" s="271"/>
    </row>
    <row r="41" spans="1:14">
      <c r="B41" s="319"/>
      <c r="C41" s="320"/>
      <c r="D41" s="320"/>
      <c r="E41" s="320"/>
      <c r="F41" s="322"/>
      <c r="G41" s="322"/>
      <c r="H41" s="125"/>
      <c r="I41" s="36"/>
      <c r="J41" s="37"/>
      <c r="K41" s="273"/>
      <c r="L41" s="275"/>
      <c r="M41" s="276"/>
      <c r="N41" s="277"/>
    </row>
    <row r="42" spans="1:14">
      <c r="B42" s="853"/>
      <c r="C42" s="854"/>
      <c r="D42" s="854"/>
      <c r="E42" s="38"/>
      <c r="F42" s="39"/>
      <c r="G42" s="39"/>
      <c r="H42" s="40"/>
      <c r="I42" s="36"/>
      <c r="J42" s="37"/>
      <c r="K42" s="278"/>
      <c r="L42" s="275"/>
      <c r="M42" s="400"/>
      <c r="N42" s="343"/>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689.22340900160327</v>
      </c>
      <c r="N49" s="271">
        <f>K49*M49</f>
        <v>689.22340900160327</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689.22340900160327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310"/>
      <c r="I60" s="278"/>
      <c r="J60" s="285"/>
      <c r="K60" s="278"/>
      <c r="L60" s="837"/>
      <c r="M60" s="83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N44+N54+N65+N76</f>
        <v>689.22340900160327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137.84468180032067</v>
      </c>
      <c r="M83" s="868"/>
      <c r="N83" s="51"/>
    </row>
    <row r="84" spans="1:14">
      <c r="B84" s="89" t="s">
        <v>973</v>
      </c>
      <c r="C84" s="90"/>
      <c r="D84" s="90"/>
      <c r="E84" s="90"/>
      <c r="F84" s="90"/>
      <c r="G84" s="90"/>
      <c r="H84" s="90"/>
      <c r="I84" s="87"/>
      <c r="J84" s="88"/>
      <c r="K84" s="303">
        <v>0.05</v>
      </c>
      <c r="L84" s="867">
        <f>N78*K84</f>
        <v>34.461170450080168</v>
      </c>
      <c r="M84" s="868"/>
      <c r="N84" s="51"/>
    </row>
    <row r="85" spans="1:14" ht="15.75" thickBot="1">
      <c r="B85" s="91" t="s">
        <v>974</v>
      </c>
      <c r="C85" s="92"/>
      <c r="D85" s="92"/>
      <c r="E85" s="92"/>
      <c r="F85" s="92"/>
      <c r="G85" s="92"/>
      <c r="H85" s="92"/>
      <c r="I85" s="93"/>
      <c r="J85" s="94"/>
      <c r="K85" s="304">
        <v>0.05</v>
      </c>
      <c r="L85" s="869">
        <f>N78*K85</f>
        <v>34.461170450080168</v>
      </c>
      <c r="M85" s="870"/>
      <c r="N85" s="51"/>
    </row>
    <row r="86" spans="1:14" ht="15.75" thickBot="1">
      <c r="B86" s="833" t="s">
        <v>953</v>
      </c>
      <c r="C86" s="834"/>
      <c r="D86" s="834"/>
      <c r="E86" s="834"/>
      <c r="F86" s="834"/>
      <c r="G86" s="834"/>
      <c r="H86" s="834"/>
      <c r="I86" s="834"/>
      <c r="J86" s="834"/>
      <c r="K86" s="834"/>
      <c r="L86" s="834"/>
      <c r="M86" s="835"/>
      <c r="N86" s="52">
        <f>L83+L84+L85</f>
        <v>206.76702270048102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895.99043170208427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topLeftCell="A28" zoomScale="76" zoomScaleNormal="76" workbookViewId="0">
      <selection activeCell="B37" sqref="B37:H37"/>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41.25" customHeight="1" thickBot="1">
      <c r="A31" t="s">
        <v>1845</v>
      </c>
      <c r="B31" s="80" t="s">
        <v>1627</v>
      </c>
      <c r="C31" s="973" t="s">
        <v>2041</v>
      </c>
      <c r="D31" s="974"/>
      <c r="E31" s="974"/>
      <c r="F31" s="974"/>
      <c r="G31" s="974"/>
      <c r="H31" s="974"/>
      <c r="I31" s="974"/>
      <c r="J31" s="974"/>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270"/>
      <c r="N36" s="271"/>
    </row>
    <row r="37" spans="1:14">
      <c r="A37" s="113"/>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1"/>
    </row>
    <row r="39" spans="1:14">
      <c r="B39" s="846"/>
      <c r="C39" s="847"/>
      <c r="D39" s="847"/>
      <c r="E39" s="847"/>
      <c r="F39" s="847"/>
      <c r="G39" s="847"/>
      <c r="H39" s="848"/>
      <c r="I39" s="849"/>
      <c r="J39" s="830"/>
      <c r="K39" s="268"/>
      <c r="L39" s="850"/>
      <c r="M39" s="851"/>
      <c r="N39" s="271"/>
    </row>
    <row r="40" spans="1:14">
      <c r="B40" s="846"/>
      <c r="C40" s="847"/>
      <c r="D40" s="847"/>
      <c r="E40" s="847"/>
      <c r="F40" s="847"/>
      <c r="G40" s="847"/>
      <c r="H40" s="848"/>
      <c r="I40" s="36"/>
      <c r="J40" s="37"/>
      <c r="K40" s="268"/>
      <c r="L40" s="275"/>
      <c r="M40" s="276"/>
      <c r="N40" s="271"/>
    </row>
    <row r="41" spans="1:14">
      <c r="B41" s="319"/>
      <c r="C41" s="320"/>
      <c r="D41" s="320"/>
      <c r="E41" s="320"/>
      <c r="F41" s="322"/>
      <c r="G41" s="322"/>
      <c r="H41" s="125"/>
      <c r="I41" s="36"/>
      <c r="J41" s="37"/>
      <c r="K41" s="273"/>
      <c r="L41" s="275"/>
      <c r="M41" s="276"/>
      <c r="N41" s="277"/>
    </row>
    <row r="42" spans="1:14">
      <c r="B42" s="853"/>
      <c r="C42" s="854"/>
      <c r="D42" s="854"/>
      <c r="E42" s="38"/>
      <c r="F42" s="39"/>
      <c r="G42" s="39"/>
      <c r="H42" s="40"/>
      <c r="I42" s="36"/>
      <c r="J42" s="37"/>
      <c r="K42" s="278"/>
      <c r="L42" s="275"/>
      <c r="M42" s="400"/>
      <c r="N42" s="343"/>
    </row>
    <row r="43" spans="1:14" ht="15.75" thickBot="1">
      <c r="B43" s="846"/>
      <c r="C43" s="847"/>
      <c r="D43" s="847"/>
      <c r="E43" s="847"/>
      <c r="F43" s="847"/>
      <c r="G43" s="847"/>
      <c r="H43" s="848"/>
      <c r="I43" s="855"/>
      <c r="J43" s="856"/>
      <c r="K43" s="41"/>
      <c r="L43" s="857"/>
      <c r="M43" s="858"/>
      <c r="N43" s="105"/>
    </row>
    <row r="44" spans="1:14" ht="15.75" thickBot="1">
      <c r="B44" s="833" t="s">
        <v>953</v>
      </c>
      <c r="C44" s="834"/>
      <c r="D44" s="834"/>
      <c r="E44" s="834"/>
      <c r="F44" s="834"/>
      <c r="G44" s="834"/>
      <c r="H44" s="834"/>
      <c r="I44" s="834"/>
      <c r="J44" s="834"/>
      <c r="K44" s="834"/>
      <c r="L44" s="834"/>
      <c r="M44" s="83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4" t="s">
        <v>944</v>
      </c>
      <c r="C48" s="825"/>
      <c r="D48" s="825"/>
      <c r="E48" s="825"/>
      <c r="F48" s="825"/>
      <c r="G48" s="825"/>
      <c r="H48" s="825"/>
      <c r="I48" s="826"/>
      <c r="J48" s="314" t="s">
        <v>945</v>
      </c>
      <c r="K48" s="85" t="s">
        <v>946</v>
      </c>
      <c r="L48" s="827" t="s">
        <v>955</v>
      </c>
      <c r="M48" s="826"/>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458.88409117138002</v>
      </c>
      <c r="N49" s="271">
        <f>K49*M49</f>
        <v>458.88409117138002</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8"/>
      <c r="C53" s="829"/>
      <c r="D53" s="829"/>
      <c r="E53" s="829"/>
      <c r="F53" s="829"/>
      <c r="G53" s="829"/>
      <c r="H53" s="829"/>
      <c r="I53" s="830"/>
      <c r="J53" s="42"/>
      <c r="K53" s="44"/>
      <c r="L53" s="831"/>
      <c r="M53" s="832"/>
      <c r="N53" s="45"/>
    </row>
    <row r="54" spans="1:14" ht="15.75" thickBot="1">
      <c r="B54" s="833" t="s">
        <v>953</v>
      </c>
      <c r="C54" s="834"/>
      <c r="D54" s="834"/>
      <c r="E54" s="834"/>
      <c r="F54" s="834"/>
      <c r="G54" s="834"/>
      <c r="H54" s="834"/>
      <c r="I54" s="834"/>
      <c r="J54" s="834"/>
      <c r="K54" s="834"/>
      <c r="L54" s="834"/>
      <c r="M54" s="835"/>
      <c r="N54" s="393">
        <f>SUM(N49:N53)</f>
        <v>458.88409117138002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310"/>
      <c r="I60" s="278"/>
      <c r="J60" s="285"/>
      <c r="K60" s="278"/>
      <c r="L60" s="837"/>
      <c r="M60" s="83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2:15" ht="15.75" thickBot="1">
      <c r="B65" s="839" t="s">
        <v>953</v>
      </c>
      <c r="C65" s="840"/>
      <c r="D65" s="840"/>
      <c r="E65" s="840"/>
      <c r="F65" s="840"/>
      <c r="G65" s="840"/>
      <c r="H65" s="840"/>
      <c r="I65" s="840"/>
      <c r="J65" s="840"/>
      <c r="K65" s="840"/>
      <c r="L65" s="840"/>
      <c r="M65" s="84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20"/>
      <c r="C75" s="821"/>
      <c r="D75" s="821"/>
      <c r="E75" s="821"/>
      <c r="F75" s="821"/>
      <c r="G75" s="821"/>
      <c r="H75" s="821"/>
      <c r="I75" s="126"/>
      <c r="J75" s="126"/>
      <c r="K75" s="126"/>
      <c r="L75" s="921"/>
      <c r="M75" s="921"/>
      <c r="N75" s="45"/>
    </row>
    <row r="76" spans="2:15" ht="15.75" thickBot="1">
      <c r="B76" s="839" t="s">
        <v>953</v>
      </c>
      <c r="C76" s="840"/>
      <c r="D76" s="840"/>
      <c r="E76" s="840"/>
      <c r="F76" s="840"/>
      <c r="G76" s="840"/>
      <c r="H76" s="840"/>
      <c r="I76" s="840"/>
      <c r="J76" s="840"/>
      <c r="K76" s="840"/>
      <c r="L76" s="840"/>
      <c r="M76" s="841"/>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N44+N54+N65+N76</f>
        <v>458.88409117138002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91.776818234276007</v>
      </c>
      <c r="M83" s="868"/>
      <c r="N83" s="51"/>
    </row>
    <row r="84" spans="1:14">
      <c r="B84" s="89" t="s">
        <v>973</v>
      </c>
      <c r="C84" s="90"/>
      <c r="D84" s="90"/>
      <c r="E84" s="90"/>
      <c r="F84" s="90"/>
      <c r="G84" s="90"/>
      <c r="H84" s="90"/>
      <c r="I84" s="87"/>
      <c r="J84" s="88"/>
      <c r="K84" s="303">
        <v>0.05</v>
      </c>
      <c r="L84" s="867">
        <f>N78*K84</f>
        <v>22.944204558569002</v>
      </c>
      <c r="M84" s="868"/>
      <c r="N84" s="51"/>
    </row>
    <row r="85" spans="1:14" ht="15.75" thickBot="1">
      <c r="B85" s="91" t="s">
        <v>974</v>
      </c>
      <c r="C85" s="92"/>
      <c r="D85" s="92"/>
      <c r="E85" s="92"/>
      <c r="F85" s="92"/>
      <c r="G85" s="92"/>
      <c r="H85" s="92"/>
      <c r="I85" s="93"/>
      <c r="J85" s="94"/>
      <c r="K85" s="304">
        <v>0.05</v>
      </c>
      <c r="L85" s="869">
        <f>N78*K85</f>
        <v>22.944204558569002</v>
      </c>
      <c r="M85" s="870"/>
      <c r="N85" s="51"/>
    </row>
    <row r="86" spans="1:14" ht="15.75" thickBot="1">
      <c r="B86" s="833" t="s">
        <v>953</v>
      </c>
      <c r="C86" s="834"/>
      <c r="D86" s="834"/>
      <c r="E86" s="834"/>
      <c r="F86" s="834"/>
      <c r="G86" s="834"/>
      <c r="H86" s="834"/>
      <c r="I86" s="834"/>
      <c r="J86" s="834"/>
      <c r="K86" s="834"/>
      <c r="L86" s="834"/>
      <c r="M86" s="835"/>
      <c r="N86" s="52">
        <f>L83+L84+L85</f>
        <v>137.66522735141402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596.54931852279401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B22" zoomScale="78" zoomScaleNormal="78" workbookViewId="0">
      <selection activeCell="B51" sqref="B51:I51"/>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112</v>
      </c>
      <c r="B36" s="846" t="str">
        <f>VLOOKUP(A36,EQUIPOS!A6:D154,3,FALSE)</f>
        <v xml:space="preserve">Aspersor manual
</v>
      </c>
      <c r="C36" s="847"/>
      <c r="D36" s="847"/>
      <c r="E36" s="847"/>
      <c r="F36" s="847"/>
      <c r="G36" s="847"/>
      <c r="H36" s="848"/>
      <c r="I36" s="266"/>
      <c r="J36" s="267"/>
      <c r="K36" s="268">
        <f>VLOOKUP(A36,EQUIPOS!A6:D163,4,FALSE)</f>
        <v>1922.3791546441432</v>
      </c>
      <c r="L36" s="269"/>
      <c r="M36" s="270">
        <v>30</v>
      </c>
      <c r="N36" s="271">
        <f>K36/M36</f>
        <v>64.079305154804771</v>
      </c>
    </row>
    <row r="37" spans="1:14">
      <c r="A37" t="s">
        <v>363</v>
      </c>
      <c r="B37" s="846" t="str">
        <f>VLOOKUP(A37,EQUIPOS!A7:D154,3,FALSE)</f>
        <v>Vibrador de concreto, Motor de 3 hp a 18.000 rpm Mangueras de 4 mt</v>
      </c>
      <c r="C37" s="847"/>
      <c r="D37" s="847"/>
      <c r="E37" s="847"/>
      <c r="F37" s="847"/>
      <c r="G37" s="847"/>
      <c r="H37" s="848"/>
      <c r="I37" s="266"/>
      <c r="J37" s="267"/>
      <c r="K37" s="268">
        <f>VLOOKUP(A37,EQUIPOS!A7:D164,4,FALSE)</f>
        <v>6554.4535601034322</v>
      </c>
      <c r="L37" s="269"/>
      <c r="M37" s="270">
        <v>30</v>
      </c>
      <c r="N37" s="271">
        <f>K37/M37</f>
        <v>218.48178533678109</v>
      </c>
    </row>
    <row r="38" spans="1:14">
      <c r="A38" t="s">
        <v>228</v>
      </c>
      <c r="B38" s="846" t="str">
        <f>VLOOKUP(A38,EQUIPOS!A8:D154,3,FALSE)</f>
        <v xml:space="preserve">Formaleta metálica (concreto hidráulico)
</v>
      </c>
      <c r="C38" s="847"/>
      <c r="D38" s="847"/>
      <c r="E38" s="847"/>
      <c r="F38" s="847"/>
      <c r="G38" s="847"/>
      <c r="H38" s="848"/>
      <c r="I38" s="849"/>
      <c r="J38" s="830"/>
      <c r="K38" s="268">
        <f>VLOOKUP(A38,EQUIPOS!A8:D165,4,FALSE)</f>
        <v>2848.1175257973073</v>
      </c>
      <c r="L38" s="850">
        <v>0.33329999999999999</v>
      </c>
      <c r="M38" s="851"/>
      <c r="N38" s="271">
        <f>K38/L38</f>
        <v>8545.2070981017332</v>
      </c>
    </row>
    <row r="39" spans="1:14">
      <c r="B39" s="846"/>
      <c r="C39" s="847"/>
      <c r="D39" s="847"/>
      <c r="E39" s="847"/>
      <c r="F39" s="847"/>
      <c r="G39" s="847"/>
      <c r="H39" s="848"/>
      <c r="I39" s="36"/>
      <c r="J39" s="37"/>
      <c r="K39" s="268"/>
      <c r="L39" s="275"/>
      <c r="M39" s="276"/>
      <c r="N39" s="271"/>
    </row>
    <row r="40" spans="1:14">
      <c r="B40" s="319"/>
      <c r="C40" s="320"/>
      <c r="D40" s="320"/>
      <c r="E40" s="322"/>
      <c r="F40" s="322"/>
      <c r="G40" s="322"/>
      <c r="H40" s="125"/>
      <c r="I40" s="36"/>
      <c r="J40" s="37"/>
      <c r="K40" s="273"/>
      <c r="L40" s="275"/>
      <c r="M40" s="276"/>
      <c r="N40" s="277"/>
    </row>
    <row r="41" spans="1:14">
      <c r="B41" s="853" t="s">
        <v>952</v>
      </c>
      <c r="C41" s="854"/>
      <c r="D41" s="854"/>
      <c r="E41" s="38"/>
      <c r="F41" s="39"/>
      <c r="G41" s="39"/>
      <c r="H41" s="40"/>
      <c r="I41" s="36"/>
      <c r="J41" s="37"/>
      <c r="K41" s="278"/>
      <c r="L41" s="275"/>
      <c r="M41" s="400">
        <v>0.1</v>
      </c>
      <c r="N41" s="343">
        <f>N72*M41</f>
        <v>224.88926817266997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9052.65745676599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545836.27554597787</v>
      </c>
      <c r="N48" s="271">
        <f>K48*M48</f>
        <v>551294.6383014376</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828"/>
      <c r="C51" s="829"/>
      <c r="D51" s="829"/>
      <c r="E51" s="829"/>
      <c r="F51" s="829"/>
      <c r="G51" s="829"/>
      <c r="H51" s="829"/>
      <c r="I51" s="830"/>
      <c r="J51" s="42"/>
      <c r="K51" s="44"/>
      <c r="L51" s="831"/>
      <c r="M51" s="832"/>
      <c r="N51" s="45"/>
    </row>
    <row r="52" spans="1:14" ht="15.75" thickBot="1">
      <c r="B52" s="833" t="s">
        <v>953</v>
      </c>
      <c r="C52" s="834"/>
      <c r="D52" s="834"/>
      <c r="E52" s="834"/>
      <c r="F52" s="834"/>
      <c r="G52" s="834"/>
      <c r="H52" s="834"/>
      <c r="I52" s="834"/>
      <c r="J52" s="834"/>
      <c r="K52" s="834"/>
      <c r="L52" s="834"/>
      <c r="M52" s="835"/>
      <c r="N52" s="393">
        <f>SUM(N48:N51)</f>
        <v>551294.6383014376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836" t="s">
        <v>961</v>
      </c>
      <c r="M56" s="809"/>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837">
        <f>VLOOKUP(A57,TRANSPORTE!A5:D117,4,FALSE)</f>
        <v>1350.725590257437</v>
      </c>
      <c r="M57" s="838"/>
      <c r="N57" s="286">
        <f>K57*L57</f>
        <v>1364.2328461600114</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22"/>
      <c r="M61" s="823"/>
      <c r="N61" s="127"/>
    </row>
    <row r="62" spans="1:14" ht="15.75" thickBot="1">
      <c r="B62" s="839" t="s">
        <v>953</v>
      </c>
      <c r="C62" s="840"/>
      <c r="D62" s="840"/>
      <c r="E62" s="840"/>
      <c r="F62" s="840"/>
      <c r="G62" s="840"/>
      <c r="H62" s="840"/>
      <c r="I62" s="840"/>
      <c r="J62" s="840"/>
      <c r="K62" s="840"/>
      <c r="L62" s="840"/>
      <c r="M62" s="841"/>
      <c r="N62" s="104">
        <f>SUM(N57:N61)</f>
        <v>1364.2328461600114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20"/>
      <c r="C71" s="821"/>
      <c r="D71" s="821"/>
      <c r="E71" s="821"/>
      <c r="F71" s="821"/>
      <c r="G71" s="821"/>
      <c r="H71" s="821"/>
      <c r="I71" s="126"/>
      <c r="J71" s="126"/>
      <c r="K71" s="126"/>
      <c r="L71" s="921"/>
      <c r="M71" s="921"/>
      <c r="N71" s="45"/>
    </row>
    <row r="72" spans="1:15" ht="15.75" thickBot="1">
      <c r="B72" s="839" t="s">
        <v>953</v>
      </c>
      <c r="C72" s="840"/>
      <c r="D72" s="840"/>
      <c r="E72" s="840"/>
      <c r="F72" s="840"/>
      <c r="G72" s="840"/>
      <c r="H72" s="840"/>
      <c r="I72" s="840"/>
      <c r="J72" s="840"/>
      <c r="K72" s="840"/>
      <c r="L72" s="840"/>
      <c r="M72" s="841"/>
      <c r="N72" s="300">
        <f>SUM(N67:N71)</f>
        <v>2248.8926817266997</v>
      </c>
    </row>
    <row r="73" spans="1:15" ht="15.75" thickBot="1">
      <c r="B73" s="33"/>
      <c r="C73" s="34"/>
      <c r="D73" s="34"/>
      <c r="E73" s="34"/>
      <c r="F73" s="34"/>
      <c r="G73" s="34"/>
      <c r="H73" s="34"/>
      <c r="I73" s="34"/>
      <c r="J73" s="34"/>
      <c r="K73" s="34"/>
      <c r="L73" s="34"/>
      <c r="M73" s="34"/>
      <c r="N73" s="35"/>
    </row>
    <row r="74" spans="1:15" ht="15.75" thickBot="1">
      <c r="B74" s="833" t="s">
        <v>967</v>
      </c>
      <c r="C74" s="834"/>
      <c r="D74" s="834"/>
      <c r="E74" s="834"/>
      <c r="F74" s="834"/>
      <c r="G74" s="834"/>
      <c r="H74" s="834"/>
      <c r="I74" s="834"/>
      <c r="J74" s="834"/>
      <c r="K74" s="834"/>
      <c r="L74" s="834"/>
      <c r="M74" s="835"/>
      <c r="N74" s="99">
        <f>N43+N52+N62+N72</f>
        <v>563960.42128609028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24" t="s">
        <v>969</v>
      </c>
      <c r="C78" s="825"/>
      <c r="D78" s="825"/>
      <c r="E78" s="825"/>
      <c r="F78" s="825"/>
      <c r="G78" s="825"/>
      <c r="H78" s="825"/>
      <c r="I78" s="313"/>
      <c r="J78" s="333"/>
      <c r="K78" s="301" t="s">
        <v>970</v>
      </c>
      <c r="L78" s="863" t="s">
        <v>971</v>
      </c>
      <c r="M78" s="864"/>
      <c r="N78" s="302"/>
    </row>
    <row r="79" spans="1:15">
      <c r="B79" s="865" t="s">
        <v>972</v>
      </c>
      <c r="C79" s="866"/>
      <c r="D79" s="866"/>
      <c r="E79" s="866"/>
      <c r="F79" s="866"/>
      <c r="G79" s="866"/>
      <c r="H79" s="866"/>
      <c r="I79" s="87"/>
      <c r="J79" s="88"/>
      <c r="K79" s="303">
        <v>0.2</v>
      </c>
      <c r="L79" s="867">
        <f>N74*K79</f>
        <v>112792.08425721806</v>
      </c>
      <c r="M79" s="868"/>
      <c r="N79" s="51"/>
    </row>
    <row r="80" spans="1:15">
      <c r="B80" s="89" t="s">
        <v>973</v>
      </c>
      <c r="C80" s="90"/>
      <c r="D80" s="90"/>
      <c r="E80" s="90"/>
      <c r="F80" s="90"/>
      <c r="G80" s="90"/>
      <c r="H80" s="90"/>
      <c r="I80" s="87"/>
      <c r="J80" s="88"/>
      <c r="K80" s="303">
        <v>0.05</v>
      </c>
      <c r="L80" s="867">
        <f>N74*K80</f>
        <v>28198.021064304514</v>
      </c>
      <c r="M80" s="868"/>
      <c r="N80" s="51"/>
    </row>
    <row r="81" spans="1:14" ht="15.75" thickBot="1">
      <c r="B81" s="91" t="s">
        <v>974</v>
      </c>
      <c r="C81" s="92"/>
      <c r="D81" s="92"/>
      <c r="E81" s="92"/>
      <c r="F81" s="92"/>
      <c r="G81" s="92"/>
      <c r="H81" s="92"/>
      <c r="I81" s="93"/>
      <c r="J81" s="94"/>
      <c r="K81" s="304">
        <v>0.05</v>
      </c>
      <c r="L81" s="869">
        <f>N74*K81</f>
        <v>28198.021064304514</v>
      </c>
      <c r="M81" s="870"/>
      <c r="N81" s="51"/>
    </row>
    <row r="82" spans="1:14" ht="15.75" thickBot="1">
      <c r="B82" s="833" t="s">
        <v>953</v>
      </c>
      <c r="C82" s="834"/>
      <c r="D82" s="834"/>
      <c r="E82" s="834"/>
      <c r="F82" s="834"/>
      <c r="G82" s="834"/>
      <c r="H82" s="834"/>
      <c r="I82" s="834"/>
      <c r="J82" s="834"/>
      <c r="K82" s="834"/>
      <c r="L82" s="834"/>
      <c r="M82" s="835"/>
      <c r="N82" s="52">
        <f>L79+L80+L81</f>
        <v>169188.12638582708</v>
      </c>
    </row>
    <row r="83" spans="1:14" ht="15.75" thickBot="1">
      <c r="B83" s="33"/>
      <c r="C83" s="34"/>
      <c r="D83" s="34"/>
      <c r="E83" s="34"/>
      <c r="F83" s="34"/>
      <c r="G83" s="34"/>
      <c r="H83" s="34"/>
      <c r="I83" s="34"/>
      <c r="J83" s="34"/>
      <c r="K83" s="34"/>
      <c r="L83" s="34"/>
      <c r="M83" s="34"/>
      <c r="N83" s="35"/>
    </row>
    <row r="84" spans="1:14" ht="15.75" thickBot="1">
      <c r="A84" t="s">
        <v>2016</v>
      </c>
      <c r="B84" s="833" t="s">
        <v>975</v>
      </c>
      <c r="C84" s="834"/>
      <c r="D84" s="834"/>
      <c r="E84" s="834"/>
      <c r="F84" s="834"/>
      <c r="G84" s="834"/>
      <c r="H84" s="834"/>
      <c r="I84" s="834"/>
      <c r="J84" s="834"/>
      <c r="K84" s="834"/>
      <c r="L84" s="834"/>
      <c r="M84" s="835"/>
      <c r="N84" s="188">
        <f>N74+N82</f>
        <v>733148.54767191736</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5" t="s">
        <v>2218</v>
      </c>
      <c r="C101" s="976"/>
      <c r="D101" s="976"/>
      <c r="E101" s="976"/>
      <c r="F101" s="976"/>
      <c r="G101" s="976"/>
      <c r="H101" s="976"/>
      <c r="I101" s="976"/>
      <c r="J101" s="976"/>
      <c r="K101" s="976"/>
      <c r="L101" s="976"/>
      <c r="M101" s="976"/>
      <c r="N101" s="977"/>
    </row>
    <row r="102" spans="2:14" ht="15" customHeight="1">
      <c r="B102" s="975"/>
      <c r="C102" s="976"/>
      <c r="D102" s="976"/>
      <c r="E102" s="976"/>
      <c r="F102" s="976"/>
      <c r="G102" s="976"/>
      <c r="H102" s="976"/>
      <c r="I102" s="976"/>
      <c r="J102" s="976"/>
      <c r="K102" s="976"/>
      <c r="L102" s="976"/>
      <c r="M102" s="976"/>
      <c r="N102" s="977"/>
    </row>
    <row r="103" spans="2:14" ht="30" customHeight="1">
      <c r="B103" s="978" t="s">
        <v>2219</v>
      </c>
      <c r="C103" s="979"/>
      <c r="D103" s="979"/>
      <c r="E103" s="979"/>
      <c r="F103" s="979"/>
      <c r="G103" s="979"/>
      <c r="H103" s="979"/>
      <c r="I103" s="979"/>
      <c r="J103" s="979"/>
      <c r="K103" s="979"/>
      <c r="L103" s="979"/>
      <c r="M103" s="979"/>
      <c r="N103" s="980"/>
    </row>
    <row r="104" spans="2:14">
      <c r="B104" s="978"/>
      <c r="C104" s="979"/>
      <c r="D104" s="979"/>
      <c r="E104" s="979"/>
      <c r="F104" s="979"/>
      <c r="G104" s="979"/>
      <c r="H104" s="979"/>
      <c r="I104" s="979"/>
      <c r="J104" s="979"/>
      <c r="K104" s="979"/>
      <c r="L104" s="979"/>
      <c r="M104" s="979"/>
      <c r="N104" s="98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81"/>
      <c r="K114" s="981"/>
      <c r="L114" s="981"/>
      <c r="M114" s="981"/>
      <c r="N114" s="982"/>
    </row>
    <row r="115" spans="2:14" ht="15.75" thickBot="1">
      <c r="B115" s="418" t="s">
        <v>2221</v>
      </c>
      <c r="C115" s="419"/>
      <c r="D115" s="419"/>
      <c r="E115" s="258"/>
      <c r="F115" s="258"/>
      <c r="G115" s="258"/>
      <c r="H115" s="258"/>
      <c r="I115" s="258"/>
      <c r="J115" s="983"/>
      <c r="K115" s="983"/>
      <c r="L115" s="983"/>
      <c r="M115" s="983"/>
      <c r="N115" s="98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v>
      </c>
      <c r="B36" s="846" t="str">
        <f>VLOOKUP(A36,EQUIPOS!A6:D154,3,FALSE)</f>
        <v>COMPACTADOR MANUAL VIBRATORIO (RANA) con motor de 6 HP</v>
      </c>
      <c r="C36" s="847"/>
      <c r="D36" s="847"/>
      <c r="E36" s="847"/>
      <c r="F36" s="847"/>
      <c r="G36" s="847"/>
      <c r="H36" s="848"/>
      <c r="I36" s="266"/>
      <c r="J36" s="267"/>
      <c r="K36" s="268">
        <f>VLOOKUP(A36,EQUIPOS!A6:D163,4,FALSE)</f>
        <v>6619.7760077527246</v>
      </c>
      <c r="L36" s="269"/>
      <c r="M36" s="270">
        <v>37.5</v>
      </c>
      <c r="N36" s="271">
        <f>K36/M36</f>
        <v>176.52736020673933</v>
      </c>
    </row>
    <row r="37" spans="1:14">
      <c r="B37" s="846"/>
      <c r="C37" s="847"/>
      <c r="D37" s="847"/>
      <c r="E37" s="852"/>
      <c r="F37" s="847"/>
      <c r="G37" s="847"/>
      <c r="H37" s="848"/>
      <c r="I37" s="36"/>
      <c r="J37" s="37"/>
      <c r="K37" s="273"/>
      <c r="L37" s="275"/>
      <c r="M37" s="276"/>
      <c r="N37" s="277"/>
    </row>
    <row r="38" spans="1:14">
      <c r="B38" s="853" t="s">
        <v>952</v>
      </c>
      <c r="C38" s="854"/>
      <c r="D38" s="854"/>
      <c r="E38" s="38"/>
      <c r="F38" s="39"/>
      <c r="G38" s="39"/>
      <c r="H38" s="40"/>
      <c r="I38" s="36"/>
      <c r="J38" s="37"/>
      <c r="K38" s="278"/>
      <c r="L38" s="275"/>
      <c r="M38" s="468">
        <v>0.1</v>
      </c>
      <c r="N38" s="343">
        <f>N72*M38</f>
        <v>1079.468487228816</v>
      </c>
    </row>
    <row r="39" spans="1:14" ht="15.75" thickBot="1">
      <c r="B39" s="846"/>
      <c r="C39" s="847"/>
      <c r="D39" s="847"/>
      <c r="E39" s="847"/>
      <c r="F39" s="847"/>
      <c r="G39" s="847"/>
      <c r="H39" s="848"/>
      <c r="I39" s="855"/>
      <c r="J39" s="856"/>
      <c r="K39" s="41"/>
      <c r="L39" s="857"/>
      <c r="M39" s="858"/>
      <c r="N39" s="105"/>
    </row>
    <row r="40" spans="1:14" ht="15.75" thickBot="1">
      <c r="B40" s="833" t="s">
        <v>953</v>
      </c>
      <c r="C40" s="834"/>
      <c r="D40" s="834"/>
      <c r="E40" s="834"/>
      <c r="F40" s="834"/>
      <c r="G40" s="834"/>
      <c r="H40" s="834"/>
      <c r="I40" s="834"/>
      <c r="J40" s="834"/>
      <c r="K40" s="834"/>
      <c r="L40" s="834"/>
      <c r="M40" s="835"/>
      <c r="N40" s="393">
        <f>SUM(N36:N39)</f>
        <v>1255.9958474355553</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24" t="s">
        <v>944</v>
      </c>
      <c r="C44" s="825"/>
      <c r="D44" s="825"/>
      <c r="E44" s="825"/>
      <c r="F44" s="825"/>
      <c r="G44" s="825"/>
      <c r="H44" s="825"/>
      <c r="I44" s="826"/>
      <c r="J44" s="314" t="s">
        <v>945</v>
      </c>
      <c r="K44" s="85" t="s">
        <v>946</v>
      </c>
      <c r="L44" s="827" t="s">
        <v>955</v>
      </c>
      <c r="M44" s="826"/>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60690.13564920325</v>
      </c>
      <c r="N45" s="271">
        <f>K45*M45</f>
        <v>62510.839718679352</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65009.51258950583</v>
      </c>
      <c r="N46" s="271">
        <f>K46*M46</f>
        <v>650.09512589505835</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41199.178857184903</v>
      </c>
      <c r="N47" s="271">
        <f>K47*M47</f>
        <v>2059.9589428592453</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463704.62889777333</v>
      </c>
      <c r="N48" s="271">
        <f>K48*M48</f>
        <v>4637.0462889777336</v>
      </c>
    </row>
    <row r="49" spans="1:14" ht="15.75" thickBot="1">
      <c r="B49" s="308"/>
      <c r="C49" s="309"/>
      <c r="D49" s="309"/>
      <c r="E49" s="309"/>
      <c r="F49" s="309"/>
      <c r="G49" s="309"/>
      <c r="H49" s="309"/>
      <c r="I49" s="309"/>
      <c r="J49" s="126"/>
      <c r="K49" s="126"/>
      <c r="L49" s="324"/>
      <c r="M49" s="323"/>
      <c r="N49" s="127"/>
    </row>
    <row r="50" spans="1:14" ht="15.75" thickBot="1">
      <c r="B50" s="833" t="s">
        <v>953</v>
      </c>
      <c r="C50" s="834"/>
      <c r="D50" s="834"/>
      <c r="E50" s="834"/>
      <c r="F50" s="834"/>
      <c r="G50" s="834"/>
      <c r="H50" s="834"/>
      <c r="I50" s="834"/>
      <c r="J50" s="834"/>
      <c r="K50" s="834"/>
      <c r="L50" s="834"/>
      <c r="M50" s="835"/>
      <c r="N50" s="393">
        <f>SUM(N45:N49)</f>
        <v>69857.940076411382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836" t="s">
        <v>961</v>
      </c>
      <c r="M54" s="809"/>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837">
        <f>VLOOKUP(A55,TRANSPORTE!A5:D117,4,FALSE)</f>
        <v>1331.0858046366889</v>
      </c>
      <c r="M55" s="838"/>
      <c r="N55" s="286">
        <f>K55*L55</f>
        <v>1224.5989402657538</v>
      </c>
    </row>
    <row r="56" spans="1:14">
      <c r="A56" t="s">
        <v>1227</v>
      </c>
      <c r="B56" s="46" t="str">
        <f>VLOOKUP(A56,TRANSPORTE!A6:D117,3,FALSE)</f>
        <v>Transporte de Arena</v>
      </c>
      <c r="C56" s="47"/>
      <c r="D56" s="47"/>
      <c r="E56" s="47"/>
      <c r="F56" s="47"/>
      <c r="G56" s="47"/>
      <c r="H56" s="310" t="s">
        <v>1468</v>
      </c>
      <c r="I56" s="278">
        <v>0.01</v>
      </c>
      <c r="J56" s="285">
        <v>1</v>
      </c>
      <c r="K56" s="278">
        <f>I56*J56</f>
        <v>0.01</v>
      </c>
      <c r="L56" s="837">
        <f>VLOOKUP(A56,TRANSPORTE!A6:D117,4,FALSE)</f>
        <v>1350.725590257437</v>
      </c>
      <c r="M56" s="838"/>
      <c r="N56" s="286">
        <f>K56*L56</f>
        <v>13.507255902574371</v>
      </c>
    </row>
    <row r="57" spans="1:14">
      <c r="A57" t="s">
        <v>1227</v>
      </c>
      <c r="B57" s="46" t="str">
        <f>VLOOKUP(A57,TRANSPORTE!A6:D117,3,FALSE)</f>
        <v>Transporte de Arena</v>
      </c>
      <c r="C57" s="47"/>
      <c r="D57" s="47"/>
      <c r="E57" s="47"/>
      <c r="F57" s="47"/>
      <c r="G57" s="47"/>
      <c r="H57" s="310" t="s">
        <v>1468</v>
      </c>
      <c r="I57" s="278">
        <v>0.05</v>
      </c>
      <c r="J57" s="285">
        <v>1</v>
      </c>
      <c r="K57" s="278">
        <f>I57*J57</f>
        <v>0.05</v>
      </c>
      <c r="L57" s="837">
        <f>VLOOKUP(A57,TRANSPORTE!A6:D118,4,FALSE)</f>
        <v>1350.725590257437</v>
      </c>
      <c r="M57" s="838"/>
      <c r="N57" s="286">
        <f>K57*L57</f>
        <v>67.536279512871857</v>
      </c>
    </row>
    <row r="58" spans="1:14">
      <c r="B58" s="46"/>
      <c r="C58" s="47"/>
      <c r="D58" s="47"/>
      <c r="E58" s="47"/>
      <c r="F58" s="47"/>
      <c r="G58" s="47"/>
      <c r="H58" s="310"/>
      <c r="I58" s="278"/>
      <c r="J58" s="285"/>
      <c r="K58" s="278"/>
      <c r="L58" s="837"/>
      <c r="M58" s="838"/>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22"/>
      <c r="M60" s="823"/>
      <c r="N60" s="127"/>
    </row>
    <row r="61" spans="1:14" ht="15.75" thickBot="1">
      <c r="B61" s="839" t="s">
        <v>953</v>
      </c>
      <c r="C61" s="840"/>
      <c r="D61" s="840"/>
      <c r="E61" s="840"/>
      <c r="F61" s="840"/>
      <c r="G61" s="840"/>
      <c r="H61" s="840"/>
      <c r="I61" s="840"/>
      <c r="J61" s="840"/>
      <c r="K61" s="840"/>
      <c r="L61" s="840"/>
      <c r="M61" s="841"/>
      <c r="N61" s="104">
        <f>N55+N56+N57+N58+N59</f>
        <v>1305.6424756812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9" t="s">
        <v>963</v>
      </c>
      <c r="C65" s="860"/>
      <c r="D65" s="860"/>
      <c r="E65" s="860"/>
      <c r="F65" s="860"/>
      <c r="G65" s="860"/>
      <c r="H65" s="860"/>
      <c r="I65" s="73" t="s">
        <v>964</v>
      </c>
      <c r="J65" s="75" t="s">
        <v>1410</v>
      </c>
      <c r="K65" s="74" t="s">
        <v>966</v>
      </c>
      <c r="L65" s="861" t="s">
        <v>950</v>
      </c>
      <c r="M65" s="862"/>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20"/>
      <c r="C71" s="821"/>
      <c r="D71" s="821"/>
      <c r="E71" s="821"/>
      <c r="F71" s="821"/>
      <c r="G71" s="821"/>
      <c r="H71" s="821"/>
      <c r="I71" s="126"/>
      <c r="J71" s="126"/>
      <c r="K71" s="126"/>
      <c r="L71" s="921"/>
      <c r="M71" s="921"/>
      <c r="N71" s="45"/>
    </row>
    <row r="72" spans="1:15" ht="15.75" thickBot="1">
      <c r="B72" s="839" t="s">
        <v>953</v>
      </c>
      <c r="C72" s="840"/>
      <c r="D72" s="840"/>
      <c r="E72" s="840"/>
      <c r="F72" s="840"/>
      <c r="G72" s="840"/>
      <c r="H72" s="840"/>
      <c r="I72" s="840"/>
      <c r="J72" s="840"/>
      <c r="K72" s="840"/>
      <c r="L72" s="840"/>
      <c r="M72" s="841"/>
      <c r="N72" s="300">
        <f>SUM(N66:N71)</f>
        <v>10794.684872288159</v>
      </c>
    </row>
    <row r="73" spans="1:15" ht="15.75" thickBot="1">
      <c r="B73" s="33"/>
      <c r="C73" s="34"/>
      <c r="D73" s="34"/>
      <c r="E73" s="34"/>
      <c r="F73" s="34"/>
      <c r="G73" s="34"/>
      <c r="H73" s="34"/>
      <c r="I73" s="34"/>
      <c r="J73" s="34"/>
      <c r="K73" s="34"/>
      <c r="L73" s="34"/>
      <c r="M73" s="34"/>
      <c r="N73" s="35"/>
    </row>
    <row r="74" spans="1:15" ht="15.75" thickBot="1">
      <c r="B74" s="833" t="s">
        <v>967</v>
      </c>
      <c r="C74" s="834"/>
      <c r="D74" s="834"/>
      <c r="E74" s="834"/>
      <c r="F74" s="834"/>
      <c r="G74" s="834"/>
      <c r="H74" s="834"/>
      <c r="I74" s="834"/>
      <c r="J74" s="834"/>
      <c r="K74" s="834"/>
      <c r="L74" s="834"/>
      <c r="M74" s="835"/>
      <c r="N74" s="99">
        <f>N40+N50+N61+N72</f>
        <v>83214.263271816293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24" t="s">
        <v>969</v>
      </c>
      <c r="C78" s="825"/>
      <c r="D78" s="825"/>
      <c r="E78" s="825"/>
      <c r="F78" s="825"/>
      <c r="G78" s="825"/>
      <c r="H78" s="825"/>
      <c r="I78" s="313"/>
      <c r="J78" s="333"/>
      <c r="K78" s="301" t="s">
        <v>970</v>
      </c>
      <c r="L78" s="863" t="s">
        <v>971</v>
      </c>
      <c r="M78" s="864"/>
      <c r="N78" s="302"/>
    </row>
    <row r="79" spans="1:15">
      <c r="B79" s="865" t="s">
        <v>972</v>
      </c>
      <c r="C79" s="866"/>
      <c r="D79" s="866"/>
      <c r="E79" s="866"/>
      <c r="F79" s="866"/>
      <c r="G79" s="866"/>
      <c r="H79" s="866"/>
      <c r="I79" s="87"/>
      <c r="J79" s="88"/>
      <c r="K79" s="303">
        <v>0.2</v>
      </c>
      <c r="L79" s="867">
        <f>N74*K79</f>
        <v>16642.852654363258</v>
      </c>
      <c r="M79" s="868"/>
      <c r="N79" s="51"/>
    </row>
    <row r="80" spans="1:15">
      <c r="B80" s="89" t="s">
        <v>973</v>
      </c>
      <c r="C80" s="90"/>
      <c r="D80" s="90"/>
      <c r="E80" s="90"/>
      <c r="F80" s="90"/>
      <c r="G80" s="90"/>
      <c r="H80" s="90"/>
      <c r="I80" s="87"/>
      <c r="J80" s="88"/>
      <c r="K80" s="303">
        <v>0.05</v>
      </c>
      <c r="L80" s="867">
        <f>N74*K80</f>
        <v>4160.7131635908145</v>
      </c>
      <c r="M80" s="868"/>
      <c r="N80" s="51"/>
    </row>
    <row r="81" spans="1:14" ht="15.75" thickBot="1">
      <c r="B81" s="91" t="s">
        <v>974</v>
      </c>
      <c r="C81" s="92"/>
      <c r="D81" s="92"/>
      <c r="E81" s="92"/>
      <c r="F81" s="92"/>
      <c r="G81" s="92"/>
      <c r="H81" s="92"/>
      <c r="I81" s="93"/>
      <c r="J81" s="94"/>
      <c r="K81" s="304">
        <v>0.05</v>
      </c>
      <c r="L81" s="869">
        <f>N74*K81</f>
        <v>4160.7131635908145</v>
      </c>
      <c r="M81" s="870"/>
      <c r="N81" s="51"/>
    </row>
    <row r="82" spans="1:14" ht="15.75" thickBot="1">
      <c r="B82" s="833" t="s">
        <v>953</v>
      </c>
      <c r="C82" s="834"/>
      <c r="D82" s="834"/>
      <c r="E82" s="834"/>
      <c r="F82" s="834"/>
      <c r="G82" s="834"/>
      <c r="H82" s="834"/>
      <c r="I82" s="834"/>
      <c r="J82" s="834"/>
      <c r="K82" s="834"/>
      <c r="L82" s="834"/>
      <c r="M82" s="835"/>
      <c r="N82" s="52">
        <f>L79+L80+L81</f>
        <v>24964.278981544889</v>
      </c>
    </row>
    <row r="83" spans="1:14" ht="15.75" thickBot="1">
      <c r="B83" s="33"/>
      <c r="C83" s="34"/>
      <c r="D83" s="34"/>
      <c r="E83" s="34"/>
      <c r="F83" s="34"/>
      <c r="G83" s="34"/>
      <c r="H83" s="34"/>
      <c r="I83" s="34"/>
      <c r="J83" s="34"/>
      <c r="K83" s="34"/>
      <c r="L83" s="34"/>
      <c r="M83" s="34"/>
      <c r="N83" s="35"/>
    </row>
    <row r="84" spans="1:14" ht="15.75" thickBot="1">
      <c r="A84" t="s">
        <v>2016</v>
      </c>
      <c r="B84" s="833" t="s">
        <v>975</v>
      </c>
      <c r="C84" s="834"/>
      <c r="D84" s="834"/>
      <c r="E84" s="834"/>
      <c r="F84" s="834"/>
      <c r="G84" s="834"/>
      <c r="H84" s="834"/>
      <c r="I84" s="834"/>
      <c r="J84" s="834"/>
      <c r="K84" s="834"/>
      <c r="L84" s="834"/>
      <c r="M84" s="835"/>
      <c r="N84" s="188">
        <f>N74+N82</f>
        <v>108178.54225336119</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5" t="s">
        <v>2218</v>
      </c>
      <c r="C101" s="976"/>
      <c r="D101" s="976"/>
      <c r="E101" s="976"/>
      <c r="F101" s="976"/>
      <c r="G101" s="976"/>
      <c r="H101" s="976"/>
      <c r="I101" s="976"/>
      <c r="J101" s="976"/>
      <c r="K101" s="976"/>
      <c r="L101" s="976"/>
      <c r="M101" s="976"/>
      <c r="N101" s="977"/>
    </row>
    <row r="102" spans="2:14" ht="15" customHeight="1">
      <c r="B102" s="975"/>
      <c r="C102" s="976"/>
      <c r="D102" s="976"/>
      <c r="E102" s="976"/>
      <c r="F102" s="976"/>
      <c r="G102" s="976"/>
      <c r="H102" s="976"/>
      <c r="I102" s="976"/>
      <c r="J102" s="976"/>
      <c r="K102" s="976"/>
      <c r="L102" s="976"/>
      <c r="M102" s="976"/>
      <c r="N102" s="977"/>
    </row>
    <row r="103" spans="2:14" ht="30" customHeight="1">
      <c r="B103" s="978" t="s">
        <v>2219</v>
      </c>
      <c r="C103" s="979"/>
      <c r="D103" s="979"/>
      <c r="E103" s="979"/>
      <c r="F103" s="979"/>
      <c r="G103" s="979"/>
      <c r="H103" s="979"/>
      <c r="I103" s="979"/>
      <c r="J103" s="979"/>
      <c r="K103" s="979"/>
      <c r="L103" s="979"/>
      <c r="M103" s="979"/>
      <c r="N103" s="980"/>
    </row>
    <row r="104" spans="2:14">
      <c r="B104" s="978"/>
      <c r="C104" s="979"/>
      <c r="D104" s="979"/>
      <c r="E104" s="979"/>
      <c r="F104" s="979"/>
      <c r="G104" s="979"/>
      <c r="H104" s="979"/>
      <c r="I104" s="979"/>
      <c r="J104" s="979"/>
      <c r="K104" s="979"/>
      <c r="L104" s="979"/>
      <c r="M104" s="979"/>
      <c r="N104" s="98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81"/>
      <c r="K114" s="981"/>
      <c r="L114" s="981"/>
      <c r="M114" s="981"/>
      <c r="N114" s="982"/>
    </row>
    <row r="115" spans="2:14" ht="15.75" thickBot="1">
      <c r="B115" s="418" t="s">
        <v>2221</v>
      </c>
      <c r="C115" s="419"/>
      <c r="D115" s="419"/>
      <c r="E115" s="258"/>
      <c r="F115" s="258"/>
      <c r="G115" s="258"/>
      <c r="H115" s="258"/>
      <c r="I115" s="258"/>
      <c r="J115" s="983"/>
      <c r="K115" s="983"/>
      <c r="L115" s="983"/>
      <c r="M115" s="983"/>
      <c r="N115" s="98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topLeftCell="A34" zoomScale="78" zoomScaleNormal="78" workbookViewId="0">
      <selection activeCell="K66" sqref="K66"/>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180</v>
      </c>
      <c r="B36" s="846" t="str">
        <f>VLOOKUP(A36,EQUIPOS!A6:D154,3,FALSE)</f>
        <v>Compresor 120 HP, con martillo.</v>
      </c>
      <c r="C36" s="847"/>
      <c r="D36" s="847"/>
      <c r="E36" s="847"/>
      <c r="F36" s="847"/>
      <c r="G36" s="847"/>
      <c r="H36" s="848"/>
      <c r="I36" s="266"/>
      <c r="J36" s="267"/>
      <c r="K36" s="268">
        <f>VLOOKUP(A36,EQUIPOS!A6:D163,4,FALSE)</f>
        <v>105939.72864094135</v>
      </c>
      <c r="L36" s="269"/>
      <c r="M36" s="270">
        <v>35</v>
      </c>
      <c r="N36" s="271">
        <f>K36/M36</f>
        <v>3026.8493897411813</v>
      </c>
    </row>
    <row r="37" spans="1:14">
      <c r="A37" s="113" t="s">
        <v>312</v>
      </c>
      <c r="B37" s="846" t="str">
        <f>VLOOKUP(A37,EQUIPOS!A7:D154,3,FALSE)</f>
        <v>Retroexcavadora sobre oruga, potencia 138 HP, balde de 1,5 m3.</v>
      </c>
      <c r="C37" s="847"/>
      <c r="D37" s="847"/>
      <c r="E37" s="847"/>
      <c r="F37" s="847"/>
      <c r="G37" s="847"/>
      <c r="H37" s="848"/>
      <c r="I37" s="420"/>
      <c r="J37" s="421"/>
      <c r="K37" s="268">
        <f>VLOOKUP(A37,EQUIPOS!A7:D164,4,FALSE)</f>
        <v>224820.93529143676</v>
      </c>
      <c r="L37" s="334"/>
      <c r="M37" s="335">
        <v>35</v>
      </c>
      <c r="N37" s="271">
        <f>K37/M37</f>
        <v>6423.4552940410504</v>
      </c>
    </row>
    <row r="38" spans="1:14">
      <c r="A38" s="113"/>
      <c r="B38" s="319"/>
      <c r="C38" s="320"/>
      <c r="D38" s="320"/>
      <c r="E38" s="322"/>
      <c r="F38" s="320"/>
      <c r="G38" s="320"/>
      <c r="H38" s="321"/>
      <c r="I38" s="327"/>
      <c r="J38" s="329"/>
      <c r="K38" s="268"/>
      <c r="L38" s="422"/>
      <c r="M38" s="423"/>
      <c r="N38" s="271"/>
    </row>
    <row r="39" spans="1:14">
      <c r="B39" s="846"/>
      <c r="C39" s="847"/>
      <c r="D39" s="847"/>
      <c r="E39" s="852"/>
      <c r="F39" s="847"/>
      <c r="G39" s="847"/>
      <c r="H39" s="848"/>
      <c r="I39" s="36"/>
      <c r="J39" s="37"/>
      <c r="K39" s="273"/>
      <c r="L39" s="275"/>
      <c r="M39" s="276"/>
      <c r="N39" s="277"/>
    </row>
    <row r="40" spans="1:14">
      <c r="B40" s="853" t="s">
        <v>952</v>
      </c>
      <c r="C40" s="854"/>
      <c r="D40" s="854"/>
      <c r="E40" s="38"/>
      <c r="F40" s="39"/>
      <c r="G40" s="39"/>
      <c r="H40" s="40"/>
      <c r="I40" s="36"/>
      <c r="J40" s="37"/>
      <c r="K40" s="278"/>
      <c r="L40" s="275"/>
      <c r="M40" s="400">
        <v>0.01</v>
      </c>
      <c r="N40" s="343">
        <f>N73*M40</f>
        <v>7.6767229862288557</v>
      </c>
    </row>
    <row r="41" spans="1:14" ht="15.75" thickBot="1">
      <c r="B41" s="846"/>
      <c r="C41" s="847"/>
      <c r="D41" s="847"/>
      <c r="E41" s="847"/>
      <c r="F41" s="847"/>
      <c r="G41" s="847"/>
      <c r="H41" s="848"/>
      <c r="I41" s="855"/>
      <c r="J41" s="856"/>
      <c r="K41" s="41"/>
      <c r="L41" s="857"/>
      <c r="M41" s="858"/>
      <c r="N41" s="105"/>
    </row>
    <row r="42" spans="1:14" ht="15.75" thickBot="1">
      <c r="B42" s="833" t="s">
        <v>953</v>
      </c>
      <c r="C42" s="834"/>
      <c r="D42" s="834"/>
      <c r="E42" s="834"/>
      <c r="F42" s="834"/>
      <c r="G42" s="834"/>
      <c r="H42" s="834"/>
      <c r="I42" s="834"/>
      <c r="J42" s="834"/>
      <c r="K42" s="834"/>
      <c r="L42" s="834"/>
      <c r="M42" s="835"/>
      <c r="N42" s="393">
        <f>SUM(N36:N41)</f>
        <v>9457.9814067684601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4" t="s">
        <v>944</v>
      </c>
      <c r="C46" s="825"/>
      <c r="D46" s="825"/>
      <c r="E46" s="825"/>
      <c r="F46" s="825"/>
      <c r="G46" s="825"/>
      <c r="H46" s="825"/>
      <c r="I46" s="826"/>
      <c r="J46" s="314" t="s">
        <v>945</v>
      </c>
      <c r="K46" s="85" t="s">
        <v>946</v>
      </c>
      <c r="L46" s="827" t="s">
        <v>955</v>
      </c>
      <c r="M46" s="826"/>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5696.4119983597338</v>
      </c>
      <c r="N47" s="271">
        <f>K47*M47</f>
        <v>7405.3355978676545</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33" t="s">
        <v>953</v>
      </c>
      <c r="C51" s="834"/>
      <c r="D51" s="834"/>
      <c r="E51" s="834"/>
      <c r="F51" s="834"/>
      <c r="G51" s="834"/>
      <c r="H51" s="834"/>
      <c r="I51" s="834"/>
      <c r="J51" s="834"/>
      <c r="K51" s="834"/>
      <c r="L51" s="834"/>
      <c r="M51" s="835"/>
      <c r="N51" s="393">
        <f>SUM(N47:N50)</f>
        <v>7405.3355978676545</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836" t="s">
        <v>961</v>
      </c>
      <c r="M55" s="809"/>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837">
        <f>VLOOKUP(A56,TRANSPORTE!A5:D117,4,FALSE)</f>
        <v>1350.725590257437</v>
      </c>
      <c r="M56" s="838"/>
      <c r="N56" s="286">
        <f>K56*L56</f>
        <v>1755.9432673346682</v>
      </c>
    </row>
    <row r="57" spans="1:14">
      <c r="B57" s="46"/>
      <c r="C57" s="47"/>
      <c r="D57" s="47"/>
      <c r="E57" s="47"/>
      <c r="F57" s="47"/>
      <c r="G57" s="47"/>
      <c r="H57" s="310"/>
      <c r="I57" s="278"/>
      <c r="J57" s="285"/>
      <c r="K57" s="278"/>
      <c r="L57" s="837"/>
      <c r="M57" s="838"/>
      <c r="N57" s="286"/>
    </row>
    <row r="58" spans="1:14">
      <c r="B58" s="46"/>
      <c r="C58" s="47"/>
      <c r="D58" s="47"/>
      <c r="E58" s="47"/>
      <c r="F58" s="47"/>
      <c r="G58" s="47"/>
      <c r="H58" s="310"/>
      <c r="I58" s="278"/>
      <c r="J58" s="285"/>
      <c r="K58" s="278"/>
      <c r="L58" s="837"/>
      <c r="M58" s="838"/>
      <c r="N58" s="286"/>
    </row>
    <row r="59" spans="1:14">
      <c r="B59" s="46"/>
      <c r="C59" s="47"/>
      <c r="D59" s="47"/>
      <c r="E59" s="47"/>
      <c r="F59" s="47"/>
      <c r="G59" s="47"/>
      <c r="H59" s="310"/>
      <c r="I59" s="278"/>
      <c r="J59" s="285"/>
      <c r="K59" s="278"/>
      <c r="L59" s="837"/>
      <c r="M59" s="838"/>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22"/>
      <c r="M61" s="823"/>
      <c r="N61" s="127"/>
    </row>
    <row r="62" spans="1:14" ht="15.75" thickBot="1">
      <c r="B62" s="839" t="s">
        <v>953</v>
      </c>
      <c r="C62" s="840"/>
      <c r="D62" s="840"/>
      <c r="E62" s="840"/>
      <c r="F62" s="840"/>
      <c r="G62" s="840"/>
      <c r="H62" s="840"/>
      <c r="I62" s="840"/>
      <c r="J62" s="840"/>
      <c r="K62" s="840"/>
      <c r="L62" s="840"/>
      <c r="M62" s="841"/>
      <c r="N62" s="104">
        <f>N56+N57+N58+N59+N60</f>
        <v>1755.9432673346682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20"/>
      <c r="C72" s="821"/>
      <c r="D72" s="821"/>
      <c r="E72" s="821"/>
      <c r="F72" s="821"/>
      <c r="G72" s="821"/>
      <c r="H72" s="821"/>
      <c r="I72" s="126"/>
      <c r="J72" s="126"/>
      <c r="K72" s="126"/>
      <c r="L72" s="921"/>
      <c r="M72" s="921"/>
      <c r="N72" s="45"/>
    </row>
    <row r="73" spans="1:15" ht="15.75" thickBot="1">
      <c r="B73" s="839" t="s">
        <v>953</v>
      </c>
      <c r="C73" s="840"/>
      <c r="D73" s="840"/>
      <c r="E73" s="840"/>
      <c r="F73" s="840"/>
      <c r="G73" s="840"/>
      <c r="H73" s="840"/>
      <c r="I73" s="840"/>
      <c r="J73" s="840"/>
      <c r="K73" s="840"/>
      <c r="L73" s="840"/>
      <c r="M73" s="841"/>
      <c r="N73" s="300">
        <f>SUM(N67:N72)</f>
        <v>767.67229862288559</v>
      </c>
    </row>
    <row r="74" spans="1:15" ht="15.75" thickBot="1">
      <c r="B74" s="33"/>
      <c r="C74" s="34"/>
      <c r="D74" s="34"/>
      <c r="E74" s="34"/>
      <c r="F74" s="34"/>
      <c r="G74" s="34"/>
      <c r="H74" s="34"/>
      <c r="I74" s="34"/>
      <c r="J74" s="34"/>
      <c r="K74" s="34"/>
      <c r="L74" s="34"/>
      <c r="M74" s="34"/>
      <c r="N74" s="35"/>
    </row>
    <row r="75" spans="1:15" ht="15.75" thickBot="1">
      <c r="B75" s="833" t="s">
        <v>967</v>
      </c>
      <c r="C75" s="834"/>
      <c r="D75" s="834"/>
      <c r="E75" s="834"/>
      <c r="F75" s="834"/>
      <c r="G75" s="834"/>
      <c r="H75" s="834"/>
      <c r="I75" s="834"/>
      <c r="J75" s="834"/>
      <c r="K75" s="834"/>
      <c r="L75" s="834"/>
      <c r="M75" s="835"/>
      <c r="N75" s="99">
        <f>N42+N51+N62+N73</f>
        <v>19386.932570593668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24" t="s">
        <v>969</v>
      </c>
      <c r="C79" s="825"/>
      <c r="D79" s="825"/>
      <c r="E79" s="825"/>
      <c r="F79" s="825"/>
      <c r="G79" s="825"/>
      <c r="H79" s="825"/>
      <c r="I79" s="313"/>
      <c r="J79" s="333"/>
      <c r="K79" s="301" t="s">
        <v>970</v>
      </c>
      <c r="L79" s="863" t="s">
        <v>971</v>
      </c>
      <c r="M79" s="864"/>
      <c r="N79" s="302"/>
    </row>
    <row r="80" spans="1:15">
      <c r="B80" s="865" t="s">
        <v>972</v>
      </c>
      <c r="C80" s="866"/>
      <c r="D80" s="866"/>
      <c r="E80" s="866"/>
      <c r="F80" s="866"/>
      <c r="G80" s="866"/>
      <c r="H80" s="866"/>
      <c r="I80" s="87"/>
      <c r="J80" s="88"/>
      <c r="K80" s="303">
        <v>0.2</v>
      </c>
      <c r="L80" s="867">
        <f>N75*K80</f>
        <v>3877.3865141187339</v>
      </c>
      <c r="M80" s="868"/>
      <c r="N80" s="51"/>
    </row>
    <row r="81" spans="1:14">
      <c r="B81" s="89" t="s">
        <v>973</v>
      </c>
      <c r="C81" s="90"/>
      <c r="D81" s="90"/>
      <c r="E81" s="90"/>
      <c r="F81" s="90"/>
      <c r="G81" s="90"/>
      <c r="H81" s="90"/>
      <c r="I81" s="87"/>
      <c r="J81" s="88"/>
      <c r="K81" s="303">
        <v>0.05</v>
      </c>
      <c r="L81" s="867">
        <f>N75*K81</f>
        <v>969.34662852968347</v>
      </c>
      <c r="M81" s="868"/>
      <c r="N81" s="51"/>
    </row>
    <row r="82" spans="1:14" ht="15.75" thickBot="1">
      <c r="B82" s="91" t="s">
        <v>974</v>
      </c>
      <c r="C82" s="92"/>
      <c r="D82" s="92"/>
      <c r="E82" s="92"/>
      <c r="F82" s="92"/>
      <c r="G82" s="92"/>
      <c r="H82" s="92"/>
      <c r="I82" s="93"/>
      <c r="J82" s="94"/>
      <c r="K82" s="304">
        <v>0.05</v>
      </c>
      <c r="L82" s="869">
        <f>N75*K82</f>
        <v>969.34662852968347</v>
      </c>
      <c r="M82" s="870"/>
      <c r="N82" s="51"/>
    </row>
    <row r="83" spans="1:14" ht="15.75" thickBot="1">
      <c r="B83" s="833" t="s">
        <v>953</v>
      </c>
      <c r="C83" s="834"/>
      <c r="D83" s="834"/>
      <c r="E83" s="834"/>
      <c r="F83" s="834"/>
      <c r="G83" s="834"/>
      <c r="H83" s="834"/>
      <c r="I83" s="834"/>
      <c r="J83" s="834"/>
      <c r="K83" s="834"/>
      <c r="L83" s="834"/>
      <c r="M83" s="835"/>
      <c r="N83" s="52">
        <f>L80+L81+L82</f>
        <v>5816.0797711781006</v>
      </c>
    </row>
    <row r="84" spans="1:14" ht="15.75" thickBot="1">
      <c r="B84" s="33"/>
      <c r="C84" s="34"/>
      <c r="D84" s="34"/>
      <c r="E84" s="34"/>
      <c r="F84" s="34"/>
      <c r="G84" s="34"/>
      <c r="H84" s="34"/>
      <c r="I84" s="34"/>
      <c r="J84" s="34"/>
      <c r="K84" s="34"/>
      <c r="L84" s="34"/>
      <c r="M84" s="34"/>
      <c r="N84" s="35"/>
    </row>
    <row r="85" spans="1:14" ht="15.75" thickBot="1">
      <c r="A85" t="s">
        <v>2016</v>
      </c>
      <c r="B85" s="833" t="s">
        <v>975</v>
      </c>
      <c r="C85" s="834"/>
      <c r="D85" s="834"/>
      <c r="E85" s="834"/>
      <c r="F85" s="834"/>
      <c r="G85" s="834"/>
      <c r="H85" s="834"/>
      <c r="I85" s="834"/>
      <c r="J85" s="834"/>
      <c r="K85" s="834"/>
      <c r="L85" s="834"/>
      <c r="M85" s="835"/>
      <c r="N85" s="188">
        <f>N75+N83</f>
        <v>25203.01234177177</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75" t="s">
        <v>2218</v>
      </c>
      <c r="C102" s="976"/>
      <c r="D102" s="976"/>
      <c r="E102" s="976"/>
      <c r="F102" s="976"/>
      <c r="G102" s="976"/>
      <c r="H102" s="976"/>
      <c r="I102" s="976"/>
      <c r="J102" s="976"/>
      <c r="K102" s="976"/>
      <c r="L102" s="976"/>
      <c r="M102" s="976"/>
      <c r="N102" s="977"/>
    </row>
    <row r="103" spans="2:14" ht="15" customHeight="1">
      <c r="B103" s="975"/>
      <c r="C103" s="976"/>
      <c r="D103" s="976"/>
      <c r="E103" s="976"/>
      <c r="F103" s="976"/>
      <c r="G103" s="976"/>
      <c r="H103" s="976"/>
      <c r="I103" s="976"/>
      <c r="J103" s="976"/>
      <c r="K103" s="976"/>
      <c r="L103" s="976"/>
      <c r="M103" s="976"/>
      <c r="N103" s="977"/>
    </row>
    <row r="104" spans="2:14" ht="30" customHeight="1">
      <c r="B104" s="978" t="s">
        <v>2219</v>
      </c>
      <c r="C104" s="979"/>
      <c r="D104" s="979"/>
      <c r="E104" s="979"/>
      <c r="F104" s="979"/>
      <c r="G104" s="979"/>
      <c r="H104" s="979"/>
      <c r="I104" s="979"/>
      <c r="J104" s="979"/>
      <c r="K104" s="979"/>
      <c r="L104" s="979"/>
      <c r="M104" s="979"/>
      <c r="N104" s="980"/>
    </row>
    <row r="105" spans="2:14">
      <c r="B105" s="978"/>
      <c r="C105" s="979"/>
      <c r="D105" s="979"/>
      <c r="E105" s="979"/>
      <c r="F105" s="979"/>
      <c r="G105" s="979"/>
      <c r="H105" s="979"/>
      <c r="I105" s="979"/>
      <c r="J105" s="979"/>
      <c r="K105" s="979"/>
      <c r="L105" s="979"/>
      <c r="M105" s="979"/>
      <c r="N105" s="98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81"/>
      <c r="K115" s="981"/>
      <c r="L115" s="981"/>
      <c r="M115" s="981"/>
      <c r="N115" s="982"/>
    </row>
    <row r="116" spans="2:14" ht="15.75" thickBot="1">
      <c r="B116" s="418" t="s">
        <v>2221</v>
      </c>
      <c r="C116" s="419"/>
      <c r="D116" s="419"/>
      <c r="E116" s="258"/>
      <c r="F116" s="258"/>
      <c r="G116" s="258"/>
      <c r="H116" s="258"/>
      <c r="I116" s="258"/>
      <c r="J116" s="983"/>
      <c r="K116" s="983"/>
      <c r="L116" s="983"/>
      <c r="M116" s="983"/>
      <c r="N116" s="98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40" zoomScale="77" zoomScaleNormal="77" workbookViewId="0">
      <selection activeCell="J62" sqref="J6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180</v>
      </c>
      <c r="B36" s="846" t="str">
        <f>VLOOKUP(A36,EQUIPOS!A6:D154,3,FALSE)</f>
        <v>Compresor 120 HP, con martillo.</v>
      </c>
      <c r="C36" s="847"/>
      <c r="D36" s="847"/>
      <c r="E36" s="847"/>
      <c r="F36" s="847"/>
      <c r="G36" s="847"/>
      <c r="H36" s="848"/>
      <c r="I36" s="266"/>
      <c r="J36" s="267"/>
      <c r="K36" s="268">
        <f>VLOOKUP(A36,EQUIPOS!A6:D163,4,FALSE)</f>
        <v>105939.72864094135</v>
      </c>
      <c r="L36" s="269"/>
      <c r="M36" s="270">
        <v>2.5</v>
      </c>
      <c r="N36" s="271">
        <f>K36/M36</f>
        <v>42375.891456376543</v>
      </c>
    </row>
    <row r="37" spans="1:14">
      <c r="A37" s="113" t="s">
        <v>129</v>
      </c>
      <c r="B37" s="846" t="str">
        <f>VLOOKUP(A37,EQUIPOS!A7:D154,3,FALSE)</f>
        <v xml:space="preserve">Buldozer, Potencia al volante de 140 HP, motor de 2200 RPM, longitud de hoja 4,80m. </v>
      </c>
      <c r="C37" s="847"/>
      <c r="D37" s="847"/>
      <c r="E37" s="847"/>
      <c r="F37" s="847"/>
      <c r="G37" s="847"/>
      <c r="H37" s="848"/>
      <c r="I37" s="420"/>
      <c r="J37" s="421"/>
      <c r="K37" s="268">
        <f>VLOOKUP(A37,EQUIPOS!A7:D164,4,FALSE)</f>
        <v>215764.90250448231</v>
      </c>
      <c r="L37" s="334"/>
      <c r="M37" s="335">
        <v>100</v>
      </c>
      <c r="N37" s="271">
        <f>K37/M37</f>
        <v>2157.6490250448232</v>
      </c>
    </row>
    <row r="38" spans="1:14">
      <c r="A38" s="113" t="s">
        <v>312</v>
      </c>
      <c r="B38" s="846" t="str">
        <f>VLOOKUP(A38,EQUIPOS!A8:D154,3,FALSE)</f>
        <v>Retroexcavadora sobre oruga, potencia 138 HP, balde de 1,5 m3.</v>
      </c>
      <c r="C38" s="847"/>
      <c r="D38" s="847"/>
      <c r="E38" s="847"/>
      <c r="F38" s="847"/>
      <c r="G38" s="847"/>
      <c r="H38" s="848"/>
      <c r="I38" s="327"/>
      <c r="J38" s="329"/>
      <c r="K38" s="268">
        <f>VLOOKUP(A38,EQUIPOS!A8:D165,4,FALSE)</f>
        <v>224820.93529143676</v>
      </c>
      <c r="L38" s="422"/>
      <c r="M38" s="423">
        <v>16</v>
      </c>
      <c r="N38" s="271">
        <f>K38/M38</f>
        <v>14051.308455714798</v>
      </c>
    </row>
    <row r="39" spans="1:14">
      <c r="B39" s="846"/>
      <c r="C39" s="847"/>
      <c r="D39" s="847"/>
      <c r="E39" s="852"/>
      <c r="F39" s="847"/>
      <c r="G39" s="847"/>
      <c r="H39" s="848"/>
      <c r="I39" s="36"/>
      <c r="J39" s="37"/>
      <c r="K39" s="273"/>
      <c r="L39" s="275"/>
      <c r="M39" s="276"/>
      <c r="N39" s="277"/>
    </row>
    <row r="40" spans="1:14">
      <c r="B40" s="853" t="s">
        <v>952</v>
      </c>
      <c r="C40" s="854"/>
      <c r="D40" s="854"/>
      <c r="E40" s="38"/>
      <c r="F40" s="39"/>
      <c r="G40" s="39"/>
      <c r="H40" s="40"/>
      <c r="I40" s="36"/>
      <c r="J40" s="37"/>
      <c r="K40" s="278"/>
      <c r="L40" s="275"/>
      <c r="M40" s="400">
        <v>0.01</v>
      </c>
      <c r="N40" s="343">
        <f>N76*M40</f>
        <v>25.250800282375621</v>
      </c>
    </row>
    <row r="41" spans="1:14" ht="15.75" thickBot="1">
      <c r="B41" s="846"/>
      <c r="C41" s="847"/>
      <c r="D41" s="847"/>
      <c r="E41" s="847"/>
      <c r="F41" s="847"/>
      <c r="G41" s="847"/>
      <c r="H41" s="848"/>
      <c r="I41" s="855"/>
      <c r="J41" s="856"/>
      <c r="K41" s="41"/>
      <c r="L41" s="857"/>
      <c r="M41" s="858"/>
      <c r="N41" s="105"/>
    </row>
    <row r="42" spans="1:14" ht="15.75" thickBot="1">
      <c r="B42" s="833" t="s">
        <v>953</v>
      </c>
      <c r="C42" s="834"/>
      <c r="D42" s="834"/>
      <c r="E42" s="834"/>
      <c r="F42" s="834"/>
      <c r="G42" s="834"/>
      <c r="H42" s="834"/>
      <c r="I42" s="834"/>
      <c r="J42" s="834"/>
      <c r="K42" s="834"/>
      <c r="L42" s="834"/>
      <c r="M42" s="835"/>
      <c r="N42" s="393">
        <f>SUM(N36:N41)</f>
        <v>58610.099737418539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4" t="s">
        <v>944</v>
      </c>
      <c r="C46" s="825"/>
      <c r="D46" s="825"/>
      <c r="E46" s="825"/>
      <c r="F46" s="825"/>
      <c r="G46" s="825"/>
      <c r="H46" s="825"/>
      <c r="I46" s="826"/>
      <c r="J46" s="314" t="s">
        <v>945</v>
      </c>
      <c r="K46" s="85" t="s">
        <v>946</v>
      </c>
      <c r="L46" s="827" t="s">
        <v>955</v>
      </c>
      <c r="M46" s="826"/>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6450.2933790123952</v>
      </c>
      <c r="N47" s="271">
        <f>K47*M47</f>
        <v>1935.0880137037184</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1803.6946779312993</v>
      </c>
      <c r="N48" s="271">
        <f t="shared" ref="N48:N53" si="0">K48*M48</f>
        <v>5411.084033793898</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15066.278554100074</v>
      </c>
      <c r="N49" s="271">
        <f t="shared" si="0"/>
        <v>3766.5696385250185</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1165.4421995295513</v>
      </c>
      <c r="N50" s="271">
        <f t="shared" si="0"/>
        <v>1165.4421995295513</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1098.2504571685902</v>
      </c>
      <c r="N51" s="271">
        <f t="shared" si="0"/>
        <v>1098.2504571685902</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6655.7201124407648</v>
      </c>
      <c r="N52" s="271">
        <f t="shared" si="0"/>
        <v>3048.3198114978704</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5696.4119983597338</v>
      </c>
      <c r="N53" s="271">
        <f t="shared" si="0"/>
        <v>7405.3355978676545</v>
      </c>
    </row>
    <row r="54" spans="1:14" ht="15.75" thickBot="1">
      <c r="B54" s="833" t="s">
        <v>953</v>
      </c>
      <c r="C54" s="834"/>
      <c r="D54" s="834"/>
      <c r="E54" s="834"/>
      <c r="F54" s="834"/>
      <c r="G54" s="834"/>
      <c r="H54" s="834"/>
      <c r="I54" s="834"/>
      <c r="J54" s="834"/>
      <c r="K54" s="834"/>
      <c r="L54" s="834"/>
      <c r="M54" s="835"/>
      <c r="N54" s="393">
        <f>SUM(N47:N53)</f>
        <v>23830.0897520863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7">
        <f>VLOOKUP(A59,TRANSPORTE!A5:D117,4,FALSE)</f>
        <v>1350.725590257437</v>
      </c>
      <c r="M59" s="838"/>
      <c r="N59" s="286">
        <f>K59*L59</f>
        <v>1755.9432673346682</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3" t="s">
        <v>953</v>
      </c>
      <c r="C76" s="834"/>
      <c r="D76" s="834"/>
      <c r="E76" s="834"/>
      <c r="F76" s="834"/>
      <c r="G76" s="834"/>
      <c r="H76" s="834"/>
      <c r="I76" s="840"/>
      <c r="J76" s="840"/>
      <c r="K76" s="840"/>
      <c r="L76" s="840"/>
      <c r="M76" s="841"/>
      <c r="N76" s="300">
        <f>SUM(N70:N75)</f>
        <v>2525.0800282375621</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N42+N54+N65+N76</f>
        <v>86721.212785077078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17344.242557015416</v>
      </c>
      <c r="M83" s="868"/>
      <c r="N83" s="51"/>
    </row>
    <row r="84" spans="1:14">
      <c r="B84" s="89" t="s">
        <v>973</v>
      </c>
      <c r="C84" s="90"/>
      <c r="D84" s="90"/>
      <c r="E84" s="90"/>
      <c r="F84" s="90"/>
      <c r="G84" s="90"/>
      <c r="H84" s="90"/>
      <c r="I84" s="87"/>
      <c r="J84" s="88"/>
      <c r="K84" s="303">
        <v>0.05</v>
      </c>
      <c r="L84" s="867">
        <f>N78*K84</f>
        <v>4336.0606392538539</v>
      </c>
      <c r="M84" s="868"/>
      <c r="N84" s="51"/>
    </row>
    <row r="85" spans="1:14" ht="15.75" thickBot="1">
      <c r="B85" s="91" t="s">
        <v>974</v>
      </c>
      <c r="C85" s="92"/>
      <c r="D85" s="92"/>
      <c r="E85" s="92"/>
      <c r="F85" s="92"/>
      <c r="G85" s="92"/>
      <c r="H85" s="92"/>
      <c r="I85" s="93"/>
      <c r="J85" s="94"/>
      <c r="K85" s="304">
        <v>0.05</v>
      </c>
      <c r="L85" s="869">
        <f>N78*K85</f>
        <v>4336.0606392538539</v>
      </c>
      <c r="M85" s="870"/>
      <c r="N85" s="51"/>
    </row>
    <row r="86" spans="1:14" ht="15.75" thickBot="1">
      <c r="B86" s="833" t="s">
        <v>953</v>
      </c>
      <c r="C86" s="834"/>
      <c r="D86" s="834"/>
      <c r="E86" s="834"/>
      <c r="F86" s="834"/>
      <c r="G86" s="834"/>
      <c r="H86" s="834"/>
      <c r="I86" s="834"/>
      <c r="J86" s="834"/>
      <c r="K86" s="834"/>
      <c r="L86" s="834"/>
      <c r="M86" s="835"/>
      <c r="N86" s="52">
        <f>L83+L84+L85</f>
        <v>26016.363835523123</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112737.5766206002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40"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180</v>
      </c>
      <c r="B36" s="846" t="str">
        <f>VLOOKUP(A36,EQUIPOS!A6:D154,3,FALSE)</f>
        <v>Compresor 120 HP, con martillo.</v>
      </c>
      <c r="C36" s="847"/>
      <c r="D36" s="847"/>
      <c r="E36" s="847"/>
      <c r="F36" s="847"/>
      <c r="G36" s="847"/>
      <c r="H36" s="848"/>
      <c r="I36" s="266"/>
      <c r="J36" s="267"/>
      <c r="K36" s="268">
        <f>VLOOKUP(A36,EQUIPOS!A6:D163,4,FALSE)</f>
        <v>105939.72864094135</v>
      </c>
      <c r="L36" s="269"/>
      <c r="M36" s="335">
        <v>2.5</v>
      </c>
      <c r="N36" s="271">
        <f>K36/M36</f>
        <v>42375.891456376543</v>
      </c>
    </row>
    <row r="37" spans="1:14">
      <c r="A37" s="113" t="s">
        <v>129</v>
      </c>
      <c r="B37" s="846" t="str">
        <f>VLOOKUP(A37,EQUIPOS!A7:D154,3,FALSE)</f>
        <v xml:space="preserve">Buldozer, Potencia al volante de 140 HP, motor de 2200 RPM, longitud de hoja 4,80m. </v>
      </c>
      <c r="C37" s="847"/>
      <c r="D37" s="847"/>
      <c r="E37" s="847"/>
      <c r="F37" s="847"/>
      <c r="G37" s="847"/>
      <c r="H37" s="848"/>
      <c r="I37" s="420"/>
      <c r="J37" s="421"/>
      <c r="K37" s="268">
        <f>VLOOKUP(A37,EQUIPOS!A7:D164,4,FALSE)</f>
        <v>215764.90250448231</v>
      </c>
      <c r="L37" s="334"/>
      <c r="M37" s="335">
        <v>100</v>
      </c>
      <c r="N37" s="271">
        <f>K37/M37</f>
        <v>2157.6490250448232</v>
      </c>
    </row>
    <row r="38" spans="1:14">
      <c r="A38" s="113" t="s">
        <v>261</v>
      </c>
      <c r="B38" s="846" t="str">
        <f>VLOOKUP(A38,EQUIPOS!A8:D154,3,FALSE)</f>
        <v xml:space="preserve">Motobomba 3 PULGADAS (incluye operario)
</v>
      </c>
      <c r="C38" s="847"/>
      <c r="D38" s="847"/>
      <c r="E38" s="847"/>
      <c r="F38" s="847"/>
      <c r="G38" s="847"/>
      <c r="H38" s="848"/>
      <c r="I38" s="327"/>
      <c r="J38" s="329"/>
      <c r="K38" s="268">
        <f>VLOOKUP(A38,EQUIPOS!A8:D165,4,FALSE)</f>
        <v>10335.450592201609</v>
      </c>
      <c r="L38" s="422"/>
      <c r="M38" s="423">
        <v>8</v>
      </c>
      <c r="N38" s="271">
        <f>K38/M38</f>
        <v>1291.9313240252011</v>
      </c>
    </row>
    <row r="39" spans="1:14">
      <c r="A39" t="s">
        <v>312</v>
      </c>
      <c r="B39" s="846" t="str">
        <f>VLOOKUP(A39,EQUIPOS!A9:D154,3,FALSE)</f>
        <v>Retroexcavadora sobre oruga, potencia 138 HP, balde de 1,5 m3.</v>
      </c>
      <c r="C39" s="847"/>
      <c r="D39" s="847"/>
      <c r="E39" s="847"/>
      <c r="F39" s="847"/>
      <c r="G39" s="847"/>
      <c r="H39" s="848"/>
      <c r="I39" s="36"/>
      <c r="J39" s="37"/>
      <c r="K39" s="268">
        <f>VLOOKUP(A39,EQUIPOS!A9:D166,4,FALSE)</f>
        <v>224820.93529143676</v>
      </c>
      <c r="L39" s="275"/>
      <c r="M39" s="335">
        <v>8</v>
      </c>
      <c r="N39" s="271">
        <f>K39/M39</f>
        <v>28102.616911429595</v>
      </c>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N78*M41</f>
        <v>215.73612180720397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74143.824838683373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6450.2933790123952</v>
      </c>
      <c r="N48" s="271">
        <f>K48*M48</f>
        <v>1935.0880137037184</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1803.6946779312993</v>
      </c>
      <c r="N49" s="271">
        <f t="shared" ref="N49:N54" si="0">K49*M49</f>
        <v>5411.084033793898</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15066.278554100074</v>
      </c>
      <c r="N50" s="271">
        <f t="shared" si="0"/>
        <v>3766.5696385250185</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1165.4421995295513</v>
      </c>
      <c r="N51" s="271">
        <f t="shared" si="0"/>
        <v>1165.4421995295513</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1098.2504571685902</v>
      </c>
      <c r="N52" s="271">
        <f t="shared" si="0"/>
        <v>1098.2504571685902</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6655.7201124407648</v>
      </c>
      <c r="N53" s="271">
        <f>K53*M53</f>
        <v>3048.3198114978704</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5696.4119983597338</v>
      </c>
      <c r="N54" s="271">
        <f t="shared" si="0"/>
        <v>7405.3355978676545</v>
      </c>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23830.0897520863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837">
        <f>VLOOKUP(A61,TRANSPORTE!A5:D117,4,FALSE)</f>
        <v>1350.725590257437</v>
      </c>
      <c r="M61" s="838"/>
      <c r="N61" s="286">
        <f>K61*L61</f>
        <v>1755.9432673346682</v>
      </c>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f>N61+N62+N63+N64+N65</f>
        <v>1755.9432673346682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45"/>
    </row>
    <row r="78" spans="1:15" ht="15.75" thickBot="1">
      <c r="B78" s="839" t="s">
        <v>953</v>
      </c>
      <c r="C78" s="840"/>
      <c r="D78" s="840"/>
      <c r="E78" s="840"/>
      <c r="F78" s="840"/>
      <c r="G78" s="840"/>
      <c r="H78" s="840"/>
      <c r="I78" s="840"/>
      <c r="J78" s="840"/>
      <c r="K78" s="840"/>
      <c r="L78" s="840"/>
      <c r="M78" s="841"/>
      <c r="N78" s="300">
        <f>SUM(N72:N77)</f>
        <v>21573.612180720396</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121303.47003882474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24260.694007764949</v>
      </c>
      <c r="M85" s="868"/>
      <c r="N85" s="51"/>
    </row>
    <row r="86" spans="1:14">
      <c r="B86" s="89" t="s">
        <v>973</v>
      </c>
      <c r="C86" s="90"/>
      <c r="D86" s="90"/>
      <c r="E86" s="90"/>
      <c r="F86" s="90"/>
      <c r="G86" s="90"/>
      <c r="H86" s="90"/>
      <c r="I86" s="87"/>
      <c r="J86" s="88"/>
      <c r="K86" s="303">
        <v>0.05</v>
      </c>
      <c r="L86" s="867">
        <f>N80*K86</f>
        <v>6065.1735019412372</v>
      </c>
      <c r="M86" s="868"/>
      <c r="N86" s="51"/>
    </row>
    <row r="87" spans="1:14" ht="15.75" thickBot="1">
      <c r="B87" s="91" t="s">
        <v>974</v>
      </c>
      <c r="C87" s="92"/>
      <c r="D87" s="92"/>
      <c r="E87" s="92"/>
      <c r="F87" s="92"/>
      <c r="G87" s="92"/>
      <c r="H87" s="92"/>
      <c r="I87" s="93"/>
      <c r="J87" s="94"/>
      <c r="K87" s="304">
        <v>0.05</v>
      </c>
      <c r="L87" s="869">
        <f>N80*K87</f>
        <v>6065.1735019412372</v>
      </c>
      <c r="M87" s="870"/>
      <c r="N87" s="51"/>
    </row>
    <row r="88" spans="1:14" ht="15.75" thickBot="1">
      <c r="B88" s="833" t="s">
        <v>953</v>
      </c>
      <c r="C88" s="834"/>
      <c r="D88" s="834"/>
      <c r="E88" s="834"/>
      <c r="F88" s="834"/>
      <c r="G88" s="834"/>
      <c r="H88" s="834"/>
      <c r="I88" s="834"/>
      <c r="J88" s="834"/>
      <c r="K88" s="834"/>
      <c r="L88" s="834"/>
      <c r="M88" s="835"/>
      <c r="N88" s="52">
        <f>L85+L86+L87</f>
        <v>36391.041011647423</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157694.51105047215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3"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2.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129</v>
      </c>
      <c r="B36" s="846" t="str">
        <f>VLOOKUP(A36,EQUIPOS!A6:D154,3,FALSE)</f>
        <v xml:space="preserve">Buldozer, Potencia al volante de 140 HP, motor de 2200 RPM, longitud de hoja 4,80m. </v>
      </c>
      <c r="C36" s="847"/>
      <c r="D36" s="847"/>
      <c r="E36" s="847"/>
      <c r="F36" s="847"/>
      <c r="G36" s="847"/>
      <c r="H36" s="848"/>
      <c r="I36" s="266"/>
      <c r="J36" s="267"/>
      <c r="K36" s="268">
        <f>VLOOKUP(A36,EQUIPOS!A6:D163,4,FALSE)</f>
        <v>215764.90250448231</v>
      </c>
      <c r="L36" s="269"/>
      <c r="M36" s="335">
        <v>100</v>
      </c>
      <c r="N36" s="271">
        <f>K36/M36</f>
        <v>2157.6490250448232</v>
      </c>
    </row>
    <row r="37" spans="1:14">
      <c r="A37" s="113" t="s">
        <v>312</v>
      </c>
      <c r="B37" s="846" t="str">
        <f>VLOOKUP(A37,EQUIPOS!A7:D154,3,FALSE)</f>
        <v>Retroexcavadora sobre oruga, potencia 138 HP, balde de 1,5 m3.</v>
      </c>
      <c r="C37" s="847"/>
      <c r="D37" s="847"/>
      <c r="E37" s="847"/>
      <c r="F37" s="847"/>
      <c r="G37" s="847"/>
      <c r="H37" s="848"/>
      <c r="I37" s="420"/>
      <c r="J37" s="421"/>
      <c r="K37" s="268">
        <f>VLOOKUP(A37,EQUIPOS!A7:D164,4,FALSE)</f>
        <v>224820.93529143676</v>
      </c>
      <c r="L37" s="334"/>
      <c r="M37" s="335">
        <v>35</v>
      </c>
      <c r="N37" s="271">
        <f>K37/M37</f>
        <v>6423.4552940410504</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7.6767229862288557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8588.7810420721016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5696.4119983597338</v>
      </c>
      <c r="N48" s="271">
        <f>K48*M48</f>
        <v>7405.3355978676545</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33" t="s">
        <v>953</v>
      </c>
      <c r="C55" s="834"/>
      <c r="D55" s="834"/>
      <c r="E55" s="834"/>
      <c r="F55" s="834"/>
      <c r="G55" s="834"/>
      <c r="H55" s="834"/>
      <c r="I55" s="834"/>
      <c r="J55" s="834"/>
      <c r="K55" s="834"/>
      <c r="L55" s="834"/>
      <c r="M55" s="835"/>
      <c r="N55" s="393">
        <f>SUM(N48:N54)</f>
        <v>7405.3355978676545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767.67229862288559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18517.732205897308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3703.5464411794619</v>
      </c>
      <c r="M84" s="868"/>
      <c r="N84" s="51"/>
    </row>
    <row r="85" spans="1:14">
      <c r="B85" s="89" t="s">
        <v>973</v>
      </c>
      <c r="C85" s="90"/>
      <c r="D85" s="90"/>
      <c r="E85" s="90"/>
      <c r="F85" s="90"/>
      <c r="G85" s="90"/>
      <c r="H85" s="90"/>
      <c r="I85" s="87"/>
      <c r="J85" s="88"/>
      <c r="K85" s="303">
        <v>0.05</v>
      </c>
      <c r="L85" s="867">
        <f>N79*K85</f>
        <v>925.88661029486548</v>
      </c>
      <c r="M85" s="868"/>
      <c r="N85" s="51"/>
    </row>
    <row r="86" spans="1:14" ht="15.75" thickBot="1">
      <c r="B86" s="91" t="s">
        <v>974</v>
      </c>
      <c r="C86" s="92"/>
      <c r="D86" s="92"/>
      <c r="E86" s="92"/>
      <c r="F86" s="92"/>
      <c r="G86" s="92"/>
      <c r="H86" s="92"/>
      <c r="I86" s="93"/>
      <c r="J86" s="94"/>
      <c r="K86" s="304">
        <v>0.05</v>
      </c>
      <c r="L86" s="869">
        <f>N79*K86</f>
        <v>925.88661029486548</v>
      </c>
      <c r="M86" s="870"/>
      <c r="N86" s="51"/>
    </row>
    <row r="87" spans="1:14" ht="15.75" thickBot="1">
      <c r="B87" s="833" t="s">
        <v>953</v>
      </c>
      <c r="C87" s="834"/>
      <c r="D87" s="834"/>
      <c r="E87" s="834"/>
      <c r="F87" s="834"/>
      <c r="G87" s="834"/>
      <c r="H87" s="834"/>
      <c r="I87" s="834"/>
      <c r="J87" s="834"/>
      <c r="K87" s="834"/>
      <c r="L87" s="834"/>
      <c r="M87" s="835"/>
      <c r="N87" s="52">
        <f>L84+L85+L86</f>
        <v>5555.319661769192</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24073.051867666501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34" zoomScale="76" zoomScaleNormal="76" workbookViewId="0">
      <selection activeCell="M35" sqref="M35"/>
    </sheetView>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7.75" customHeight="1" thickBot="1">
      <c r="B29" s="71" t="s">
        <v>943</v>
      </c>
      <c r="C29" s="842" t="s">
        <v>944</v>
      </c>
      <c r="D29" s="843"/>
      <c r="E29" s="843"/>
      <c r="F29" s="843"/>
      <c r="G29" s="843"/>
      <c r="H29" s="843"/>
      <c r="I29" s="843"/>
      <c r="J29" s="72"/>
      <c r="K29" s="341" t="s">
        <v>2215</v>
      </c>
      <c r="L29" s="844" t="s">
        <v>945</v>
      </c>
      <c r="M29" s="845"/>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14" t="s">
        <v>944</v>
      </c>
      <c r="C34" s="815"/>
      <c r="D34" s="815"/>
      <c r="E34" s="815"/>
      <c r="F34" s="815"/>
      <c r="G34" s="815"/>
      <c r="H34" s="816"/>
      <c r="I34" s="817" t="s">
        <v>948</v>
      </c>
      <c r="J34" s="818"/>
      <c r="K34" s="69" t="s">
        <v>949</v>
      </c>
      <c r="L34" s="819" t="s">
        <v>950</v>
      </c>
      <c r="M34" s="816"/>
      <c r="N34" s="70" t="s">
        <v>951</v>
      </c>
    </row>
    <row r="35" spans="1:14">
      <c r="A35" s="113" t="s">
        <v>263</v>
      </c>
      <c r="B35" s="846" t="str">
        <f>VLOOKUP(A35,EQUIPOS!A6:D154,3,FALSE)</f>
        <v xml:space="preserve">Motobomba 4 pulgadas
</v>
      </c>
      <c r="C35" s="847"/>
      <c r="D35" s="847"/>
      <c r="E35" s="847"/>
      <c r="F35" s="847"/>
      <c r="G35" s="847"/>
      <c r="H35" s="848"/>
      <c r="I35" s="266"/>
      <c r="J35" s="267"/>
      <c r="K35" s="268">
        <f>VLOOKUP(A35,EQUIPOS!A6:D163,4,FALSE)</f>
        <v>7567.4343476957783</v>
      </c>
      <c r="L35" s="269"/>
      <c r="M35" s="335">
        <v>21</v>
      </c>
      <c r="N35" s="271">
        <f>K35/M35</f>
        <v>360.35401655694181</v>
      </c>
    </row>
    <row r="36" spans="1:14">
      <c r="A36" s="113" t="s">
        <v>129</v>
      </c>
      <c r="B36" s="846" t="str">
        <f>VLOOKUP(A36,EQUIPOS!A7:D154,3,FALSE)</f>
        <v xml:space="preserve">Buldozer, Potencia al volante de 140 HP, motor de 2200 RPM, longitud de hoja 4,80m. </v>
      </c>
      <c r="C36" s="847"/>
      <c r="D36" s="847"/>
      <c r="E36" s="847"/>
      <c r="F36" s="847"/>
      <c r="G36" s="847"/>
      <c r="H36" s="848"/>
      <c r="I36" s="420"/>
      <c r="J36" s="421"/>
      <c r="K36" s="268">
        <f>VLOOKUP(A36,EQUIPOS!A7:D164,4,FALSE)</f>
        <v>215764.90250448231</v>
      </c>
      <c r="L36" s="334"/>
      <c r="M36" s="335">
        <v>100</v>
      </c>
      <c r="N36" s="271">
        <f>K36/M36</f>
        <v>2157.6490250448232</v>
      </c>
    </row>
    <row r="37" spans="1:14">
      <c r="A37" s="113" t="s">
        <v>312</v>
      </c>
      <c r="B37" s="846" t="str">
        <f>VLOOKUP(A37,EQUIPOS!A8:D154,3,FALSE)</f>
        <v>Retroexcavadora sobre oruga, potencia 138 HP, balde de 1,5 m3.</v>
      </c>
      <c r="C37" s="847"/>
      <c r="D37" s="847"/>
      <c r="E37" s="847"/>
      <c r="F37" s="847"/>
      <c r="G37" s="847"/>
      <c r="H37" s="848"/>
      <c r="I37" s="327"/>
      <c r="J37" s="329"/>
      <c r="K37" s="268">
        <f>VLOOKUP(A37,EQUIPOS!A8:D165,4,FALSE)</f>
        <v>224820.93529143676</v>
      </c>
      <c r="L37" s="422"/>
      <c r="M37" s="423">
        <v>21</v>
      </c>
      <c r="N37" s="271">
        <f>K37/M37</f>
        <v>10705.758823401751</v>
      </c>
    </row>
    <row r="38" spans="1:14">
      <c r="B38" s="846"/>
      <c r="C38" s="847"/>
      <c r="D38" s="847"/>
      <c r="E38" s="847"/>
      <c r="F38" s="847"/>
      <c r="G38" s="847"/>
      <c r="H38" s="848"/>
      <c r="I38" s="36"/>
      <c r="J38" s="37"/>
      <c r="K38" s="268"/>
      <c r="L38" s="275"/>
      <c r="M38" s="335"/>
      <c r="N38" s="271"/>
    </row>
    <row r="39" spans="1:14">
      <c r="B39" s="319"/>
      <c r="C39" s="320"/>
      <c r="D39" s="320"/>
      <c r="E39" s="320"/>
      <c r="F39" s="322"/>
      <c r="G39" s="322"/>
      <c r="H39" s="125"/>
      <c r="I39" s="36"/>
      <c r="J39" s="37"/>
      <c r="K39" s="268"/>
      <c r="L39" s="275"/>
      <c r="M39" s="276"/>
      <c r="N39" s="272"/>
    </row>
    <row r="40" spans="1:14">
      <c r="B40" s="853" t="s">
        <v>952</v>
      </c>
      <c r="C40" s="854"/>
      <c r="D40" s="854"/>
      <c r="E40" s="38"/>
      <c r="F40" s="39"/>
      <c r="G40" s="39"/>
      <c r="H40" s="40"/>
      <c r="I40" s="36"/>
      <c r="J40" s="37"/>
      <c r="K40" s="278"/>
      <c r="L40" s="275"/>
      <c r="M40" s="400">
        <v>0.01</v>
      </c>
      <c r="N40" s="343">
        <f>N76*M40</f>
        <v>12.794538310381427</v>
      </c>
    </row>
    <row r="41" spans="1:14" ht="15.75" thickBot="1">
      <c r="B41" s="846"/>
      <c r="C41" s="847"/>
      <c r="D41" s="847"/>
      <c r="E41" s="847"/>
      <c r="F41" s="847"/>
      <c r="G41" s="847"/>
      <c r="H41" s="848"/>
      <c r="I41" s="855"/>
      <c r="J41" s="856"/>
      <c r="K41" s="41"/>
      <c r="L41" s="857"/>
      <c r="M41" s="858"/>
      <c r="N41" s="105"/>
    </row>
    <row r="42" spans="1:14" ht="15.75" thickBot="1">
      <c r="B42" s="833" t="s">
        <v>953</v>
      </c>
      <c r="C42" s="834"/>
      <c r="D42" s="834"/>
      <c r="E42" s="834"/>
      <c r="F42" s="834"/>
      <c r="G42" s="834"/>
      <c r="H42" s="834"/>
      <c r="I42" s="834"/>
      <c r="J42" s="834"/>
      <c r="K42" s="834"/>
      <c r="L42" s="834"/>
      <c r="M42" s="835"/>
      <c r="N42" s="393">
        <f>SUM(N35:N41)</f>
        <v>13236.556403313898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4" t="s">
        <v>944</v>
      </c>
      <c r="C46" s="825"/>
      <c r="D46" s="825"/>
      <c r="E46" s="825"/>
      <c r="F46" s="825"/>
      <c r="G46" s="825"/>
      <c r="H46" s="825"/>
      <c r="I46" s="826"/>
      <c r="J46" s="314" t="s">
        <v>945</v>
      </c>
      <c r="K46" s="85" t="s">
        <v>946</v>
      </c>
      <c r="L46" s="827" t="s">
        <v>955</v>
      </c>
      <c r="M46" s="826"/>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5696.4119983597338</v>
      </c>
      <c r="N47" s="271">
        <f>K47*M47</f>
        <v>7405.3355978676545</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3" t="s">
        <v>953</v>
      </c>
      <c r="C54" s="834"/>
      <c r="D54" s="834"/>
      <c r="E54" s="834"/>
      <c r="F54" s="834"/>
      <c r="G54" s="834"/>
      <c r="H54" s="834"/>
      <c r="I54" s="834"/>
      <c r="J54" s="834"/>
      <c r="K54" s="834"/>
      <c r="L54" s="834"/>
      <c r="M54" s="835"/>
      <c r="N54" s="393">
        <f>SUM(N47:N53)</f>
        <v>7405.3355978676545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7">
        <f>VLOOKUP(A59,TRANSPORTE!A5:D117,4,FALSE)</f>
        <v>1350.725590257437</v>
      </c>
      <c r="M59" s="838"/>
      <c r="N59" s="286">
        <f>K59*L59</f>
        <v>1755.9432673346682</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1755.9432673346682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127"/>
    </row>
    <row r="76" spans="1:15" ht="15.75" thickBot="1">
      <c r="B76" s="839" t="s">
        <v>953</v>
      </c>
      <c r="C76" s="840"/>
      <c r="D76" s="840"/>
      <c r="E76" s="840"/>
      <c r="F76" s="840"/>
      <c r="G76" s="840"/>
      <c r="H76" s="840"/>
      <c r="I76" s="840"/>
      <c r="J76" s="840"/>
      <c r="K76" s="840"/>
      <c r="L76" s="840"/>
      <c r="M76" s="841"/>
      <c r="N76" s="459">
        <f>SUM(N70:N75)</f>
        <v>1279.4538310381427</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N42+N54+N65+N76</f>
        <v>23677.289099554364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4735.4578199108728</v>
      </c>
      <c r="M83" s="868"/>
      <c r="N83" s="51"/>
    </row>
    <row r="84" spans="1:14">
      <c r="B84" s="89" t="s">
        <v>973</v>
      </c>
      <c r="C84" s="90"/>
      <c r="D84" s="90"/>
      <c r="E84" s="90"/>
      <c r="F84" s="90"/>
      <c r="G84" s="90"/>
      <c r="H84" s="90"/>
      <c r="I84" s="87"/>
      <c r="J84" s="88"/>
      <c r="K84" s="303">
        <v>0.05</v>
      </c>
      <c r="L84" s="867">
        <f>N78*K84</f>
        <v>1183.8644549777182</v>
      </c>
      <c r="M84" s="868"/>
      <c r="N84" s="51"/>
    </row>
    <row r="85" spans="1:14" ht="15.75" thickBot="1">
      <c r="B85" s="91" t="s">
        <v>974</v>
      </c>
      <c r="C85" s="92"/>
      <c r="D85" s="92"/>
      <c r="E85" s="92"/>
      <c r="F85" s="92"/>
      <c r="G85" s="92"/>
      <c r="H85" s="92"/>
      <c r="I85" s="93"/>
      <c r="J85" s="94"/>
      <c r="K85" s="304">
        <v>0.05</v>
      </c>
      <c r="L85" s="869">
        <f>N78*K85</f>
        <v>1183.8644549777182</v>
      </c>
      <c r="M85" s="870"/>
      <c r="N85" s="51"/>
    </row>
    <row r="86" spans="1:14" ht="15.75" thickBot="1">
      <c r="B86" s="833" t="s">
        <v>953</v>
      </c>
      <c r="C86" s="834"/>
      <c r="D86" s="834"/>
      <c r="E86" s="834"/>
      <c r="F86" s="834"/>
      <c r="G86" s="834"/>
      <c r="H86" s="834"/>
      <c r="I86" s="834"/>
      <c r="J86" s="834"/>
      <c r="K86" s="834"/>
      <c r="L86" s="834"/>
      <c r="M86" s="835"/>
      <c r="N86" s="52">
        <f>L83+L84+L85</f>
        <v>7103.1867298663092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30780.475829420673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40" zoomScale="77" zoomScaleNormal="77" workbookViewId="0">
      <selection activeCell="L71" sqref="L71"/>
    </sheetView>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335">
        <v>2.5</v>
      </c>
      <c r="N36" s="271">
        <f>K36/M36</f>
        <v>2700.7330656166519</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405.98250000000002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3106.7155656166519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20844.029767745935</v>
      </c>
      <c r="N48" s="271">
        <f>K48*M48</f>
        <v>27097.238698069716</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54.260859870469744</v>
      </c>
      <c r="N49" s="271">
        <f>K49*M49</f>
        <v>1627.8257961140923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28725.064494183807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8119.65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41707.37332713513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8341.4746654270257</v>
      </c>
      <c r="M84" s="868"/>
      <c r="N84" s="51"/>
    </row>
    <row r="85" spans="1:14">
      <c r="B85" s="89" t="s">
        <v>973</v>
      </c>
      <c r="C85" s="90"/>
      <c r="D85" s="90"/>
      <c r="E85" s="90"/>
      <c r="F85" s="90"/>
      <c r="G85" s="90"/>
      <c r="H85" s="90"/>
      <c r="I85" s="87"/>
      <c r="J85" s="88"/>
      <c r="K85" s="303">
        <v>0.05</v>
      </c>
      <c r="L85" s="867">
        <f>N79*K85</f>
        <v>2085.3686663567564</v>
      </c>
      <c r="M85" s="868"/>
      <c r="N85" s="51"/>
    </row>
    <row r="86" spans="1:14" ht="15.75" thickBot="1">
      <c r="B86" s="91" t="s">
        <v>974</v>
      </c>
      <c r="C86" s="92"/>
      <c r="D86" s="92"/>
      <c r="E86" s="92"/>
      <c r="F86" s="92"/>
      <c r="G86" s="92"/>
      <c r="H86" s="92"/>
      <c r="I86" s="93"/>
      <c r="J86" s="94"/>
      <c r="K86" s="304">
        <v>0.05</v>
      </c>
      <c r="L86" s="869">
        <f>N79*K86</f>
        <v>2085.3686663567564</v>
      </c>
      <c r="M86" s="870"/>
      <c r="N86" s="51"/>
    </row>
    <row r="87" spans="1:14" ht="15.75" thickBot="1">
      <c r="B87" s="833" t="s">
        <v>953</v>
      </c>
      <c r="C87" s="834"/>
      <c r="D87" s="834"/>
      <c r="E87" s="834"/>
      <c r="F87" s="834"/>
      <c r="G87" s="834"/>
      <c r="H87" s="834"/>
      <c r="I87" s="834"/>
      <c r="J87" s="834"/>
      <c r="K87" s="834"/>
      <c r="L87" s="834"/>
      <c r="M87" s="835"/>
      <c r="N87" s="52">
        <f>L84+L85+L86</f>
        <v>12512.211998140539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54219.585325275671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topLeftCell="A43"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335">
        <v>2.5</v>
      </c>
      <c r="N36" s="271">
        <f>K36/M36</f>
        <v>2700.7330656166519</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405.98250000000002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3106.7155656166519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17594.290419805307</v>
      </c>
      <c r="N48" s="271">
        <f>K48*M48</f>
        <v>22872.577545746899</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54.260859870469744</v>
      </c>
      <c r="N49" s="271">
        <f>K49*M49</f>
        <v>1627.8257961140923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24500.403341860991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45"/>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8119.65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37482.71217481231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7496.5424349624627</v>
      </c>
      <c r="M84" s="868"/>
      <c r="N84" s="51"/>
    </row>
    <row r="85" spans="1:14">
      <c r="B85" s="89" t="s">
        <v>973</v>
      </c>
      <c r="C85" s="90"/>
      <c r="D85" s="90"/>
      <c r="E85" s="90"/>
      <c r="F85" s="90"/>
      <c r="G85" s="90"/>
      <c r="H85" s="90"/>
      <c r="I85" s="87"/>
      <c r="J85" s="88"/>
      <c r="K85" s="303">
        <v>0.05</v>
      </c>
      <c r="L85" s="867">
        <f>N79*K85</f>
        <v>1874.1356087406157</v>
      </c>
      <c r="M85" s="868"/>
      <c r="N85" s="51"/>
    </row>
    <row r="86" spans="1:14" ht="15.75" thickBot="1">
      <c r="B86" s="91" t="s">
        <v>974</v>
      </c>
      <c r="C86" s="92"/>
      <c r="D86" s="92"/>
      <c r="E86" s="92"/>
      <c r="F86" s="92"/>
      <c r="G86" s="92"/>
      <c r="H86" s="92"/>
      <c r="I86" s="93"/>
      <c r="J86" s="94"/>
      <c r="K86" s="304">
        <v>0.05</v>
      </c>
      <c r="L86" s="869">
        <f>N79*K86</f>
        <v>1874.1356087406157</v>
      </c>
      <c r="M86" s="870"/>
      <c r="N86" s="51"/>
    </row>
    <row r="87" spans="1:14" ht="15.75" thickBot="1">
      <c r="B87" s="833" t="s">
        <v>953</v>
      </c>
      <c r="C87" s="834"/>
      <c r="D87" s="834"/>
      <c r="E87" s="834"/>
      <c r="F87" s="834"/>
      <c r="G87" s="834"/>
      <c r="H87" s="834"/>
      <c r="I87" s="834"/>
      <c r="J87" s="834"/>
      <c r="K87" s="834"/>
      <c r="L87" s="834"/>
      <c r="M87" s="835"/>
      <c r="N87" s="52">
        <f>L84+L85+L86</f>
        <v>11244.813652443696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48727.525827256002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election activeCell="R55" sqref="R55"/>
    </sheetView>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335">
        <v>2.5</v>
      </c>
      <c r="N36" s="271">
        <f>K36/M36</f>
        <v>2700.7330656166519</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405.98250000000002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3106.7155656166519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42565.752290747863</v>
      </c>
      <c r="N48" s="271">
        <f>K48*M48</f>
        <v>55335.477977972223</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54.260859870469744</v>
      </c>
      <c r="N49" s="271">
        <f>K49*M49</f>
        <v>1627.8257961140923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56963.303774086315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8119.65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69945.612607037634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13989.122521407528</v>
      </c>
      <c r="M84" s="868"/>
      <c r="N84" s="51"/>
    </row>
    <row r="85" spans="1:14">
      <c r="B85" s="89" t="s">
        <v>973</v>
      </c>
      <c r="C85" s="90"/>
      <c r="D85" s="90"/>
      <c r="E85" s="90"/>
      <c r="F85" s="90"/>
      <c r="G85" s="90"/>
      <c r="H85" s="90"/>
      <c r="I85" s="87"/>
      <c r="J85" s="88"/>
      <c r="K85" s="303">
        <v>0.05</v>
      </c>
      <c r="L85" s="867">
        <f>N79*K85</f>
        <v>3497.2806303518819</v>
      </c>
      <c r="M85" s="868"/>
      <c r="N85" s="51"/>
    </row>
    <row r="86" spans="1:14" ht="15.75" thickBot="1">
      <c r="B86" s="91" t="s">
        <v>974</v>
      </c>
      <c r="C86" s="92"/>
      <c r="D86" s="92"/>
      <c r="E86" s="92"/>
      <c r="F86" s="92"/>
      <c r="G86" s="92"/>
      <c r="H86" s="92"/>
      <c r="I86" s="93"/>
      <c r="J86" s="94"/>
      <c r="K86" s="304">
        <v>0.05</v>
      </c>
      <c r="L86" s="869">
        <f>N79*K86</f>
        <v>3497.2806303518819</v>
      </c>
      <c r="M86" s="870"/>
      <c r="N86" s="51"/>
    </row>
    <row r="87" spans="1:14" ht="15.75" thickBot="1">
      <c r="B87" s="833" t="s">
        <v>953</v>
      </c>
      <c r="C87" s="834"/>
      <c r="D87" s="834"/>
      <c r="E87" s="834"/>
      <c r="F87" s="834"/>
      <c r="G87" s="834"/>
      <c r="H87" s="834"/>
      <c r="I87" s="834"/>
      <c r="J87" s="834"/>
      <c r="K87" s="834"/>
      <c r="L87" s="834"/>
      <c r="M87" s="835"/>
      <c r="N87" s="52">
        <f>L84+L85+L86</f>
        <v>20983.683782111289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90929.29638914892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162</v>
      </c>
      <c r="B36" s="846" t="str">
        <f>VLOOKUP(A36,EQUIPOS!A6:D154,3,FALSE)</f>
        <v>Compactador manual (SALTARIN) Peso de operación (Kg.) 52, Fuerza de impacto por golpe (KN) 12.</v>
      </c>
      <c r="C36" s="847"/>
      <c r="D36" s="847"/>
      <c r="E36" s="847"/>
      <c r="F36" s="847"/>
      <c r="G36" s="847"/>
      <c r="H36" s="848"/>
      <c r="I36" s="266"/>
      <c r="J36" s="267"/>
      <c r="K36" s="268">
        <f>VLOOKUP(A36,EQUIPOS!A6:D163,4,FALSE)</f>
        <v>6751.8326640416299</v>
      </c>
      <c r="L36" s="269"/>
      <c r="M36" s="335">
        <v>2.5</v>
      </c>
      <c r="N36" s="271">
        <f>K36/M36</f>
        <v>2700.7330656166519</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405.98250000000002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3106.7155656166519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56081.236600672586</v>
      </c>
      <c r="N48" s="271">
        <f>K48*M48</f>
        <v>72905.607580874363</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54.260859870469744</v>
      </c>
      <c r="N49" s="271">
        <f>K49*M49</f>
        <v>1627.8257961140923</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74533.433376988454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8119.65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87515.742209939781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17503.148441987956</v>
      </c>
      <c r="M84" s="868"/>
      <c r="N84" s="51"/>
    </row>
    <row r="85" spans="1:14">
      <c r="B85" s="89" t="s">
        <v>973</v>
      </c>
      <c r="C85" s="90"/>
      <c r="D85" s="90"/>
      <c r="E85" s="90"/>
      <c r="F85" s="90"/>
      <c r="G85" s="90"/>
      <c r="H85" s="90"/>
      <c r="I85" s="87"/>
      <c r="J85" s="88"/>
      <c r="K85" s="303">
        <v>0.05</v>
      </c>
      <c r="L85" s="867">
        <f>N79*K85</f>
        <v>4375.787110496989</v>
      </c>
      <c r="M85" s="868"/>
      <c r="N85" s="51"/>
    </row>
    <row r="86" spans="1:14" ht="15.75" thickBot="1">
      <c r="B86" s="91" t="s">
        <v>974</v>
      </c>
      <c r="C86" s="92"/>
      <c r="D86" s="92"/>
      <c r="E86" s="92"/>
      <c r="F86" s="92"/>
      <c r="G86" s="92"/>
      <c r="H86" s="92"/>
      <c r="I86" s="93"/>
      <c r="J86" s="94"/>
      <c r="K86" s="304">
        <v>0.05</v>
      </c>
      <c r="L86" s="869">
        <f>N79*K86</f>
        <v>4375.787110496989</v>
      </c>
      <c r="M86" s="870"/>
      <c r="N86" s="51"/>
    </row>
    <row r="87" spans="1:14" ht="15.75" thickBot="1">
      <c r="B87" s="833" t="s">
        <v>953</v>
      </c>
      <c r="C87" s="834"/>
      <c r="D87" s="834"/>
      <c r="E87" s="834"/>
      <c r="F87" s="834"/>
      <c r="G87" s="834"/>
      <c r="H87" s="834"/>
      <c r="I87" s="834"/>
      <c r="J87" s="834"/>
      <c r="K87" s="834"/>
      <c r="L87" s="834"/>
      <c r="M87" s="835"/>
      <c r="N87" s="52">
        <f>L84+L85+L86</f>
        <v>26254.722662981934</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113770.46487292172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4" t="s">
        <v>944</v>
      </c>
      <c r="C35" s="815"/>
      <c r="D35" s="815"/>
      <c r="E35" s="815"/>
      <c r="F35" s="815"/>
      <c r="G35" s="815"/>
      <c r="H35" s="816"/>
      <c r="I35" s="817" t="s">
        <v>948</v>
      </c>
      <c r="J35" s="818"/>
      <c r="K35" s="69" t="s">
        <v>949</v>
      </c>
      <c r="L35" s="819" t="s">
        <v>950</v>
      </c>
      <c r="M35" s="816"/>
      <c r="N35" s="70" t="s">
        <v>951</v>
      </c>
    </row>
    <row r="36" spans="1:16">
      <c r="A36" s="113"/>
      <c r="B36" s="846"/>
      <c r="C36" s="847"/>
      <c r="D36" s="847"/>
      <c r="E36" s="847"/>
      <c r="F36" s="847"/>
      <c r="G36" s="847"/>
      <c r="H36" s="848"/>
      <c r="I36" s="266"/>
      <c r="J36" s="267"/>
      <c r="K36" s="268"/>
      <c r="L36" s="269"/>
      <c r="M36" s="335"/>
      <c r="N36" s="271"/>
      <c r="P36" s="106"/>
    </row>
    <row r="37" spans="1:16">
      <c r="A37" s="113"/>
      <c r="B37" s="846"/>
      <c r="C37" s="847"/>
      <c r="D37" s="847"/>
      <c r="E37" s="847"/>
      <c r="F37" s="847"/>
      <c r="G37" s="847"/>
      <c r="H37" s="848"/>
      <c r="I37" s="420"/>
      <c r="J37" s="421"/>
      <c r="K37" s="268"/>
      <c r="L37" s="334"/>
      <c r="M37" s="335"/>
      <c r="N37" s="271"/>
      <c r="P37" s="103"/>
    </row>
    <row r="38" spans="1:16">
      <c r="A38" s="113"/>
      <c r="B38" s="846"/>
      <c r="C38" s="847"/>
      <c r="D38" s="847"/>
      <c r="E38" s="847"/>
      <c r="F38" s="847"/>
      <c r="G38" s="847"/>
      <c r="H38" s="848"/>
      <c r="I38" s="327"/>
      <c r="J38" s="329"/>
      <c r="K38" s="268"/>
      <c r="L38" s="422"/>
      <c r="M38" s="423"/>
      <c r="N38" s="271"/>
      <c r="P38" s="106"/>
    </row>
    <row r="39" spans="1:16">
      <c r="B39" s="846"/>
      <c r="C39" s="847"/>
      <c r="D39" s="847"/>
      <c r="E39" s="847"/>
      <c r="F39" s="847"/>
      <c r="G39" s="847"/>
      <c r="H39" s="84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3" t="s">
        <v>952</v>
      </c>
      <c r="C41" s="854"/>
      <c r="D41" s="854"/>
      <c r="E41" s="38"/>
      <c r="F41" s="39"/>
      <c r="G41" s="39"/>
      <c r="H41" s="40"/>
      <c r="I41" s="36"/>
      <c r="J41" s="37"/>
      <c r="K41" s="278"/>
      <c r="L41" s="275"/>
      <c r="M41" s="400">
        <v>0.05</v>
      </c>
      <c r="N41" s="343">
        <f>N77*M41</f>
        <v>405.98250000000002</v>
      </c>
      <c r="P41" s="106"/>
    </row>
    <row r="42" spans="1:16" ht="15.75" thickBot="1">
      <c r="B42" s="846"/>
      <c r="C42" s="847"/>
      <c r="D42" s="847"/>
      <c r="E42" s="847"/>
      <c r="F42" s="847"/>
      <c r="G42" s="847"/>
      <c r="H42" s="848"/>
      <c r="I42" s="855"/>
      <c r="J42" s="856"/>
      <c r="K42" s="41"/>
      <c r="L42" s="857"/>
      <c r="M42" s="858"/>
      <c r="N42" s="105"/>
    </row>
    <row r="43" spans="1:16" ht="15.75" thickBot="1">
      <c r="B43" s="833" t="s">
        <v>953</v>
      </c>
      <c r="C43" s="834"/>
      <c r="D43" s="834"/>
      <c r="E43" s="834"/>
      <c r="F43" s="834"/>
      <c r="G43" s="834"/>
      <c r="H43" s="834"/>
      <c r="I43" s="834"/>
      <c r="J43" s="834"/>
      <c r="K43" s="834"/>
      <c r="L43" s="834"/>
      <c r="M43" s="835"/>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4" t="s">
        <v>944</v>
      </c>
      <c r="C47" s="825"/>
      <c r="D47" s="825"/>
      <c r="E47" s="825"/>
      <c r="F47" s="825"/>
      <c r="G47" s="825"/>
      <c r="H47" s="825"/>
      <c r="I47" s="826"/>
      <c r="J47" s="314" t="s">
        <v>945</v>
      </c>
      <c r="K47" s="85" t="s">
        <v>946</v>
      </c>
      <c r="L47" s="827" t="s">
        <v>955</v>
      </c>
      <c r="M47" s="826"/>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53022.432424720544</v>
      </c>
      <c r="N48" s="271">
        <f>K48*M48</f>
        <v>68929.162152136705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68929.162152136705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8119.65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79210.737919471372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15842.147583894275</v>
      </c>
      <c r="M84" s="868"/>
      <c r="N84" s="51"/>
    </row>
    <row r="85" spans="1:14">
      <c r="B85" s="89" t="s">
        <v>973</v>
      </c>
      <c r="C85" s="90"/>
      <c r="D85" s="90"/>
      <c r="E85" s="90"/>
      <c r="F85" s="90"/>
      <c r="G85" s="90"/>
      <c r="H85" s="90"/>
      <c r="I85" s="87"/>
      <c r="J85" s="88"/>
      <c r="K85" s="303">
        <v>0.05</v>
      </c>
      <c r="L85" s="867">
        <f>N79*K85</f>
        <v>3960.5368959735688</v>
      </c>
      <c r="M85" s="868"/>
      <c r="N85" s="51"/>
    </row>
    <row r="86" spans="1:14" ht="15.75" thickBot="1">
      <c r="B86" s="91" t="s">
        <v>974</v>
      </c>
      <c r="C86" s="92"/>
      <c r="D86" s="92"/>
      <c r="E86" s="92"/>
      <c r="F86" s="92"/>
      <c r="G86" s="92"/>
      <c r="H86" s="92"/>
      <c r="I86" s="93"/>
      <c r="J86" s="94"/>
      <c r="K86" s="304">
        <v>0.05</v>
      </c>
      <c r="L86" s="869">
        <f>N79*K86</f>
        <v>3960.5368959735688</v>
      </c>
      <c r="M86" s="870"/>
      <c r="N86" s="51"/>
    </row>
    <row r="87" spans="1:14" ht="15.75" thickBot="1">
      <c r="B87" s="833" t="s">
        <v>953</v>
      </c>
      <c r="C87" s="834"/>
      <c r="D87" s="834"/>
      <c r="E87" s="834"/>
      <c r="F87" s="834"/>
      <c r="G87" s="834"/>
      <c r="H87" s="834"/>
      <c r="I87" s="834"/>
      <c r="J87" s="834"/>
      <c r="K87" s="834"/>
      <c r="L87" s="834"/>
      <c r="M87" s="835"/>
      <c r="N87" s="52">
        <f>L84+L85+L86</f>
        <v>23763.221375841411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102973.95929531279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4" t="s">
        <v>944</v>
      </c>
      <c r="C35" s="815"/>
      <c r="D35" s="815"/>
      <c r="E35" s="815"/>
      <c r="F35" s="815"/>
      <c r="G35" s="815"/>
      <c r="H35" s="816"/>
      <c r="I35" s="817" t="s">
        <v>948</v>
      </c>
      <c r="J35" s="818"/>
      <c r="K35" s="69" t="s">
        <v>949</v>
      </c>
      <c r="L35" s="819" t="s">
        <v>950</v>
      </c>
      <c r="M35" s="816"/>
      <c r="N35" s="70" t="s">
        <v>951</v>
      </c>
    </row>
    <row r="36" spans="1:16">
      <c r="A36" s="113"/>
      <c r="B36" s="846"/>
      <c r="C36" s="847"/>
      <c r="D36" s="847"/>
      <c r="E36" s="847"/>
      <c r="F36" s="847"/>
      <c r="G36" s="847"/>
      <c r="H36" s="848"/>
      <c r="I36" s="266"/>
      <c r="J36" s="267"/>
      <c r="K36" s="268"/>
      <c r="L36" s="269"/>
      <c r="M36" s="335"/>
      <c r="N36" s="271"/>
      <c r="P36" s="106"/>
    </row>
    <row r="37" spans="1:16">
      <c r="A37" s="113"/>
      <c r="B37" s="846"/>
      <c r="C37" s="847"/>
      <c r="D37" s="847"/>
      <c r="E37" s="847"/>
      <c r="F37" s="847"/>
      <c r="G37" s="847"/>
      <c r="H37" s="848"/>
      <c r="I37" s="420"/>
      <c r="J37" s="421"/>
      <c r="K37" s="268"/>
      <c r="L37" s="334"/>
      <c r="M37" s="335"/>
      <c r="N37" s="271"/>
      <c r="P37" s="103"/>
    </row>
    <row r="38" spans="1:16">
      <c r="A38" s="113"/>
      <c r="B38" s="846"/>
      <c r="C38" s="847"/>
      <c r="D38" s="847"/>
      <c r="E38" s="847"/>
      <c r="F38" s="847"/>
      <c r="G38" s="847"/>
      <c r="H38" s="848"/>
      <c r="I38" s="327"/>
      <c r="J38" s="329"/>
      <c r="K38" s="268"/>
      <c r="L38" s="422"/>
      <c r="M38" s="423"/>
      <c r="N38" s="271"/>
      <c r="P38" s="106"/>
    </row>
    <row r="39" spans="1:16">
      <c r="B39" s="846"/>
      <c r="C39" s="847"/>
      <c r="D39" s="847"/>
      <c r="E39" s="847"/>
      <c r="F39" s="847"/>
      <c r="G39" s="847"/>
      <c r="H39" s="84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3" t="s">
        <v>952</v>
      </c>
      <c r="C41" s="854"/>
      <c r="D41" s="854"/>
      <c r="E41" s="38"/>
      <c r="F41" s="39"/>
      <c r="G41" s="39"/>
      <c r="H41" s="40"/>
      <c r="I41" s="36"/>
      <c r="J41" s="37"/>
      <c r="K41" s="278"/>
      <c r="L41" s="275"/>
      <c r="M41" s="400">
        <v>0.05</v>
      </c>
      <c r="N41" s="343">
        <f>N77*M41</f>
        <v>405.98250000000002</v>
      </c>
      <c r="P41" s="106"/>
    </row>
    <row r="42" spans="1:16" ht="15.75" thickBot="1">
      <c r="B42" s="846"/>
      <c r="C42" s="847"/>
      <c r="D42" s="847"/>
      <c r="E42" s="847"/>
      <c r="F42" s="847"/>
      <c r="G42" s="847"/>
      <c r="H42" s="848"/>
      <c r="I42" s="855"/>
      <c r="J42" s="856"/>
      <c r="K42" s="41"/>
      <c r="L42" s="857"/>
      <c r="M42" s="858"/>
      <c r="N42" s="105"/>
    </row>
    <row r="43" spans="1:16" ht="15.75" thickBot="1">
      <c r="B43" s="833" t="s">
        <v>953</v>
      </c>
      <c r="C43" s="834"/>
      <c r="D43" s="834"/>
      <c r="E43" s="834"/>
      <c r="F43" s="834"/>
      <c r="G43" s="834"/>
      <c r="H43" s="834"/>
      <c r="I43" s="834"/>
      <c r="J43" s="834"/>
      <c r="K43" s="834"/>
      <c r="L43" s="834"/>
      <c r="M43" s="835"/>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4" t="s">
        <v>944</v>
      </c>
      <c r="C47" s="825"/>
      <c r="D47" s="825"/>
      <c r="E47" s="825"/>
      <c r="F47" s="825"/>
      <c r="G47" s="825"/>
      <c r="H47" s="825"/>
      <c r="I47" s="826"/>
      <c r="J47" s="314" t="s">
        <v>945</v>
      </c>
      <c r="K47" s="85" t="s">
        <v>946</v>
      </c>
      <c r="L47" s="827" t="s">
        <v>955</v>
      </c>
      <c r="M47" s="826"/>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47936.798113644327</v>
      </c>
      <c r="N48" s="271">
        <f>K48*M48</f>
        <v>62317.837547737625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62317.837547737625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8119.65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72599.413315072292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14519.882663014459</v>
      </c>
      <c r="M84" s="868"/>
      <c r="N84" s="51"/>
    </row>
    <row r="85" spans="1:14">
      <c r="B85" s="89" t="s">
        <v>973</v>
      </c>
      <c r="C85" s="90"/>
      <c r="D85" s="90"/>
      <c r="E85" s="90"/>
      <c r="F85" s="90"/>
      <c r="G85" s="90"/>
      <c r="H85" s="90"/>
      <c r="I85" s="87"/>
      <c r="J85" s="88"/>
      <c r="K85" s="303">
        <v>0.05</v>
      </c>
      <c r="L85" s="867">
        <f>N79*K85</f>
        <v>3629.9706657536149</v>
      </c>
      <c r="M85" s="868"/>
      <c r="N85" s="51"/>
    </row>
    <row r="86" spans="1:14" ht="15.75" thickBot="1">
      <c r="B86" s="91" t="s">
        <v>974</v>
      </c>
      <c r="C86" s="92"/>
      <c r="D86" s="92"/>
      <c r="E86" s="92"/>
      <c r="F86" s="92"/>
      <c r="G86" s="92"/>
      <c r="H86" s="92"/>
      <c r="I86" s="93"/>
      <c r="J86" s="94"/>
      <c r="K86" s="304">
        <v>0.05</v>
      </c>
      <c r="L86" s="869">
        <f>N79*K86</f>
        <v>3629.9706657536149</v>
      </c>
      <c r="M86" s="870"/>
      <c r="N86" s="51"/>
    </row>
    <row r="87" spans="1:14" ht="15.75" thickBot="1">
      <c r="B87" s="833" t="s">
        <v>953</v>
      </c>
      <c r="C87" s="834"/>
      <c r="D87" s="834"/>
      <c r="E87" s="834"/>
      <c r="F87" s="834"/>
      <c r="G87" s="834"/>
      <c r="H87" s="834"/>
      <c r="I87" s="834"/>
      <c r="J87" s="834"/>
      <c r="K87" s="834"/>
      <c r="L87" s="834"/>
      <c r="M87" s="835"/>
      <c r="N87" s="52">
        <f>L84+L85+L86</f>
        <v>21779.823994521688</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94379.237309593984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4" t="s">
        <v>944</v>
      </c>
      <c r="C35" s="815"/>
      <c r="D35" s="815"/>
      <c r="E35" s="815"/>
      <c r="F35" s="815"/>
      <c r="G35" s="815"/>
      <c r="H35" s="816"/>
      <c r="I35" s="817" t="s">
        <v>948</v>
      </c>
      <c r="J35" s="818"/>
      <c r="K35" s="69" t="s">
        <v>949</v>
      </c>
      <c r="L35" s="819" t="s">
        <v>950</v>
      </c>
      <c r="M35" s="816"/>
      <c r="N35" s="70" t="s">
        <v>951</v>
      </c>
    </row>
    <row r="36" spans="1:16">
      <c r="A36" s="113"/>
      <c r="B36" s="846"/>
      <c r="C36" s="847"/>
      <c r="D36" s="847"/>
      <c r="E36" s="847"/>
      <c r="F36" s="847"/>
      <c r="G36" s="847"/>
      <c r="H36" s="848"/>
      <c r="I36" s="266"/>
      <c r="J36" s="267"/>
      <c r="K36" s="268"/>
      <c r="L36" s="269"/>
      <c r="M36" s="335"/>
      <c r="N36" s="271"/>
      <c r="P36" s="106"/>
    </row>
    <row r="37" spans="1:16">
      <c r="A37" s="113"/>
      <c r="B37" s="846"/>
      <c r="C37" s="847"/>
      <c r="D37" s="847"/>
      <c r="E37" s="847"/>
      <c r="F37" s="847"/>
      <c r="G37" s="847"/>
      <c r="H37" s="848"/>
      <c r="I37" s="420"/>
      <c r="J37" s="421"/>
      <c r="K37" s="268"/>
      <c r="L37" s="334"/>
      <c r="M37" s="335"/>
      <c r="N37" s="271"/>
      <c r="P37" s="103"/>
    </row>
    <row r="38" spans="1:16">
      <c r="A38" s="113"/>
      <c r="B38" s="846"/>
      <c r="C38" s="847"/>
      <c r="D38" s="847"/>
      <c r="E38" s="847"/>
      <c r="F38" s="847"/>
      <c r="G38" s="847"/>
      <c r="H38" s="848"/>
      <c r="I38" s="327"/>
      <c r="J38" s="329"/>
      <c r="K38" s="268"/>
      <c r="L38" s="422"/>
      <c r="M38" s="423"/>
      <c r="N38" s="271"/>
      <c r="P38" s="106"/>
    </row>
    <row r="39" spans="1:16">
      <c r="B39" s="846"/>
      <c r="C39" s="847"/>
      <c r="D39" s="847"/>
      <c r="E39" s="847"/>
      <c r="F39" s="847"/>
      <c r="G39" s="847"/>
      <c r="H39" s="84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3" t="s">
        <v>952</v>
      </c>
      <c r="C41" s="854"/>
      <c r="D41" s="854"/>
      <c r="E41" s="38"/>
      <c r="F41" s="39"/>
      <c r="G41" s="39"/>
      <c r="H41" s="40"/>
      <c r="I41" s="36"/>
      <c r="J41" s="37"/>
      <c r="K41" s="278"/>
      <c r="L41" s="275"/>
      <c r="M41" s="400">
        <v>0.05</v>
      </c>
      <c r="N41" s="343">
        <f>N77*M41</f>
        <v>270.65500000000003</v>
      </c>
      <c r="P41" s="106"/>
    </row>
    <row r="42" spans="1:16" ht="15.75" thickBot="1">
      <c r="B42" s="846"/>
      <c r="C42" s="847"/>
      <c r="D42" s="847"/>
      <c r="E42" s="847"/>
      <c r="F42" s="847"/>
      <c r="G42" s="847"/>
      <c r="H42" s="848"/>
      <c r="I42" s="855"/>
      <c r="J42" s="856"/>
      <c r="K42" s="41"/>
      <c r="L42" s="857"/>
      <c r="M42" s="858"/>
      <c r="N42" s="105"/>
    </row>
    <row r="43" spans="1:16" ht="15.75" thickBot="1">
      <c r="B43" s="833" t="s">
        <v>953</v>
      </c>
      <c r="C43" s="834"/>
      <c r="D43" s="834"/>
      <c r="E43" s="834"/>
      <c r="F43" s="834"/>
      <c r="G43" s="834"/>
      <c r="H43" s="834"/>
      <c r="I43" s="834"/>
      <c r="J43" s="834"/>
      <c r="K43" s="834"/>
      <c r="L43" s="834"/>
      <c r="M43" s="835"/>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4" t="s">
        <v>944</v>
      </c>
      <c r="C47" s="825"/>
      <c r="D47" s="825"/>
      <c r="E47" s="825"/>
      <c r="F47" s="825"/>
      <c r="G47" s="825"/>
      <c r="H47" s="825"/>
      <c r="I47" s="826"/>
      <c r="J47" s="314" t="s">
        <v>945</v>
      </c>
      <c r="K47" s="85" t="s">
        <v>946</v>
      </c>
      <c r="L47" s="827" t="s">
        <v>955</v>
      </c>
      <c r="M47" s="826"/>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68213.428604073444</v>
      </c>
      <c r="N48" s="271">
        <f>K48*M48</f>
        <v>88677.457185295483</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88677.457185295483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7">
        <f>VLOOKUP(A60,TRANSPORTE!A5:D117,4,FALSE)</f>
        <v>1350.725590257437</v>
      </c>
      <c r="M60" s="838"/>
      <c r="N60" s="286">
        <f>K60*L60</f>
        <v>1755.9432673346682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1755.9432673346682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5413.1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96117.155452630162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19223.431090526032</v>
      </c>
      <c r="M84" s="868"/>
      <c r="N84" s="51"/>
    </row>
    <row r="85" spans="1:14">
      <c r="B85" s="89" t="s">
        <v>973</v>
      </c>
      <c r="C85" s="90"/>
      <c r="D85" s="90"/>
      <c r="E85" s="90"/>
      <c r="F85" s="90"/>
      <c r="G85" s="90"/>
      <c r="H85" s="90"/>
      <c r="I85" s="87"/>
      <c r="J85" s="88"/>
      <c r="K85" s="303">
        <v>0.05</v>
      </c>
      <c r="L85" s="867">
        <f>N79*K85</f>
        <v>4805.8577726315079</v>
      </c>
      <c r="M85" s="868"/>
      <c r="N85" s="51"/>
    </row>
    <row r="86" spans="1:14" ht="15.75" thickBot="1">
      <c r="B86" s="91" t="s">
        <v>974</v>
      </c>
      <c r="C86" s="92"/>
      <c r="D86" s="92"/>
      <c r="E86" s="92"/>
      <c r="F86" s="92"/>
      <c r="G86" s="92"/>
      <c r="H86" s="92"/>
      <c r="I86" s="93"/>
      <c r="J86" s="94"/>
      <c r="K86" s="304">
        <v>0.05</v>
      </c>
      <c r="L86" s="869">
        <f>N79*K86</f>
        <v>4805.8577726315079</v>
      </c>
      <c r="M86" s="870"/>
      <c r="N86" s="51"/>
    </row>
    <row r="87" spans="1:14" ht="15.75" thickBot="1">
      <c r="B87" s="833" t="s">
        <v>953</v>
      </c>
      <c r="C87" s="834"/>
      <c r="D87" s="834"/>
      <c r="E87" s="834"/>
      <c r="F87" s="834"/>
      <c r="G87" s="834"/>
      <c r="H87" s="834"/>
      <c r="I87" s="834"/>
      <c r="J87" s="834"/>
      <c r="K87" s="834"/>
      <c r="L87" s="834"/>
      <c r="M87" s="835"/>
      <c r="N87" s="52">
        <f>L84+L85+L86</f>
        <v>28835.146635789049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124952.30208841921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228</v>
      </c>
      <c r="B36" s="846" t="str">
        <f>VLOOKUP(A36,EQUIPOS!A6:D154,3,FALSE)</f>
        <v xml:space="preserve">Formaleta metálica (concreto hidráulico)
</v>
      </c>
      <c r="C36" s="847"/>
      <c r="D36" s="847"/>
      <c r="E36" s="847"/>
      <c r="F36" s="847"/>
      <c r="G36" s="847"/>
      <c r="H36" s="848"/>
      <c r="I36" s="266"/>
      <c r="J36" s="267"/>
      <c r="K36" s="268">
        <f>VLOOKUP(A36,EQUIPOS!A6:D163,4,FALSE)</f>
        <v>2848.1175257973073</v>
      </c>
      <c r="L36" s="269"/>
      <c r="M36" s="270">
        <v>2</v>
      </c>
      <c r="N36" s="271">
        <f>K36/M36</f>
        <v>1424.0587628986536</v>
      </c>
    </row>
    <row r="37" spans="1:14">
      <c r="A37" s="113" t="s">
        <v>282</v>
      </c>
      <c r="B37" s="846" t="str">
        <f>VLOOKUP(A37,EQUIPOS!A7:D154,3,FALSE)</f>
        <v>Piloteadora potencia 250KW, RPM 1800, fuerza elevadora 200KN</v>
      </c>
      <c r="C37" s="847"/>
      <c r="D37" s="847"/>
      <c r="E37" s="847"/>
      <c r="F37" s="847"/>
      <c r="G37" s="847"/>
      <c r="H37" s="848"/>
      <c r="I37" s="420"/>
      <c r="J37" s="421"/>
      <c r="K37" s="268">
        <f>VLOOKUP(A37,EQUIPOS!A7:D164,4,FALSE)</f>
        <v>561775.07863744022</v>
      </c>
      <c r="L37" s="334"/>
      <c r="M37" s="335">
        <v>4</v>
      </c>
      <c r="N37" s="271">
        <f>K37/M37</f>
        <v>140443.76965936006</v>
      </c>
    </row>
    <row r="38" spans="1:14">
      <c r="A38" s="113" t="s">
        <v>363</v>
      </c>
      <c r="B38" s="846" t="str">
        <f>VLOOKUP(A38,EQUIPOS!A8:D154,3,FALSE)</f>
        <v>Vibrador de concreto, Motor de 3 hp a 18.000 rpm Mangueras de 4 mt</v>
      </c>
      <c r="C38" s="847"/>
      <c r="D38" s="847"/>
      <c r="E38" s="847"/>
      <c r="F38" s="847"/>
      <c r="G38" s="847"/>
      <c r="H38" s="848"/>
      <c r="I38" s="327"/>
      <c r="J38" s="329"/>
      <c r="K38" s="268">
        <f>VLOOKUP(A38,EQUIPOS!A8:D165,4,FALSE)</f>
        <v>6554.4535601034322</v>
      </c>
      <c r="L38" s="422"/>
      <c r="M38" s="423">
        <v>2</v>
      </c>
      <c r="N38" s="271">
        <f>K38/M38</f>
        <v>3277.2267800517161</v>
      </c>
    </row>
    <row r="39" spans="1:14">
      <c r="B39" s="846"/>
      <c r="C39" s="847"/>
      <c r="D39" s="847"/>
      <c r="E39" s="852"/>
      <c r="F39" s="847"/>
      <c r="G39" s="847"/>
      <c r="H39" s="848"/>
      <c r="I39" s="36"/>
      <c r="J39" s="37"/>
      <c r="K39" s="273"/>
      <c r="L39" s="275"/>
      <c r="M39" s="276"/>
      <c r="N39" s="277"/>
    </row>
    <row r="40" spans="1:14">
      <c r="B40" s="853" t="s">
        <v>952</v>
      </c>
      <c r="C40" s="854"/>
      <c r="D40" s="854"/>
      <c r="E40" s="38"/>
      <c r="F40" s="39"/>
      <c r="G40" s="39"/>
      <c r="H40" s="40"/>
      <c r="I40" s="36"/>
      <c r="J40" s="37"/>
      <c r="K40" s="278"/>
      <c r="L40" s="275"/>
      <c r="M40" s="400">
        <v>0.1</v>
      </c>
      <c r="N40" s="343">
        <f>N76*M40</f>
        <v>1240.0887785492826</v>
      </c>
    </row>
    <row r="41" spans="1:14" ht="15.75" thickBot="1">
      <c r="B41" s="846"/>
      <c r="C41" s="847"/>
      <c r="D41" s="847"/>
      <c r="E41" s="847"/>
      <c r="F41" s="847"/>
      <c r="G41" s="847"/>
      <c r="H41" s="848"/>
      <c r="I41" s="855"/>
      <c r="J41" s="856"/>
      <c r="K41" s="41"/>
      <c r="L41" s="857"/>
      <c r="M41" s="858"/>
      <c r="N41" s="105"/>
    </row>
    <row r="42" spans="1:14" ht="15.75" thickBot="1">
      <c r="B42" s="833" t="s">
        <v>953</v>
      </c>
      <c r="C42" s="834"/>
      <c r="D42" s="834"/>
      <c r="E42" s="834"/>
      <c r="F42" s="834"/>
      <c r="G42" s="834"/>
      <c r="H42" s="834"/>
      <c r="I42" s="834"/>
      <c r="J42" s="834"/>
      <c r="K42" s="834"/>
      <c r="L42" s="834"/>
      <c r="M42" s="835"/>
      <c r="N42" s="393">
        <f>SUM(N36:N41)</f>
        <v>146385.14398085969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4" t="s">
        <v>944</v>
      </c>
      <c r="C46" s="825"/>
      <c r="D46" s="825"/>
      <c r="E46" s="825"/>
      <c r="F46" s="825"/>
      <c r="G46" s="825"/>
      <c r="H46" s="825"/>
      <c r="I46" s="826"/>
      <c r="J46" s="314" t="s">
        <v>945</v>
      </c>
      <c r="K46" s="85" t="s">
        <v>946</v>
      </c>
      <c r="L46" s="827" t="s">
        <v>955</v>
      </c>
      <c r="M46" s="826"/>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3596.5254006681325</v>
      </c>
      <c r="N47" s="271">
        <f>K47*M47</f>
        <v>42709.531197770993</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7744.3215784259137</v>
      </c>
      <c r="N48" s="271">
        <f>K48*M48</f>
        <v>3872.1607892129568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5473.8235056856811</v>
      </c>
      <c r="N49" s="271">
        <f>K49*M49</f>
        <v>2736.9117528428405</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515180.67916384054</v>
      </c>
      <c r="N50" s="271">
        <f>K50*M50</f>
        <v>67976.489151165908</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3" t="s">
        <v>953</v>
      </c>
      <c r="C54" s="834"/>
      <c r="D54" s="834"/>
      <c r="E54" s="834"/>
      <c r="F54" s="834"/>
      <c r="G54" s="834"/>
      <c r="H54" s="834"/>
      <c r="I54" s="834"/>
      <c r="J54" s="834"/>
      <c r="K54" s="834"/>
      <c r="L54" s="834"/>
      <c r="M54" s="835"/>
      <c r="N54" s="393">
        <f>SUM(N47:N53)</f>
        <v>117295.0928909927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7">
        <f>VLOOKUP(A59,TRANSPORTE!A5:D117,4,FALSE)</f>
        <v>58.945955182650025</v>
      </c>
      <c r="M59" s="838"/>
      <c r="N59" s="286">
        <f>K59*L59</f>
        <v>2.9472977591325016</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2.9472977591325016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12400.887785492825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N42+N54+N65+N76</f>
        <v>276084.07195510436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55216.814391020875</v>
      </c>
      <c r="M83" s="868"/>
      <c r="N83" s="51"/>
    </row>
    <row r="84" spans="1:14">
      <c r="B84" s="89" t="s">
        <v>973</v>
      </c>
      <c r="C84" s="90"/>
      <c r="D84" s="90"/>
      <c r="E84" s="90"/>
      <c r="F84" s="90"/>
      <c r="G84" s="90"/>
      <c r="H84" s="90"/>
      <c r="I84" s="87"/>
      <c r="J84" s="88"/>
      <c r="K84" s="303">
        <v>0.05</v>
      </c>
      <c r="L84" s="867">
        <f>N78*K84</f>
        <v>13804.203597755219</v>
      </c>
      <c r="M84" s="868"/>
      <c r="N84" s="51"/>
    </row>
    <row r="85" spans="1:14" ht="15.75" thickBot="1">
      <c r="B85" s="91" t="s">
        <v>974</v>
      </c>
      <c r="C85" s="92"/>
      <c r="D85" s="92"/>
      <c r="E85" s="92"/>
      <c r="F85" s="92"/>
      <c r="G85" s="92"/>
      <c r="H85" s="92"/>
      <c r="I85" s="93"/>
      <c r="J85" s="94"/>
      <c r="K85" s="304">
        <v>0.05</v>
      </c>
      <c r="L85" s="869">
        <f>N78*K85</f>
        <v>13804.203597755219</v>
      </c>
      <c r="M85" s="870"/>
      <c r="N85" s="51"/>
    </row>
    <row r="86" spans="1:14" ht="15.75" thickBot="1">
      <c r="B86" s="833" t="s">
        <v>953</v>
      </c>
      <c r="C86" s="834"/>
      <c r="D86" s="834"/>
      <c r="E86" s="834"/>
      <c r="F86" s="834"/>
      <c r="G86" s="834"/>
      <c r="H86" s="834"/>
      <c r="I86" s="834"/>
      <c r="J86" s="834"/>
      <c r="K86" s="834"/>
      <c r="L86" s="834"/>
      <c r="M86" s="835"/>
      <c r="N86" s="52">
        <f>L83+L84+L85</f>
        <v>82825.221586531305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358909.29354163568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15" customHeight="1">
      <c r="B107" s="978" t="s">
        <v>2219</v>
      </c>
      <c r="C107" s="979"/>
      <c r="D107" s="979"/>
      <c r="E107" s="979"/>
      <c r="F107" s="979"/>
      <c r="G107" s="979"/>
      <c r="H107" s="979"/>
      <c r="I107" s="979"/>
      <c r="J107" s="979"/>
      <c r="K107" s="979"/>
      <c r="L107" s="979"/>
      <c r="M107" s="979"/>
      <c r="N107" s="980"/>
    </row>
    <row r="108" spans="2:14" ht="30.75" customHeight="1">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228</v>
      </c>
      <c r="B36" s="846" t="str">
        <f>VLOOKUP(A36,EQUIPOS!A6:D154,3,FALSE)</f>
        <v xml:space="preserve">Formaleta metálica (concreto hidráulico)
</v>
      </c>
      <c r="C36" s="847"/>
      <c r="D36" s="847"/>
      <c r="E36" s="847"/>
      <c r="F36" s="847"/>
      <c r="G36" s="847"/>
      <c r="H36" s="848"/>
      <c r="I36" s="266"/>
      <c r="J36" s="267"/>
      <c r="K36" s="268">
        <f>VLOOKUP(A36,EQUIPOS!A6:D163,4,FALSE)</f>
        <v>2848.1175257973073</v>
      </c>
      <c r="L36" s="269"/>
      <c r="M36" s="270">
        <v>2</v>
      </c>
      <c r="N36" s="271">
        <f>K36/M36</f>
        <v>1424.0587628986536</v>
      </c>
    </row>
    <row r="37" spans="1:14">
      <c r="A37" s="113" t="s">
        <v>282</v>
      </c>
      <c r="B37" s="846" t="str">
        <f>VLOOKUP(A37,EQUIPOS!A7:D154,3,FALSE)</f>
        <v>Piloteadora potencia 250KW, RPM 1800, fuerza elevadora 200KN</v>
      </c>
      <c r="C37" s="847"/>
      <c r="D37" s="847"/>
      <c r="E37" s="847"/>
      <c r="F37" s="847"/>
      <c r="G37" s="847"/>
      <c r="H37" s="848"/>
      <c r="I37" s="420"/>
      <c r="J37" s="421"/>
      <c r="K37" s="268">
        <f>VLOOKUP(A37,EQUIPOS!A7:D164,4,FALSE)</f>
        <v>561775.07863744022</v>
      </c>
      <c r="L37" s="334"/>
      <c r="M37" s="335">
        <v>4</v>
      </c>
      <c r="N37" s="271">
        <f>K37/M37</f>
        <v>140443.76965936006</v>
      </c>
    </row>
    <row r="38" spans="1:14">
      <c r="A38" s="113" t="s">
        <v>363</v>
      </c>
      <c r="B38" s="846" t="str">
        <f>VLOOKUP(A38,EQUIPOS!A8:D154,3,FALSE)</f>
        <v>Vibrador de concreto, Motor de 3 hp a 18.000 rpm Mangueras de 4 mt</v>
      </c>
      <c r="C38" s="847"/>
      <c r="D38" s="847"/>
      <c r="E38" s="847"/>
      <c r="F38" s="847"/>
      <c r="G38" s="847"/>
      <c r="H38" s="848"/>
      <c r="I38" s="327"/>
      <c r="J38" s="329"/>
      <c r="K38" s="268">
        <f>VLOOKUP(A38,EQUIPOS!A8:D165,4,FALSE)</f>
        <v>6554.4535601034322</v>
      </c>
      <c r="L38" s="422"/>
      <c r="M38" s="423">
        <v>2</v>
      </c>
      <c r="N38" s="271">
        <f>K38/M38</f>
        <v>3277.2267800517161</v>
      </c>
    </row>
    <row r="39" spans="1:14">
      <c r="B39" s="846"/>
      <c r="C39" s="847"/>
      <c r="D39" s="847"/>
      <c r="E39" s="852"/>
      <c r="F39" s="847"/>
      <c r="G39" s="847"/>
      <c r="H39" s="848"/>
      <c r="I39" s="36"/>
      <c r="J39" s="37"/>
      <c r="K39" s="273"/>
      <c r="L39" s="275"/>
      <c r="M39" s="276"/>
      <c r="N39" s="277"/>
    </row>
    <row r="40" spans="1:14">
      <c r="B40" s="853" t="s">
        <v>952</v>
      </c>
      <c r="C40" s="854"/>
      <c r="D40" s="854"/>
      <c r="E40" s="38"/>
      <c r="F40" s="39"/>
      <c r="G40" s="39"/>
      <c r="H40" s="40"/>
      <c r="I40" s="36"/>
      <c r="J40" s="37"/>
      <c r="K40" s="278"/>
      <c r="L40" s="275"/>
      <c r="M40" s="400">
        <v>0.1</v>
      </c>
      <c r="N40" s="343">
        <f>N76*M40</f>
        <v>1240.0887785492826</v>
      </c>
    </row>
    <row r="41" spans="1:14" ht="15.75" thickBot="1">
      <c r="B41" s="846"/>
      <c r="C41" s="847"/>
      <c r="D41" s="847"/>
      <c r="E41" s="847"/>
      <c r="F41" s="847"/>
      <c r="G41" s="847"/>
      <c r="H41" s="848"/>
      <c r="I41" s="855"/>
      <c r="J41" s="856"/>
      <c r="K41" s="41"/>
      <c r="L41" s="857"/>
      <c r="M41" s="858"/>
      <c r="N41" s="105"/>
    </row>
    <row r="42" spans="1:14" ht="15.75" thickBot="1">
      <c r="B42" s="833" t="s">
        <v>953</v>
      </c>
      <c r="C42" s="834"/>
      <c r="D42" s="834"/>
      <c r="E42" s="834"/>
      <c r="F42" s="834"/>
      <c r="G42" s="834"/>
      <c r="H42" s="834"/>
      <c r="I42" s="834"/>
      <c r="J42" s="834"/>
      <c r="K42" s="834"/>
      <c r="L42" s="834"/>
      <c r="M42" s="835"/>
      <c r="N42" s="393">
        <f>SUM(N36:N41)</f>
        <v>146385.14398085969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4" t="s">
        <v>944</v>
      </c>
      <c r="C46" s="825"/>
      <c r="D46" s="825"/>
      <c r="E46" s="825"/>
      <c r="F46" s="825"/>
      <c r="G46" s="825"/>
      <c r="H46" s="825"/>
      <c r="I46" s="826"/>
      <c r="J46" s="314" t="s">
        <v>945</v>
      </c>
      <c r="K46" s="85" t="s">
        <v>946</v>
      </c>
      <c r="L46" s="827" t="s">
        <v>955</v>
      </c>
      <c r="M46" s="826"/>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3596.5254006681325</v>
      </c>
      <c r="N47" s="271">
        <f>K47*M47</f>
        <v>42709.531197770993</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7744.3215784259137</v>
      </c>
      <c r="N48" s="271">
        <f>K48*M48</f>
        <v>3872.1607892129568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5473.8235056856811</v>
      </c>
      <c r="N49" s="271">
        <f>K49*M49</f>
        <v>2736.9117528428405</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515180.67916384054</v>
      </c>
      <c r="N50" s="271">
        <f>K50*M50</f>
        <v>67976.489151165908</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3" t="s">
        <v>953</v>
      </c>
      <c r="C54" s="834"/>
      <c r="D54" s="834"/>
      <c r="E54" s="834"/>
      <c r="F54" s="834"/>
      <c r="G54" s="834"/>
      <c r="H54" s="834"/>
      <c r="I54" s="834"/>
      <c r="J54" s="834"/>
      <c r="K54" s="834"/>
      <c r="L54" s="834"/>
      <c r="M54" s="835"/>
      <c r="N54" s="393">
        <f>SUM(N47:N53)</f>
        <v>117295.0928909927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7">
        <f>VLOOKUP(A59,TRANSPORTE!A5:D117,4,FALSE)</f>
        <v>58.945955182650025</v>
      </c>
      <c r="M59" s="838"/>
      <c r="N59" s="286">
        <f>K59*L59</f>
        <v>2.9472977591325016</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2"/>
      <c r="M64" s="823"/>
      <c r="N64" s="127"/>
    </row>
    <row r="65" spans="1:15" ht="15.75" thickBot="1">
      <c r="B65" s="839" t="s">
        <v>953</v>
      </c>
      <c r="C65" s="840"/>
      <c r="D65" s="840"/>
      <c r="E65" s="840"/>
      <c r="F65" s="840"/>
      <c r="G65" s="840"/>
      <c r="H65" s="840"/>
      <c r="I65" s="840"/>
      <c r="J65" s="840"/>
      <c r="K65" s="840"/>
      <c r="L65" s="840"/>
      <c r="M65" s="841"/>
      <c r="N65" s="104">
        <f>N59+N60+N61+N62+N63</f>
        <v>2.9472977591325016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20"/>
      <c r="C75" s="821"/>
      <c r="D75" s="821"/>
      <c r="E75" s="821"/>
      <c r="F75" s="821"/>
      <c r="G75" s="821"/>
      <c r="H75" s="821"/>
      <c r="I75" s="126"/>
      <c r="J75" s="126"/>
      <c r="K75" s="126"/>
      <c r="L75" s="921"/>
      <c r="M75" s="921"/>
      <c r="N75" s="45"/>
    </row>
    <row r="76" spans="1:15" ht="15.75" thickBot="1">
      <c r="B76" s="839" t="s">
        <v>953</v>
      </c>
      <c r="C76" s="840"/>
      <c r="D76" s="840"/>
      <c r="E76" s="840"/>
      <c r="F76" s="840"/>
      <c r="G76" s="840"/>
      <c r="H76" s="840"/>
      <c r="I76" s="840"/>
      <c r="J76" s="840"/>
      <c r="K76" s="840"/>
      <c r="L76" s="840"/>
      <c r="M76" s="841"/>
      <c r="N76" s="300">
        <f>SUM(N70:N75)</f>
        <v>12400.887785492825</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N42+N54+N65+N76</f>
        <v>276084.07195510436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55216.814391020875</v>
      </c>
      <c r="M83" s="868"/>
      <c r="N83" s="51"/>
    </row>
    <row r="84" spans="1:14">
      <c r="B84" s="89" t="s">
        <v>973</v>
      </c>
      <c r="C84" s="90"/>
      <c r="D84" s="90"/>
      <c r="E84" s="90"/>
      <c r="F84" s="90"/>
      <c r="G84" s="90"/>
      <c r="H84" s="90"/>
      <c r="I84" s="87"/>
      <c r="J84" s="88"/>
      <c r="K84" s="303">
        <v>0.05</v>
      </c>
      <c r="L84" s="867">
        <f>N78*K84</f>
        <v>13804.203597755219</v>
      </c>
      <c r="M84" s="868"/>
      <c r="N84" s="51"/>
    </row>
    <row r="85" spans="1:14" ht="15.75" thickBot="1">
      <c r="B85" s="91" t="s">
        <v>974</v>
      </c>
      <c r="C85" s="92"/>
      <c r="D85" s="92"/>
      <c r="E85" s="92"/>
      <c r="F85" s="92"/>
      <c r="G85" s="92"/>
      <c r="H85" s="92"/>
      <c r="I85" s="93"/>
      <c r="J85" s="94"/>
      <c r="K85" s="304">
        <v>0.05</v>
      </c>
      <c r="L85" s="869">
        <f>N78*K85</f>
        <v>13804.203597755219</v>
      </c>
      <c r="M85" s="870"/>
      <c r="N85" s="51"/>
    </row>
    <row r="86" spans="1:14" ht="15.75" thickBot="1">
      <c r="B86" s="833" t="s">
        <v>953</v>
      </c>
      <c r="C86" s="834"/>
      <c r="D86" s="834"/>
      <c r="E86" s="834"/>
      <c r="F86" s="834"/>
      <c r="G86" s="834"/>
      <c r="H86" s="834"/>
      <c r="I86" s="834"/>
      <c r="J86" s="834"/>
      <c r="K86" s="834"/>
      <c r="L86" s="834"/>
      <c r="M86" s="835"/>
      <c r="N86" s="52">
        <f>L83+L84+L85</f>
        <v>82825.221586531305</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358909.29354163568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57" zoomScale="77" zoomScaleNormal="77" workbookViewId="0">
      <selection activeCell="A55" sqref="A55"/>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243</v>
      </c>
      <c r="B36" s="846" t="str">
        <f>VLOOKUP(A36,EQUIPOS!A6:D154,3,FALSE)</f>
        <v>Grúa 10 ton</v>
      </c>
      <c r="C36" s="847"/>
      <c r="D36" s="847"/>
      <c r="E36" s="847"/>
      <c r="F36" s="847"/>
      <c r="G36" s="847"/>
      <c r="H36" s="848"/>
      <c r="I36" s="266"/>
      <c r="J36" s="267"/>
      <c r="K36" s="268">
        <f>VLOOKUP(A36,EQUIPOS!A6:D163,4,FALSE)</f>
        <v>139019.29776782161</v>
      </c>
      <c r="L36" s="269"/>
      <c r="M36" s="270">
        <v>0.158</v>
      </c>
      <c r="N36" s="271">
        <f t="shared" ref="N36:N44" si="0">K36/M36</f>
        <v>879868.97321406088</v>
      </c>
    </row>
    <row r="37" spans="1:14">
      <c r="A37" s="113" t="s">
        <v>121</v>
      </c>
      <c r="B37" s="846" t="str">
        <f>VLOOKUP(A37,EQUIPOS!A7:D154,3,FALSE)</f>
        <v>Bomba eléctrica para accionar la celda</v>
      </c>
      <c r="C37" s="847"/>
      <c r="D37" s="847"/>
      <c r="E37" s="847"/>
      <c r="F37" s="847"/>
      <c r="G37" s="847"/>
      <c r="H37" s="848"/>
      <c r="I37" s="420"/>
      <c r="J37" s="421"/>
      <c r="K37" s="268">
        <f>VLOOKUP(A37,EQUIPOS!A7:D164,4,FALSE)</f>
        <v>67274.614763436941</v>
      </c>
      <c r="L37" s="334"/>
      <c r="M37" s="335">
        <v>0.158</v>
      </c>
      <c r="N37" s="271">
        <f t="shared" si="0"/>
        <v>425788.70103441103</v>
      </c>
    </row>
    <row r="38" spans="1:14">
      <c r="A38" s="113" t="s">
        <v>217</v>
      </c>
      <c r="B38" s="846" t="str">
        <f>VLOOKUP(A38,EQUIPOS!A8:D154,3,FALSE)</f>
        <v>Equipo de soldadura y de acetileno (incluye soldadura)</v>
      </c>
      <c r="C38" s="847"/>
      <c r="D38" s="847"/>
      <c r="E38" s="847"/>
      <c r="F38" s="847"/>
      <c r="G38" s="847"/>
      <c r="H38" s="848"/>
      <c r="I38" s="420"/>
      <c r="J38" s="421"/>
      <c r="K38" s="437">
        <f>VLOOKUP(A38,EQUIPOS!A8:D165,4,FALSE)</f>
        <v>23400.280263408618</v>
      </c>
      <c r="L38" s="334"/>
      <c r="M38" s="335">
        <v>0.158</v>
      </c>
      <c r="N38" s="271">
        <f t="shared" si="0"/>
        <v>148103.0396418267</v>
      </c>
    </row>
    <row r="39" spans="1:14">
      <c r="A39" s="113" t="s">
        <v>255</v>
      </c>
      <c r="B39" s="846" t="str">
        <f>VLOOKUP(A39,EQUIPOS!A9:D154,3,FALSE)</f>
        <v>Manómetro cable de acero para bajar la celda</v>
      </c>
      <c r="C39" s="847"/>
      <c r="D39" s="847"/>
      <c r="E39" s="847"/>
      <c r="F39" s="847"/>
      <c r="G39" s="847"/>
      <c r="H39" s="848"/>
      <c r="I39" s="420"/>
      <c r="J39" s="421"/>
      <c r="K39" s="437">
        <f>VLOOKUP(A39,EQUIPOS!A9:D166,4,FALSE)</f>
        <v>1684356.1938315679</v>
      </c>
      <c r="L39" s="334"/>
      <c r="M39" s="335">
        <v>0.158</v>
      </c>
      <c r="N39" s="271">
        <f t="shared" si="0"/>
        <v>10660482.239440303</v>
      </c>
    </row>
    <row r="40" spans="1:14">
      <c r="A40" s="113" t="s">
        <v>1648</v>
      </c>
      <c r="B40" s="846" t="str">
        <f>VLOOKUP(A40,EQUIPOS!A10:D154,3,FALSE)</f>
        <v xml:space="preserve">Retroexcavadora sobre llantas 
</v>
      </c>
      <c r="C40" s="847"/>
      <c r="D40" s="847"/>
      <c r="E40" s="847"/>
      <c r="F40" s="847"/>
      <c r="G40" s="847"/>
      <c r="H40" s="848"/>
      <c r="I40" s="420"/>
      <c r="J40" s="421"/>
      <c r="K40" s="437">
        <f>VLOOKUP(A40,EQUIPOS!A10:D167,4,FALSE)</f>
        <v>121473.23673930501</v>
      </c>
      <c r="L40" s="334"/>
      <c r="M40" s="335">
        <v>0.158</v>
      </c>
      <c r="N40" s="271">
        <f t="shared" si="0"/>
        <v>768817.95404623426</v>
      </c>
    </row>
    <row r="41" spans="1:14">
      <c r="A41" s="113" t="s">
        <v>115</v>
      </c>
      <c r="B41" s="846" t="str">
        <f>VLOOKUP(A41,EQUIPOS!A6:D154,3,FALSE)</f>
        <v>Andamiaje para Aplicar la Carga (Equipos Sustituto de la Tara)</v>
      </c>
      <c r="C41" s="847"/>
      <c r="D41" s="847"/>
      <c r="E41" s="847"/>
      <c r="F41" s="847"/>
      <c r="G41" s="847"/>
      <c r="H41" s="848"/>
      <c r="I41" s="420"/>
      <c r="J41" s="421"/>
      <c r="K41" s="437">
        <f>VLOOKUP(A41,EQUIPOS!A6:D154,4,FALSE)</f>
        <v>57253.882023960265</v>
      </c>
      <c r="L41" s="334"/>
      <c r="M41" s="335">
        <v>0.158</v>
      </c>
      <c r="N41" s="271">
        <f t="shared" si="0"/>
        <v>362366.34192379913</v>
      </c>
    </row>
    <row r="42" spans="1:14">
      <c r="A42" s="113" t="s">
        <v>224</v>
      </c>
      <c r="B42" s="846" t="str">
        <f>VLOOKUP(A42,EQUIPOS!A12:D156,3,FALSE)</f>
        <v>Equipo de Medición (Deformimetros Eléctricos, Mecánicos, Celdas de Carga,  Etc.)</v>
      </c>
      <c r="C42" s="847"/>
      <c r="D42" s="847"/>
      <c r="E42" s="847"/>
      <c r="F42" s="847"/>
      <c r="G42" s="847"/>
      <c r="H42" s="848"/>
      <c r="I42" s="327"/>
      <c r="J42" s="329"/>
      <c r="K42" s="437">
        <f>VLOOKUP(A42,EQUIPOS!A12:D169,4,FALSE)</f>
        <v>171399.27471473717</v>
      </c>
      <c r="L42" s="422"/>
      <c r="M42" s="423">
        <v>0.158</v>
      </c>
      <c r="N42" s="271">
        <f t="shared" si="0"/>
        <v>1084805.5361692226</v>
      </c>
    </row>
    <row r="43" spans="1:14">
      <c r="A43" t="s">
        <v>335</v>
      </c>
      <c r="B43" s="846" t="str">
        <f>VLOOKUP(A43,EQUIPOS!A13:D157,3,FALSE)</f>
        <v>Tara (Recebo, Agua, Etc.)</v>
      </c>
      <c r="C43" s="847"/>
      <c r="D43" s="847"/>
      <c r="E43" s="847"/>
      <c r="F43" s="847"/>
      <c r="G43" s="847"/>
      <c r="H43" s="848"/>
      <c r="I43" s="36"/>
      <c r="J43" s="37"/>
      <c r="K43" s="437">
        <f>VLOOKUP(A43,EQUIPOS!A13:D170,4,FALSE)</f>
        <v>267179.93905350566</v>
      </c>
      <c r="L43" s="275"/>
      <c r="M43" s="276">
        <v>2.8000000000000001E-2</v>
      </c>
      <c r="N43" s="271">
        <f t="shared" si="0"/>
        <v>9542140.6804823447</v>
      </c>
    </row>
    <row r="44" spans="1:14">
      <c r="A44" t="s">
        <v>216</v>
      </c>
      <c r="B44" s="846" t="str">
        <f>VLOOKUP(A44,EQUIPOS!A14:D158,3,FALSE)</f>
        <v xml:space="preserve">Equipo de topografía Teodolito electrónico con abertura de anteojo de 42 mm. Aumento del anteojo: 30x.Distancia mínima de enfoque: 1.0 m. Precisión: 5´´. Compensador con rango de trabajo ±3´. </v>
      </c>
      <c r="C44" s="847"/>
      <c r="D44" s="847"/>
      <c r="E44" s="847"/>
      <c r="F44" s="847"/>
      <c r="G44" s="847"/>
      <c r="H44" s="848"/>
      <c r="I44" s="36"/>
      <c r="J44" s="37"/>
      <c r="K44" s="437">
        <f>VLOOKUP(A44,EQUIPOS!A14:D171,4,FALSE)</f>
        <v>17786.927067938886</v>
      </c>
      <c r="L44" s="275"/>
      <c r="M44" s="276">
        <v>0.158</v>
      </c>
      <c r="N44" s="272">
        <f t="shared" si="0"/>
        <v>112575.4877717651</v>
      </c>
    </row>
    <row r="45" spans="1:14">
      <c r="B45" s="853" t="s">
        <v>952</v>
      </c>
      <c r="C45" s="854"/>
      <c r="D45" s="854"/>
      <c r="E45" s="38"/>
      <c r="F45" s="39"/>
      <c r="G45" s="39"/>
      <c r="H45" s="40"/>
      <c r="I45" s="36"/>
      <c r="J45" s="37"/>
      <c r="K45" s="278"/>
      <c r="L45" s="275"/>
      <c r="M45" s="400">
        <v>0.02</v>
      </c>
      <c r="N45" s="343">
        <f>N81*M45</f>
        <v>7707.987993879492</v>
      </c>
    </row>
    <row r="46" spans="1:14" ht="15.75" thickBot="1">
      <c r="B46" s="846"/>
      <c r="C46" s="847"/>
      <c r="D46" s="847"/>
      <c r="E46" s="847"/>
      <c r="F46" s="847"/>
      <c r="G46" s="847"/>
      <c r="H46" s="848"/>
      <c r="I46" s="855"/>
      <c r="J46" s="856"/>
      <c r="K46" s="41"/>
      <c r="L46" s="857"/>
      <c r="M46" s="858"/>
      <c r="N46" s="105"/>
    </row>
    <row r="47" spans="1:14" ht="15.75" thickBot="1">
      <c r="B47" s="833" t="s">
        <v>953</v>
      </c>
      <c r="C47" s="834"/>
      <c r="D47" s="834"/>
      <c r="E47" s="834"/>
      <c r="F47" s="834"/>
      <c r="G47" s="834"/>
      <c r="H47" s="834"/>
      <c r="I47" s="834"/>
      <c r="J47" s="834"/>
      <c r="K47" s="834"/>
      <c r="L47" s="834"/>
      <c r="M47" s="835"/>
      <c r="N47" s="393">
        <f>SUM(N36:N46)</f>
        <v>23992656.941717848</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4" t="s">
        <v>944</v>
      </c>
      <c r="C51" s="825"/>
      <c r="D51" s="825"/>
      <c r="E51" s="825"/>
      <c r="F51" s="825"/>
      <c r="G51" s="825"/>
      <c r="H51" s="825"/>
      <c r="I51" s="826"/>
      <c r="J51" s="314" t="s">
        <v>945</v>
      </c>
      <c r="K51" s="85" t="s">
        <v>946</v>
      </c>
      <c r="L51" s="827" t="s">
        <v>955</v>
      </c>
      <c r="M51" s="826"/>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24008428.832881913</v>
      </c>
      <c r="N52" s="271">
        <f t="shared" ref="N52:N58" si="1">K52*M52</f>
        <v>24008428.832881913</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82497.584932637328</v>
      </c>
      <c r="N53" s="271">
        <f t="shared" si="1"/>
        <v>2474927.5479791197</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75487.950034226087</v>
      </c>
      <c r="N54" s="271">
        <f t="shared" si="1"/>
        <v>4529277.0020535653</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44495.064797542233</v>
      </c>
      <c r="N55" s="271">
        <f t="shared" si="1"/>
        <v>533940.77757050679</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1587609.7569226518</v>
      </c>
      <c r="N56" s="271">
        <f t="shared" si="1"/>
        <v>3175219.5138453036</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979891.40094231744</v>
      </c>
      <c r="N57" s="271">
        <f t="shared" si="1"/>
        <v>4899457.004711587</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20844.029767745935</v>
      </c>
      <c r="N58" s="271">
        <f t="shared" si="1"/>
        <v>1459082.0837422155</v>
      </c>
    </row>
    <row r="59" spans="1:14" ht="15.75" thickBot="1">
      <c r="B59" s="833" t="s">
        <v>953</v>
      </c>
      <c r="C59" s="834"/>
      <c r="D59" s="834"/>
      <c r="E59" s="834"/>
      <c r="F59" s="834"/>
      <c r="G59" s="834"/>
      <c r="H59" s="834"/>
      <c r="I59" s="834"/>
      <c r="J59" s="834"/>
      <c r="K59" s="834"/>
      <c r="L59" s="834"/>
      <c r="M59" s="835"/>
      <c r="N59" s="393">
        <f>SUM(N52:N58)</f>
        <v>41080332.762784213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837">
        <f>VLOOKUP(A64,TRANSPORTE!A5:D117,4,FALSE)</f>
        <v>148644.62513066165</v>
      </c>
      <c r="M64" s="838"/>
      <c r="N64" s="286">
        <f>K64*L64</f>
        <v>7432.2312565330831</v>
      </c>
    </row>
    <row r="65" spans="1:15">
      <c r="B65" s="46"/>
      <c r="C65" s="47"/>
      <c r="D65" s="47"/>
      <c r="E65" s="47"/>
      <c r="F65" s="47"/>
      <c r="G65" s="47"/>
      <c r="H65" s="310"/>
      <c r="I65" s="278"/>
      <c r="J65" s="285"/>
      <c r="K65" s="278"/>
      <c r="L65" s="837"/>
      <c r="M65" s="838"/>
      <c r="N65" s="286"/>
    </row>
    <row r="66" spans="1:15">
      <c r="B66" s="46"/>
      <c r="C66" s="47"/>
      <c r="D66" s="47"/>
      <c r="E66" s="47"/>
      <c r="F66" s="47"/>
      <c r="G66" s="47"/>
      <c r="H66" s="310"/>
      <c r="I66" s="278"/>
      <c r="J66" s="285"/>
      <c r="K66" s="278"/>
      <c r="L66" s="837"/>
      <c r="M66" s="838"/>
      <c r="N66" s="286"/>
    </row>
    <row r="67" spans="1:15">
      <c r="B67" s="46"/>
      <c r="C67" s="47"/>
      <c r="D67" s="47"/>
      <c r="E67" s="47"/>
      <c r="F67" s="47"/>
      <c r="G67" s="47"/>
      <c r="H67" s="310"/>
      <c r="I67" s="278"/>
      <c r="J67" s="285"/>
      <c r="K67" s="278"/>
      <c r="L67" s="837"/>
      <c r="M67" s="83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7432.2312565330831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15</v>
      </c>
      <c r="B75" s="654" t="str">
        <f>VLOOKUP(A75,'MANO DE OBRA'!A8:D68,3,FALSE)</f>
        <v>Obrero (6)</v>
      </c>
      <c r="C75" s="655"/>
      <c r="D75" s="655"/>
      <c r="E75" s="655"/>
      <c r="F75" s="655"/>
      <c r="G75" s="655"/>
      <c r="H75" s="655"/>
      <c r="I75" s="291">
        <f>K75/J75*100</f>
        <v>175560</v>
      </c>
      <c r="J75" s="292">
        <v>185</v>
      </c>
      <c r="K75" s="293">
        <f>VLOOKUP(A75,'MANO DE OBRA'!A8:D99,4,FALSE)</f>
        <v>324786</v>
      </c>
      <c r="L75" s="50"/>
      <c r="M75" s="433">
        <v>1.26</v>
      </c>
      <c r="N75" s="394">
        <f>K75/M75</f>
        <v>257766.66666666666</v>
      </c>
      <c r="O75" s="106"/>
    </row>
    <row r="76" spans="1:15">
      <c r="A76" s="162" t="s">
        <v>30</v>
      </c>
      <c r="B76" s="654" t="str">
        <f>VLOOKUP(A76,'MANO DE OBRA'!A8:D69,3,FALSE)</f>
        <v>Oficial</v>
      </c>
      <c r="C76" s="655"/>
      <c r="D76" s="655"/>
      <c r="E76" s="655"/>
      <c r="F76" s="655"/>
      <c r="G76" s="655"/>
      <c r="H76" s="655"/>
      <c r="I76" s="291">
        <f>K76/J76*100</f>
        <v>57668.23979157189</v>
      </c>
      <c r="J76" s="292">
        <v>185</v>
      </c>
      <c r="K76" s="293">
        <f>VLOOKUP(A76,'MANO DE OBRA'!A8:D100,4,FALSE)</f>
        <v>106686.24361440798</v>
      </c>
      <c r="L76" s="50"/>
      <c r="M76" s="431">
        <v>1.26</v>
      </c>
      <c r="N76" s="394">
        <f>K76/M76</f>
        <v>84671.621916196818</v>
      </c>
    </row>
    <row r="77" spans="1:15">
      <c r="A77" s="173" t="s">
        <v>2228</v>
      </c>
      <c r="B77" s="654" t="str">
        <f>VLOOKUP(A77,'MANO DE OBRA'!A11:D72,3,FALSE)</f>
        <v>Celador</v>
      </c>
      <c r="C77" s="655"/>
      <c r="D77" s="655"/>
      <c r="E77" s="655"/>
      <c r="F77" s="655"/>
      <c r="G77" s="655"/>
      <c r="H77" s="655"/>
      <c r="I77" s="291">
        <f>K77/J77*100</f>
        <v>29260.000000000004</v>
      </c>
      <c r="J77" s="292">
        <v>185</v>
      </c>
      <c r="K77" s="297">
        <f>VLOOKUP(A77,'MANO DE OBRA'!A11:D103,4,FALSE)</f>
        <v>54131</v>
      </c>
      <c r="L77" s="652"/>
      <c r="M77" s="299">
        <v>1.26</v>
      </c>
      <c r="N77" s="394">
        <f>K77/M77</f>
        <v>42961.111111111109</v>
      </c>
    </row>
    <row r="78" spans="1:15">
      <c r="A78" s="173"/>
      <c r="B78" s="654"/>
      <c r="C78" s="655"/>
      <c r="D78" s="655"/>
      <c r="E78" s="655"/>
      <c r="F78" s="655"/>
      <c r="G78" s="655"/>
      <c r="H78" s="655"/>
      <c r="I78" s="291"/>
      <c r="J78" s="292"/>
      <c r="K78" s="293"/>
      <c r="L78" s="652"/>
      <c r="M78" s="299"/>
      <c r="N78" s="394"/>
    </row>
    <row r="79" spans="1:15">
      <c r="B79" s="654"/>
      <c r="C79" s="655"/>
      <c r="D79" s="655"/>
      <c r="E79" s="655"/>
      <c r="F79" s="655"/>
      <c r="G79" s="655"/>
      <c r="H79" s="655"/>
      <c r="I79" s="291"/>
      <c r="J79" s="292"/>
      <c r="K79" s="293"/>
      <c r="L79" s="652"/>
      <c r="M79" s="299"/>
      <c r="N79" s="394"/>
    </row>
    <row r="80" spans="1:15" ht="15.75" thickBot="1">
      <c r="B80" s="820"/>
      <c r="C80" s="821"/>
      <c r="D80" s="821"/>
      <c r="E80" s="821"/>
      <c r="F80" s="821"/>
      <c r="G80" s="821"/>
      <c r="H80" s="821"/>
      <c r="I80" s="469"/>
      <c r="J80" s="470"/>
      <c r="K80" s="471"/>
      <c r="L80" s="653"/>
      <c r="M80" s="656"/>
      <c r="N80" s="439"/>
    </row>
    <row r="81" spans="1:14" ht="15.75" thickBot="1">
      <c r="B81" s="839" t="s">
        <v>953</v>
      </c>
      <c r="C81" s="840"/>
      <c r="D81" s="840"/>
      <c r="E81" s="840"/>
      <c r="F81" s="840"/>
      <c r="G81" s="840"/>
      <c r="H81" s="840"/>
      <c r="I81" s="840"/>
      <c r="J81" s="840"/>
      <c r="K81" s="840"/>
      <c r="L81" s="840"/>
      <c r="M81" s="841"/>
      <c r="N81" s="459">
        <f>SUM(N75:N80)</f>
        <v>385399.39969397458</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N47+N59+N70+N81</f>
        <v>65465821.335452564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13093164.267090514</v>
      </c>
      <c r="M88" s="868"/>
      <c r="N88" s="51"/>
    </row>
    <row r="89" spans="1:14">
      <c r="B89" s="89" t="s">
        <v>973</v>
      </c>
      <c r="C89" s="90"/>
      <c r="D89" s="90"/>
      <c r="E89" s="90"/>
      <c r="F89" s="90"/>
      <c r="G89" s="90"/>
      <c r="H89" s="90"/>
      <c r="I89" s="87"/>
      <c r="J89" s="88"/>
      <c r="K89" s="303">
        <v>0.05</v>
      </c>
      <c r="L89" s="867">
        <f>N83*K89</f>
        <v>3273291.0667726286</v>
      </c>
      <c r="M89" s="868"/>
      <c r="N89" s="51"/>
    </row>
    <row r="90" spans="1:14" ht="15.75" thickBot="1">
      <c r="B90" s="91" t="s">
        <v>974</v>
      </c>
      <c r="C90" s="92"/>
      <c r="D90" s="92"/>
      <c r="E90" s="92"/>
      <c r="F90" s="92"/>
      <c r="G90" s="92"/>
      <c r="H90" s="92"/>
      <c r="I90" s="93"/>
      <c r="J90" s="94"/>
      <c r="K90" s="304">
        <v>0.05</v>
      </c>
      <c r="L90" s="869">
        <f>N83*K90</f>
        <v>3273291.0667726286</v>
      </c>
      <c r="M90" s="870"/>
      <c r="N90" s="51"/>
    </row>
    <row r="91" spans="1:14" ht="15.75" thickBot="1">
      <c r="B91" s="833" t="s">
        <v>953</v>
      </c>
      <c r="C91" s="834"/>
      <c r="D91" s="834"/>
      <c r="E91" s="834"/>
      <c r="F91" s="834"/>
      <c r="G91" s="834"/>
      <c r="H91" s="834"/>
      <c r="I91" s="834"/>
      <c r="J91" s="834"/>
      <c r="K91" s="834"/>
      <c r="L91" s="834"/>
      <c r="M91" s="835"/>
      <c r="N91" s="52">
        <f>L88+L89+L90</f>
        <v>19639746.400635771</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85105567.736088336</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B81:M81"/>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140</v>
      </c>
      <c r="B36" s="846" t="str">
        <f>VLOOKUP(A36,EQUIPOS!A6:D154,3,FALSE)</f>
        <v>Camisa para Pilote D=1.20m</v>
      </c>
      <c r="C36" s="847"/>
      <c r="D36" s="847"/>
      <c r="E36" s="847"/>
      <c r="F36" s="847"/>
      <c r="G36" s="847"/>
      <c r="H36" s="848"/>
      <c r="I36" s="266"/>
      <c r="J36" s="267"/>
      <c r="K36" s="268">
        <f>VLOOKUP(A36,EQUIPOS!A6:D163,4,FALSE)</f>
        <v>31469.777023574166</v>
      </c>
      <c r="L36" s="269"/>
      <c r="M36" s="270">
        <v>1</v>
      </c>
      <c r="N36" s="271">
        <f t="shared" ref="N36:N42" si="0">K36/M36</f>
        <v>31469.777023574166</v>
      </c>
    </row>
    <row r="37" spans="1:14">
      <c r="A37" s="113" t="s">
        <v>206</v>
      </c>
      <c r="B37" s="846" t="str">
        <f>VLOOKUP(A37,EQUIPOS!A7:D154,3,FALSE)</f>
        <v>Equipo de Soldadura</v>
      </c>
      <c r="C37" s="847"/>
      <c r="D37" s="847"/>
      <c r="E37" s="847"/>
      <c r="F37" s="847"/>
      <c r="G37" s="847"/>
      <c r="H37" s="848"/>
      <c r="I37" s="420"/>
      <c r="J37" s="421"/>
      <c r="K37" s="268">
        <f>VLOOKUP(A37,EQUIPOS!A7:D164,4,FALSE)</f>
        <v>6708.5134597573224</v>
      </c>
      <c r="L37" s="334"/>
      <c r="M37" s="335">
        <v>1</v>
      </c>
      <c r="N37" s="271">
        <f t="shared" si="0"/>
        <v>6708.5134597573224</v>
      </c>
    </row>
    <row r="38" spans="1:14">
      <c r="A38" s="113" t="s">
        <v>242</v>
      </c>
      <c r="B38" s="846" t="str">
        <f>VLOOKUP(A38,EQUIPOS!A8:D154,3,FALSE)</f>
        <v>Grúa con torre capacidad 1 ton en la punta.</v>
      </c>
      <c r="C38" s="847"/>
      <c r="D38" s="847"/>
      <c r="E38" s="847"/>
      <c r="F38" s="847"/>
      <c r="G38" s="847"/>
      <c r="H38" s="848"/>
      <c r="I38" s="420"/>
      <c r="J38" s="421"/>
      <c r="K38" s="437">
        <f>VLOOKUP(A38,EQUIPOS!A8:D165,4,FALSE)</f>
        <v>189586.8313710691</v>
      </c>
      <c r="L38" s="334"/>
      <c r="M38" s="335">
        <v>2.5</v>
      </c>
      <c r="N38" s="271">
        <f t="shared" si="0"/>
        <v>75834.732548427637</v>
      </c>
    </row>
    <row r="39" spans="1:14">
      <c r="A39" s="113" t="s">
        <v>267</v>
      </c>
      <c r="B39" s="846" t="str">
        <f>VLOOKUP(A39,EQUIPOS!A9:D154,3,FALSE)</f>
        <v>Motobomba de concreto</v>
      </c>
      <c r="C39" s="847"/>
      <c r="D39" s="847"/>
      <c r="E39" s="847"/>
      <c r="F39" s="847"/>
      <c r="G39" s="847"/>
      <c r="H39" s="848"/>
      <c r="I39" s="420"/>
      <c r="J39" s="421"/>
      <c r="K39" s="437">
        <f>VLOOKUP(A39,EQUIPOS!A9:D166,4,FALSE)</f>
        <v>88962.530199889428</v>
      </c>
      <c r="L39" s="334"/>
      <c r="M39" s="335">
        <v>2.5499800000000001</v>
      </c>
      <c r="N39" s="271">
        <f t="shared" si="0"/>
        <v>34887.540372822303</v>
      </c>
    </row>
    <row r="40" spans="1:14">
      <c r="A40" s="113" t="s">
        <v>277</v>
      </c>
      <c r="B40" s="846" t="str">
        <f>VLOOKUP(A40,EQUIPOS!A10:D154,3,FALSE)</f>
        <v>Pala auxiliar de piloteadora</v>
      </c>
      <c r="C40" s="847"/>
      <c r="D40" s="847"/>
      <c r="E40" s="847"/>
      <c r="F40" s="847"/>
      <c r="G40" s="847"/>
      <c r="H40" s="848"/>
      <c r="I40" s="420"/>
      <c r="J40" s="421"/>
      <c r="K40" s="437">
        <f>VLOOKUP(A40,EQUIPOS!A10:D167,4,FALSE)</f>
        <v>387378.15125602065</v>
      </c>
      <c r="L40" s="334"/>
      <c r="M40" s="335">
        <v>2.5</v>
      </c>
      <c r="N40" s="271">
        <f t="shared" si="0"/>
        <v>154951.26050240826</v>
      </c>
    </row>
    <row r="41" spans="1:14">
      <c r="A41" s="113" t="s">
        <v>282</v>
      </c>
      <c r="B41" s="846" t="str">
        <f>VLOOKUP(A41,EQUIPOS!A6:D154,3,FALSE)</f>
        <v>Piloteadora potencia 250KW, RPM 1800, fuerza elevadora 200KN</v>
      </c>
      <c r="C41" s="847"/>
      <c r="D41" s="847"/>
      <c r="E41" s="847"/>
      <c r="F41" s="847"/>
      <c r="G41" s="847"/>
      <c r="H41" s="848"/>
      <c r="I41" s="420"/>
      <c r="J41" s="421"/>
      <c r="K41" s="437">
        <f>VLOOKUP(A41,EQUIPOS!A6:D154,4,FALSE)</f>
        <v>561775.07863744022</v>
      </c>
      <c r="L41" s="334"/>
      <c r="M41" s="335">
        <v>1</v>
      </c>
      <c r="N41" s="271">
        <f t="shared" si="0"/>
        <v>561775.07863744022</v>
      </c>
    </row>
    <row r="42" spans="1:14">
      <c r="A42" s="113" t="s">
        <v>310</v>
      </c>
      <c r="B42" s="846" t="str">
        <f>VLOOKUP(A42,EQUIPOS!A12:D156,3,FALSE)</f>
        <v>Retroexcavadora A25C</v>
      </c>
      <c r="C42" s="847"/>
      <c r="D42" s="847"/>
      <c r="E42" s="847"/>
      <c r="F42" s="847"/>
      <c r="G42" s="847"/>
      <c r="H42" s="848"/>
      <c r="I42" s="327"/>
      <c r="J42" s="329"/>
      <c r="K42" s="437">
        <f>VLOOKUP(A42,EQUIPOS!A12:D169,4,FALSE)</f>
        <v>209372.57464534912</v>
      </c>
      <c r="L42" s="422"/>
      <c r="M42" s="423">
        <v>2.5</v>
      </c>
      <c r="N42" s="271">
        <f t="shared" si="0"/>
        <v>83749.029858139649</v>
      </c>
    </row>
    <row r="43" spans="1:14">
      <c r="B43" s="846"/>
      <c r="C43" s="847"/>
      <c r="D43" s="847"/>
      <c r="E43" s="847"/>
      <c r="F43" s="847"/>
      <c r="G43" s="847"/>
      <c r="H43" s="848"/>
      <c r="I43" s="36"/>
      <c r="J43" s="37"/>
      <c r="K43" s="437"/>
      <c r="L43" s="275"/>
      <c r="M43" s="276"/>
      <c r="N43" s="271"/>
    </row>
    <row r="44" spans="1:14">
      <c r="B44" s="319"/>
      <c r="C44" s="320"/>
      <c r="D44" s="320"/>
      <c r="E44" s="320"/>
      <c r="F44" s="322"/>
      <c r="G44" s="322"/>
      <c r="H44" s="125"/>
      <c r="I44" s="36"/>
      <c r="J44" s="37"/>
      <c r="K44" s="437"/>
      <c r="L44" s="275"/>
      <c r="M44" s="276"/>
      <c r="N44" s="272"/>
    </row>
    <row r="45" spans="1:14">
      <c r="B45" s="853" t="s">
        <v>952</v>
      </c>
      <c r="C45" s="854"/>
      <c r="D45" s="854"/>
      <c r="E45" s="38"/>
      <c r="F45" s="39"/>
      <c r="G45" s="39"/>
      <c r="H45" s="40"/>
      <c r="I45" s="36"/>
      <c r="J45" s="37"/>
      <c r="K45" s="278"/>
      <c r="L45" s="275"/>
      <c r="M45" s="400">
        <v>0.1</v>
      </c>
      <c r="N45" s="343">
        <f>N83*M45</f>
        <v>8989.0050753001669</v>
      </c>
    </row>
    <row r="46" spans="1:14" ht="15.75" thickBot="1">
      <c r="B46" s="846"/>
      <c r="C46" s="847"/>
      <c r="D46" s="847"/>
      <c r="E46" s="847"/>
      <c r="F46" s="847"/>
      <c r="G46" s="847"/>
      <c r="H46" s="848"/>
      <c r="I46" s="855"/>
      <c r="J46" s="856"/>
      <c r="K46" s="41"/>
      <c r="L46" s="857"/>
      <c r="M46" s="858"/>
      <c r="N46" s="105"/>
    </row>
    <row r="47" spans="1:14" ht="15.75" thickBot="1">
      <c r="B47" s="833" t="s">
        <v>953</v>
      </c>
      <c r="C47" s="834"/>
      <c r="D47" s="834"/>
      <c r="E47" s="834"/>
      <c r="F47" s="834"/>
      <c r="G47" s="834"/>
      <c r="H47" s="834"/>
      <c r="I47" s="834"/>
      <c r="J47" s="834"/>
      <c r="K47" s="834"/>
      <c r="L47" s="834"/>
      <c r="M47" s="835"/>
      <c r="N47" s="393">
        <f>SUM(N36:N46)</f>
        <v>958364.9374778698</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4" t="s">
        <v>944</v>
      </c>
      <c r="C51" s="825"/>
      <c r="D51" s="825"/>
      <c r="E51" s="825"/>
      <c r="F51" s="825"/>
      <c r="G51" s="825"/>
      <c r="H51" s="825"/>
      <c r="I51" s="826"/>
      <c r="J51" s="314" t="s">
        <v>945</v>
      </c>
      <c r="K51" s="85" t="s">
        <v>946</v>
      </c>
      <c r="L51" s="827" t="s">
        <v>955</v>
      </c>
      <c r="M51" s="826"/>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7198.2532277688088</v>
      </c>
      <c r="N52" s="271">
        <f>K52*M52</f>
        <v>16951.886351395544</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3596.5254006681325</v>
      </c>
      <c r="N53" s="271">
        <f>K53*M53</f>
        <v>444890.94997678115</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515180.67916384054</v>
      </c>
      <c r="N54" s="271">
        <f>K54*M54</f>
        <v>424853.0571947869</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3" t="s">
        <v>953</v>
      </c>
      <c r="C59" s="834"/>
      <c r="D59" s="834"/>
      <c r="E59" s="834"/>
      <c r="F59" s="834"/>
      <c r="G59" s="834"/>
      <c r="H59" s="834"/>
      <c r="I59" s="834"/>
      <c r="J59" s="834"/>
      <c r="K59" s="834"/>
      <c r="L59" s="834"/>
      <c r="M59" s="835"/>
      <c r="N59" s="393">
        <f>SUM(N52:N58)</f>
        <v>886695.89352296363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837">
        <f>VLOOKUP(A64,TRANSPORTE!A5:D117,4,FALSE)</f>
        <v>1350.725590257437</v>
      </c>
      <c r="M64" s="838"/>
      <c r="N64" s="286">
        <f>K64*L64</f>
        <v>1755.9432673346682</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837">
        <f>VLOOKUP(A65,TRANSPORTE!A6:D117,4,FALSE)</f>
        <v>58.945955182650025</v>
      </c>
      <c r="M65" s="838"/>
      <c r="N65" s="286">
        <f>K65*L65</f>
        <v>2.9472977591325016</v>
      </c>
    </row>
    <row r="66" spans="1:15">
      <c r="B66" s="46"/>
      <c r="C66" s="47"/>
      <c r="D66" s="47"/>
      <c r="E66" s="47"/>
      <c r="F66" s="47"/>
      <c r="G66" s="47"/>
      <c r="H66" s="310"/>
      <c r="I66" s="278"/>
      <c r="J66" s="285"/>
      <c r="K66" s="278"/>
      <c r="L66" s="837"/>
      <c r="M66" s="838"/>
      <c r="N66" s="286"/>
    </row>
    <row r="67" spans="1:15">
      <c r="B67" s="46"/>
      <c r="C67" s="47"/>
      <c r="D67" s="47"/>
      <c r="E67" s="47"/>
      <c r="F67" s="47"/>
      <c r="G67" s="47"/>
      <c r="H67" s="310"/>
      <c r="I67" s="278"/>
      <c r="J67" s="285"/>
      <c r="K67" s="278"/>
      <c r="L67" s="837"/>
      <c r="M67" s="83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1758.8905650938007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985"/>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20"/>
      <c r="C82" s="821"/>
      <c r="D82" s="821"/>
      <c r="E82" s="821"/>
      <c r="F82" s="821"/>
      <c r="G82" s="821"/>
      <c r="H82" s="821"/>
      <c r="I82" s="126"/>
      <c r="J82" s="126"/>
      <c r="K82" s="126"/>
      <c r="L82" s="921"/>
      <c r="M82" s="921"/>
      <c r="N82" s="127"/>
    </row>
    <row r="83" spans="1:14" ht="15.75" thickBot="1">
      <c r="B83" s="839" t="s">
        <v>953</v>
      </c>
      <c r="C83" s="840"/>
      <c r="D83" s="840"/>
      <c r="E83" s="840"/>
      <c r="F83" s="840"/>
      <c r="G83" s="840"/>
      <c r="H83" s="840"/>
      <c r="I83" s="840"/>
      <c r="J83" s="840"/>
      <c r="K83" s="840"/>
      <c r="L83" s="840"/>
      <c r="M83" s="841"/>
      <c r="N83" s="459">
        <f>SUM(N76:N82)</f>
        <v>89890.050753001662</v>
      </c>
    </row>
    <row r="84" spans="1:14" ht="15.75" thickBot="1">
      <c r="B84" s="33"/>
      <c r="C84" s="34"/>
      <c r="D84" s="34"/>
      <c r="E84" s="34"/>
      <c r="F84" s="34"/>
      <c r="G84" s="34"/>
      <c r="H84" s="34"/>
      <c r="I84" s="34"/>
      <c r="J84" s="34"/>
      <c r="K84" s="34"/>
      <c r="L84" s="34"/>
      <c r="M84" s="34"/>
      <c r="N84" s="35"/>
    </row>
    <row r="85" spans="1:14" ht="15.75" thickBot="1">
      <c r="B85" s="833" t="s">
        <v>967</v>
      </c>
      <c r="C85" s="834"/>
      <c r="D85" s="834"/>
      <c r="E85" s="834"/>
      <c r="F85" s="834"/>
      <c r="G85" s="834"/>
      <c r="H85" s="834"/>
      <c r="I85" s="834"/>
      <c r="J85" s="834"/>
      <c r="K85" s="834"/>
      <c r="L85" s="834"/>
      <c r="M85" s="835"/>
      <c r="N85" s="99">
        <f>N47+N59+N70+N83</f>
        <v>1936709.7723189287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4" t="s">
        <v>969</v>
      </c>
      <c r="C89" s="825"/>
      <c r="D89" s="825"/>
      <c r="E89" s="825"/>
      <c r="F89" s="825"/>
      <c r="G89" s="825"/>
      <c r="H89" s="825"/>
      <c r="I89" s="313"/>
      <c r="J89" s="333"/>
      <c r="K89" s="301" t="s">
        <v>970</v>
      </c>
      <c r="L89" s="863" t="s">
        <v>971</v>
      </c>
      <c r="M89" s="864"/>
      <c r="N89" s="302"/>
    </row>
    <row r="90" spans="1:14">
      <c r="B90" s="865" t="s">
        <v>972</v>
      </c>
      <c r="C90" s="866"/>
      <c r="D90" s="866"/>
      <c r="E90" s="866"/>
      <c r="F90" s="866"/>
      <c r="G90" s="866"/>
      <c r="H90" s="866"/>
      <c r="I90" s="87"/>
      <c r="J90" s="88"/>
      <c r="K90" s="303">
        <v>0.2</v>
      </c>
      <c r="L90" s="867">
        <f>N85*K90</f>
        <v>387341.95446378575</v>
      </c>
      <c r="M90" s="868"/>
      <c r="N90" s="51"/>
    </row>
    <row r="91" spans="1:14">
      <c r="B91" s="89" t="s">
        <v>973</v>
      </c>
      <c r="C91" s="90"/>
      <c r="D91" s="90"/>
      <c r="E91" s="90"/>
      <c r="F91" s="90"/>
      <c r="G91" s="90"/>
      <c r="H91" s="90"/>
      <c r="I91" s="87"/>
      <c r="J91" s="88"/>
      <c r="K91" s="303">
        <v>0.05</v>
      </c>
      <c r="L91" s="867">
        <f>N85*K91</f>
        <v>96835.488615946437</v>
      </c>
      <c r="M91" s="868"/>
      <c r="N91" s="51"/>
    </row>
    <row r="92" spans="1:14" ht="15.75" thickBot="1">
      <c r="B92" s="91" t="s">
        <v>974</v>
      </c>
      <c r="C92" s="92"/>
      <c r="D92" s="92"/>
      <c r="E92" s="92"/>
      <c r="F92" s="92"/>
      <c r="G92" s="92"/>
      <c r="H92" s="92"/>
      <c r="I92" s="93"/>
      <c r="J92" s="94"/>
      <c r="K92" s="304">
        <v>0.05</v>
      </c>
      <c r="L92" s="869">
        <f>N85*K92</f>
        <v>96835.488615946437</v>
      </c>
      <c r="M92" s="870"/>
      <c r="N92" s="51"/>
    </row>
    <row r="93" spans="1:14" ht="15.75" thickBot="1">
      <c r="B93" s="833" t="s">
        <v>953</v>
      </c>
      <c r="C93" s="834"/>
      <c r="D93" s="834"/>
      <c r="E93" s="834"/>
      <c r="F93" s="834"/>
      <c r="G93" s="834"/>
      <c r="H93" s="834"/>
      <c r="I93" s="834"/>
      <c r="J93" s="834"/>
      <c r="K93" s="834"/>
      <c r="L93" s="834"/>
      <c r="M93" s="835"/>
      <c r="N93" s="52">
        <f>L90+L91+L92</f>
        <v>581012.93169567862</v>
      </c>
    </row>
    <row r="94" spans="1:14" ht="15.75" thickBot="1">
      <c r="B94" s="33"/>
      <c r="C94" s="34"/>
      <c r="D94" s="34"/>
      <c r="E94" s="34"/>
      <c r="F94" s="34"/>
      <c r="G94" s="34"/>
      <c r="H94" s="34"/>
      <c r="I94" s="34"/>
      <c r="J94" s="34"/>
      <c r="K94" s="34"/>
      <c r="L94" s="34"/>
      <c r="M94" s="34"/>
      <c r="N94" s="35"/>
    </row>
    <row r="95" spans="1:14" ht="15.75" thickBot="1">
      <c r="A95" t="s">
        <v>2016</v>
      </c>
      <c r="B95" s="833" t="s">
        <v>975</v>
      </c>
      <c r="C95" s="834"/>
      <c r="D95" s="834"/>
      <c r="E95" s="834"/>
      <c r="F95" s="834"/>
      <c r="G95" s="834"/>
      <c r="H95" s="834"/>
      <c r="I95" s="834"/>
      <c r="J95" s="834"/>
      <c r="K95" s="834"/>
      <c r="L95" s="834"/>
      <c r="M95" s="835"/>
      <c r="N95" s="188">
        <f>N85+N93</f>
        <v>2517722.7040146072</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5" t="s">
        <v>2218</v>
      </c>
      <c r="C112" s="976"/>
      <c r="D112" s="976"/>
      <c r="E112" s="976"/>
      <c r="F112" s="976"/>
      <c r="G112" s="976"/>
      <c r="H112" s="976"/>
      <c r="I112" s="976"/>
      <c r="J112" s="976"/>
      <c r="K112" s="976"/>
      <c r="L112" s="976"/>
      <c r="M112" s="976"/>
      <c r="N112" s="977"/>
    </row>
    <row r="113" spans="2:14" ht="15" customHeight="1">
      <c r="B113" s="975"/>
      <c r="C113" s="976"/>
      <c r="D113" s="976"/>
      <c r="E113" s="976"/>
      <c r="F113" s="976"/>
      <c r="G113" s="976"/>
      <c r="H113" s="976"/>
      <c r="I113" s="976"/>
      <c r="J113" s="976"/>
      <c r="K113" s="976"/>
      <c r="L113" s="976"/>
      <c r="M113" s="976"/>
      <c r="N113" s="977"/>
    </row>
    <row r="114" spans="2:14" ht="30" customHeight="1">
      <c r="B114" s="978" t="s">
        <v>2219</v>
      </c>
      <c r="C114" s="979"/>
      <c r="D114" s="979"/>
      <c r="E114" s="979"/>
      <c r="F114" s="979"/>
      <c r="G114" s="979"/>
      <c r="H114" s="979"/>
      <c r="I114" s="979"/>
      <c r="J114" s="979"/>
      <c r="K114" s="979"/>
      <c r="L114" s="979"/>
      <c r="M114" s="979"/>
      <c r="N114" s="980"/>
    </row>
    <row r="115" spans="2:14">
      <c r="B115" s="978"/>
      <c r="C115" s="979"/>
      <c r="D115" s="979"/>
      <c r="E115" s="979"/>
      <c r="F115" s="979"/>
      <c r="G115" s="979"/>
      <c r="H115" s="979"/>
      <c r="I115" s="979"/>
      <c r="J115" s="979"/>
      <c r="K115" s="979"/>
      <c r="L115" s="979"/>
      <c r="M115" s="979"/>
      <c r="N115" s="98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81"/>
      <c r="K125" s="981"/>
      <c r="L125" s="981"/>
      <c r="M125" s="981"/>
      <c r="N125" s="982"/>
    </row>
    <row r="126" spans="2:14" ht="15.75" thickBot="1">
      <c r="B126" s="418" t="s">
        <v>2221</v>
      </c>
      <c r="C126" s="419"/>
      <c r="D126" s="419"/>
      <c r="E126" s="258"/>
      <c r="F126" s="258"/>
      <c r="G126" s="258"/>
      <c r="H126" s="258"/>
      <c r="I126" s="258"/>
      <c r="J126" s="983"/>
      <c r="K126" s="983"/>
      <c r="L126" s="983"/>
      <c r="M126" s="983"/>
      <c r="N126"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182</v>
      </c>
      <c r="B36" s="846" t="str">
        <f>VLOOKUP(A36,EQUIPOS!A6:D154,3,FALSE)</f>
        <v xml:space="preserve">Compresor para penetrar roca
</v>
      </c>
      <c r="C36" s="847"/>
      <c r="D36" s="847"/>
      <c r="E36" s="847"/>
      <c r="F36" s="847"/>
      <c r="G36" s="847"/>
      <c r="H36" s="848"/>
      <c r="I36" s="266"/>
      <c r="J36" s="267"/>
      <c r="K36" s="268">
        <f>VLOOKUP(A36,EQUIPOS!A6:D163,4,FALSE)</f>
        <v>92560.232473570184</v>
      </c>
      <c r="L36" s="269"/>
      <c r="M36" s="270">
        <v>0.125</v>
      </c>
      <c r="N36" s="271">
        <f>K36/M36</f>
        <v>740481.85978856147</v>
      </c>
    </row>
    <row r="37" spans="1:14">
      <c r="A37" s="113" t="s">
        <v>242</v>
      </c>
      <c r="B37" s="846" t="str">
        <f>VLOOKUP(A37,EQUIPOS!A7:D154,3,FALSE)</f>
        <v>Grúa con torre capacidad 1 ton en la punta.</v>
      </c>
      <c r="C37" s="847"/>
      <c r="D37" s="847"/>
      <c r="E37" s="847"/>
      <c r="F37" s="847"/>
      <c r="G37" s="847"/>
      <c r="H37" s="848"/>
      <c r="I37" s="420"/>
      <c r="J37" s="421"/>
      <c r="K37" s="268">
        <f>VLOOKUP(A37,EQUIPOS!A7:D164,4,FALSE)</f>
        <v>189586.8313710691</v>
      </c>
      <c r="L37" s="334"/>
      <c r="M37" s="335">
        <v>2.5</v>
      </c>
      <c r="N37" s="271">
        <f>K37/M37</f>
        <v>75834.732548427637</v>
      </c>
    </row>
    <row r="38" spans="1:14">
      <c r="A38" s="113" t="s">
        <v>267</v>
      </c>
      <c r="B38" s="846" t="str">
        <f>VLOOKUP(A38,EQUIPOS!A8:D154,3,FALSE)</f>
        <v>Motobomba de concreto</v>
      </c>
      <c r="C38" s="847"/>
      <c r="D38" s="847"/>
      <c r="E38" s="847"/>
      <c r="F38" s="847"/>
      <c r="G38" s="847"/>
      <c r="H38" s="848"/>
      <c r="I38" s="420"/>
      <c r="J38" s="421"/>
      <c r="K38" s="437">
        <f>VLOOKUP(A38,EQUIPOS!A8:D165,4,FALSE)</f>
        <v>88962.530199889428</v>
      </c>
      <c r="L38" s="334"/>
      <c r="M38" s="335">
        <v>0.65</v>
      </c>
      <c r="N38" s="271">
        <f>K38/M38</f>
        <v>136865.43107675295</v>
      </c>
    </row>
    <row r="39" spans="1:14">
      <c r="A39" s="113" t="s">
        <v>310</v>
      </c>
      <c r="B39" s="846" t="str">
        <f>VLOOKUP(A39,EQUIPOS!A9:D154,3,FALSE)</f>
        <v>Retroexcavadora A25C</v>
      </c>
      <c r="C39" s="847"/>
      <c r="D39" s="847"/>
      <c r="E39" s="847"/>
      <c r="F39" s="847"/>
      <c r="G39" s="847"/>
      <c r="H39" s="848"/>
      <c r="I39" s="420"/>
      <c r="J39" s="421"/>
      <c r="K39" s="437">
        <f>VLOOKUP(A39,EQUIPOS!A9:D166,4,FALSE)</f>
        <v>209372.57464534912</v>
      </c>
      <c r="L39" s="334"/>
      <c r="M39" s="335">
        <v>0.65</v>
      </c>
      <c r="N39" s="271">
        <f>K39/M39</f>
        <v>322111.65330053709</v>
      </c>
    </row>
    <row r="40" spans="1:14">
      <c r="A40" s="113"/>
      <c r="B40" s="846"/>
      <c r="C40" s="847"/>
      <c r="D40" s="847"/>
      <c r="E40" s="847"/>
      <c r="F40" s="847"/>
      <c r="G40" s="847"/>
      <c r="H40" s="848"/>
      <c r="I40" s="420"/>
      <c r="J40" s="421"/>
      <c r="K40" s="437"/>
      <c r="L40" s="334"/>
      <c r="M40" s="335"/>
      <c r="N40" s="271"/>
    </row>
    <row r="41" spans="1:14">
      <c r="A41" s="113"/>
      <c r="B41" s="846"/>
      <c r="C41" s="847"/>
      <c r="D41" s="847"/>
      <c r="E41" s="847"/>
      <c r="F41" s="847"/>
      <c r="G41" s="847"/>
      <c r="H41" s="848"/>
      <c r="I41" s="420"/>
      <c r="J41" s="421"/>
      <c r="K41" s="437"/>
      <c r="L41" s="334"/>
      <c r="M41" s="335"/>
      <c r="N41" s="271"/>
    </row>
    <row r="42" spans="1:14">
      <c r="A42" s="113"/>
      <c r="B42" s="846"/>
      <c r="C42" s="847"/>
      <c r="D42" s="847"/>
      <c r="E42" s="847"/>
      <c r="F42" s="847"/>
      <c r="G42" s="847"/>
      <c r="H42" s="848"/>
      <c r="I42" s="327"/>
      <c r="J42" s="329"/>
      <c r="K42" s="437"/>
      <c r="L42" s="422"/>
      <c r="M42" s="423"/>
      <c r="N42" s="271"/>
    </row>
    <row r="43" spans="1:14">
      <c r="B43" s="846"/>
      <c r="C43" s="847"/>
      <c r="D43" s="847"/>
      <c r="E43" s="847"/>
      <c r="F43" s="847"/>
      <c r="G43" s="847"/>
      <c r="H43" s="848"/>
      <c r="I43" s="36"/>
      <c r="J43" s="37"/>
      <c r="K43" s="437"/>
      <c r="L43" s="275"/>
      <c r="M43" s="276"/>
      <c r="N43" s="271"/>
    </row>
    <row r="44" spans="1:14">
      <c r="B44" s="319"/>
      <c r="C44" s="320"/>
      <c r="D44" s="320"/>
      <c r="E44" s="320"/>
      <c r="F44" s="322"/>
      <c r="G44" s="322"/>
      <c r="H44" s="125"/>
      <c r="I44" s="36"/>
      <c r="J44" s="37"/>
      <c r="K44" s="437"/>
      <c r="L44" s="275"/>
      <c r="M44" s="276"/>
      <c r="N44" s="272"/>
    </row>
    <row r="45" spans="1:14">
      <c r="B45" s="853" t="s">
        <v>952</v>
      </c>
      <c r="C45" s="854"/>
      <c r="D45" s="854"/>
      <c r="E45" s="38"/>
      <c r="F45" s="39"/>
      <c r="G45" s="39"/>
      <c r="H45" s="40"/>
      <c r="I45" s="36"/>
      <c r="J45" s="37"/>
      <c r="K45" s="278"/>
      <c r="L45" s="275"/>
      <c r="M45" s="400">
        <v>0.1</v>
      </c>
      <c r="N45" s="343">
        <f>N87*M45</f>
        <v>46742.82639156087</v>
      </c>
    </row>
    <row r="46" spans="1:14" ht="15.75" thickBot="1">
      <c r="B46" s="846"/>
      <c r="C46" s="847"/>
      <c r="D46" s="847"/>
      <c r="E46" s="847"/>
      <c r="F46" s="847"/>
      <c r="G46" s="847"/>
      <c r="H46" s="848"/>
      <c r="I46" s="855"/>
      <c r="J46" s="856"/>
      <c r="K46" s="41"/>
      <c r="L46" s="857"/>
      <c r="M46" s="858"/>
      <c r="N46" s="105"/>
    </row>
    <row r="47" spans="1:14" ht="15.75" thickBot="1">
      <c r="B47" s="833" t="s">
        <v>953</v>
      </c>
      <c r="C47" s="834"/>
      <c r="D47" s="834"/>
      <c r="E47" s="834"/>
      <c r="F47" s="834"/>
      <c r="G47" s="834"/>
      <c r="H47" s="834"/>
      <c r="I47" s="834"/>
      <c r="J47" s="834"/>
      <c r="K47" s="834"/>
      <c r="L47" s="834"/>
      <c r="M47" s="835"/>
      <c r="N47" s="393">
        <f>SUM(N36:N46)</f>
        <v>1322036.5031058402</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4" t="s">
        <v>944</v>
      </c>
      <c r="C51" s="825"/>
      <c r="D51" s="825"/>
      <c r="E51" s="825"/>
      <c r="F51" s="825"/>
      <c r="G51" s="825"/>
      <c r="H51" s="825"/>
      <c r="I51" s="826"/>
      <c r="J51" s="314" t="s">
        <v>945</v>
      </c>
      <c r="K51" s="85" t="s">
        <v>946</v>
      </c>
      <c r="L51" s="827" t="s">
        <v>955</v>
      </c>
      <c r="M51" s="826"/>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3596.5254006681325</v>
      </c>
      <c r="N52" s="271">
        <f>K52*M52</f>
        <v>640642.96796656481</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515180.67916384054</v>
      </c>
      <c r="N53" s="271">
        <f t="shared" ref="N53:N59" si="0">K53*M53</f>
        <v>611788.4023604932</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6450.2933790123952</v>
      </c>
      <c r="N54" s="271">
        <f t="shared" si="0"/>
        <v>1935.0880137037184</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1803.6946779312993</v>
      </c>
      <c r="N55" s="271">
        <f t="shared" si="0"/>
        <v>5411.084033793898</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15066.278554100074</v>
      </c>
      <c r="N56" s="271">
        <f t="shared" si="0"/>
        <v>3766.5696385250185</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1165.4421995295513</v>
      </c>
      <c r="N57" s="271">
        <f t="shared" si="0"/>
        <v>1165.4421995295513</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1098.2504571685902</v>
      </c>
      <c r="N58" s="271">
        <f t="shared" si="0"/>
        <v>1098.2504571685902</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6655.7201124407648</v>
      </c>
      <c r="N59" s="271">
        <f t="shared" si="0"/>
        <v>3048.3198114978704</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33" t="s">
        <v>953</v>
      </c>
      <c r="C63" s="834"/>
      <c r="D63" s="834"/>
      <c r="E63" s="834"/>
      <c r="F63" s="834"/>
      <c r="G63" s="834"/>
      <c r="H63" s="834"/>
      <c r="I63" s="834"/>
      <c r="J63" s="834"/>
      <c r="K63" s="834"/>
      <c r="L63" s="834"/>
      <c r="M63" s="835"/>
      <c r="N63" s="393">
        <f>SUM(N52:N62)</f>
        <v>1268856.1244812766</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6" t="s">
        <v>961</v>
      </c>
      <c r="M67" s="809"/>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837">
        <f>VLOOKUP(A68,TRANSPORTE!A5:D117,4,FALSE)</f>
        <v>1350.725590257437</v>
      </c>
      <c r="M68" s="838"/>
      <c r="N68" s="286">
        <f>K68*L68</f>
        <v>1755.9432673346682</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837">
        <f>VLOOKUP(A69,TRANSPORTE!A6:D117,4,FALSE)</f>
        <v>58.945955182650025</v>
      </c>
      <c r="M69" s="838"/>
      <c r="N69" s="286">
        <f>K69*L69</f>
        <v>2.9472977591325016</v>
      </c>
    </row>
    <row r="70" spans="1:15">
      <c r="B70" s="46"/>
      <c r="C70" s="47"/>
      <c r="D70" s="47"/>
      <c r="E70" s="47"/>
      <c r="F70" s="47"/>
      <c r="G70" s="47"/>
      <c r="H70" s="310"/>
      <c r="I70" s="278"/>
      <c r="J70" s="285"/>
      <c r="K70" s="278"/>
      <c r="L70" s="837"/>
      <c r="M70" s="838"/>
      <c r="N70" s="286"/>
    </row>
    <row r="71" spans="1:15">
      <c r="B71" s="46"/>
      <c r="C71" s="47"/>
      <c r="D71" s="47"/>
      <c r="E71" s="47"/>
      <c r="F71" s="47"/>
      <c r="G71" s="47"/>
      <c r="H71" s="310"/>
      <c r="I71" s="278"/>
      <c r="J71" s="285"/>
      <c r="K71" s="278"/>
      <c r="L71" s="837"/>
      <c r="M71" s="838"/>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22"/>
      <c r="M73" s="823"/>
      <c r="N73" s="127"/>
    </row>
    <row r="74" spans="1:15" ht="15.75" thickBot="1">
      <c r="B74" s="839" t="s">
        <v>953</v>
      </c>
      <c r="C74" s="840"/>
      <c r="D74" s="840"/>
      <c r="E74" s="840"/>
      <c r="F74" s="840"/>
      <c r="G74" s="840"/>
      <c r="H74" s="840"/>
      <c r="I74" s="840"/>
      <c r="J74" s="840"/>
      <c r="K74" s="840"/>
      <c r="L74" s="840"/>
      <c r="M74" s="841"/>
      <c r="N74" s="104">
        <f>N68+N69+N70+N71+N72</f>
        <v>1758.8905650938007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985"/>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20"/>
      <c r="C86" s="821"/>
      <c r="D86" s="821"/>
      <c r="E86" s="821"/>
      <c r="F86" s="821"/>
      <c r="G86" s="821"/>
      <c r="H86" s="821"/>
      <c r="I86" s="126"/>
      <c r="J86" s="126"/>
      <c r="K86" s="126"/>
      <c r="L86" s="921"/>
      <c r="M86" s="921"/>
      <c r="N86" s="45"/>
    </row>
    <row r="87" spans="1:14" ht="15.75" thickBot="1">
      <c r="B87" s="839" t="s">
        <v>953</v>
      </c>
      <c r="C87" s="840"/>
      <c r="D87" s="840"/>
      <c r="E87" s="840"/>
      <c r="F87" s="840"/>
      <c r="G87" s="840"/>
      <c r="H87" s="840"/>
      <c r="I87" s="840"/>
      <c r="J87" s="840"/>
      <c r="K87" s="840"/>
      <c r="L87" s="840"/>
      <c r="M87" s="841"/>
      <c r="N87" s="300">
        <f>SUM(N80:N86)</f>
        <v>467428.26391560864</v>
      </c>
    </row>
    <row r="88" spans="1:14" ht="15.75" thickBot="1">
      <c r="B88" s="33"/>
      <c r="C88" s="34"/>
      <c r="D88" s="34"/>
      <c r="E88" s="34"/>
      <c r="F88" s="34"/>
      <c r="G88" s="34"/>
      <c r="H88" s="34"/>
      <c r="I88" s="34"/>
      <c r="J88" s="34"/>
      <c r="K88" s="34"/>
      <c r="L88" s="34"/>
      <c r="M88" s="34"/>
      <c r="N88" s="35"/>
    </row>
    <row r="89" spans="1:14" ht="15.75" thickBot="1">
      <c r="B89" s="833" t="s">
        <v>967</v>
      </c>
      <c r="C89" s="834"/>
      <c r="D89" s="834"/>
      <c r="E89" s="834"/>
      <c r="F89" s="834"/>
      <c r="G89" s="834"/>
      <c r="H89" s="834"/>
      <c r="I89" s="834"/>
      <c r="J89" s="834"/>
      <c r="K89" s="834"/>
      <c r="L89" s="834"/>
      <c r="M89" s="835"/>
      <c r="N89" s="99">
        <f>N47+N63+N74+N87</f>
        <v>3060079.782067819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24" t="s">
        <v>969</v>
      </c>
      <c r="C93" s="825"/>
      <c r="D93" s="825"/>
      <c r="E93" s="825"/>
      <c r="F93" s="825"/>
      <c r="G93" s="825"/>
      <c r="H93" s="825"/>
      <c r="I93" s="313"/>
      <c r="J93" s="333"/>
      <c r="K93" s="301" t="s">
        <v>970</v>
      </c>
      <c r="L93" s="863" t="s">
        <v>971</v>
      </c>
      <c r="M93" s="864"/>
      <c r="N93" s="302"/>
    </row>
    <row r="94" spans="1:14">
      <c r="B94" s="865" t="s">
        <v>972</v>
      </c>
      <c r="C94" s="866"/>
      <c r="D94" s="866"/>
      <c r="E94" s="866"/>
      <c r="F94" s="866"/>
      <c r="G94" s="866"/>
      <c r="H94" s="866"/>
      <c r="I94" s="87"/>
      <c r="J94" s="88"/>
      <c r="K94" s="303">
        <v>0.2</v>
      </c>
      <c r="L94" s="867">
        <f>N89*K94</f>
        <v>612015.95641356381</v>
      </c>
      <c r="M94" s="868"/>
      <c r="N94" s="51"/>
    </row>
    <row r="95" spans="1:14">
      <c r="B95" s="89" t="s">
        <v>973</v>
      </c>
      <c r="C95" s="90"/>
      <c r="D95" s="90"/>
      <c r="E95" s="90"/>
      <c r="F95" s="90"/>
      <c r="G95" s="90"/>
      <c r="H95" s="90"/>
      <c r="I95" s="87"/>
      <c r="J95" s="88"/>
      <c r="K95" s="303">
        <v>0.05</v>
      </c>
      <c r="L95" s="867">
        <f>N89*K95</f>
        <v>153003.98910339095</v>
      </c>
      <c r="M95" s="868"/>
      <c r="N95" s="51"/>
    </row>
    <row r="96" spans="1:14" ht="15.75" thickBot="1">
      <c r="B96" s="91" t="s">
        <v>974</v>
      </c>
      <c r="C96" s="92"/>
      <c r="D96" s="92"/>
      <c r="E96" s="92"/>
      <c r="F96" s="92"/>
      <c r="G96" s="92"/>
      <c r="H96" s="92"/>
      <c r="I96" s="93"/>
      <c r="J96" s="94"/>
      <c r="K96" s="304">
        <v>0.05</v>
      </c>
      <c r="L96" s="869">
        <f>N89*K96</f>
        <v>153003.98910339095</v>
      </c>
      <c r="M96" s="870"/>
      <c r="N96" s="51"/>
    </row>
    <row r="97" spans="1:14" ht="15.75" thickBot="1">
      <c r="B97" s="833" t="s">
        <v>953</v>
      </c>
      <c r="C97" s="834"/>
      <c r="D97" s="834"/>
      <c r="E97" s="834"/>
      <c r="F97" s="834"/>
      <c r="G97" s="834"/>
      <c r="H97" s="834"/>
      <c r="I97" s="834"/>
      <c r="J97" s="834"/>
      <c r="K97" s="834"/>
      <c r="L97" s="834"/>
      <c r="M97" s="835"/>
      <c r="N97" s="52">
        <f>L94+L95+L96</f>
        <v>918023.93462034571</v>
      </c>
    </row>
    <row r="98" spans="1:14" ht="15.75" thickBot="1">
      <c r="B98" s="33"/>
      <c r="C98" s="34"/>
      <c r="D98" s="34"/>
      <c r="E98" s="34"/>
      <c r="F98" s="34"/>
      <c r="G98" s="34"/>
      <c r="H98" s="34"/>
      <c r="I98" s="34"/>
      <c r="J98" s="34"/>
      <c r="K98" s="34"/>
      <c r="L98" s="34"/>
      <c r="M98" s="34"/>
      <c r="N98" s="35"/>
    </row>
    <row r="99" spans="1:14" ht="15.75" thickBot="1">
      <c r="A99" t="s">
        <v>2016</v>
      </c>
      <c r="B99" s="833" t="s">
        <v>975</v>
      </c>
      <c r="C99" s="834"/>
      <c r="D99" s="834"/>
      <c r="E99" s="834"/>
      <c r="F99" s="834"/>
      <c r="G99" s="834"/>
      <c r="H99" s="834"/>
      <c r="I99" s="834"/>
      <c r="J99" s="834"/>
      <c r="K99" s="834"/>
      <c r="L99" s="834"/>
      <c r="M99" s="835"/>
      <c r="N99" s="188">
        <f>N89+N97</f>
        <v>3978103.7166881645</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75" t="s">
        <v>2218</v>
      </c>
      <c r="C116" s="976"/>
      <c r="D116" s="976"/>
      <c r="E116" s="976"/>
      <c r="F116" s="976"/>
      <c r="G116" s="976"/>
      <c r="H116" s="976"/>
      <c r="I116" s="976"/>
      <c r="J116" s="976"/>
      <c r="K116" s="976"/>
      <c r="L116" s="976"/>
      <c r="M116" s="976"/>
      <c r="N116" s="977"/>
    </row>
    <row r="117" spans="2:14" ht="15" customHeight="1">
      <c r="B117" s="975"/>
      <c r="C117" s="976"/>
      <c r="D117" s="976"/>
      <c r="E117" s="976"/>
      <c r="F117" s="976"/>
      <c r="G117" s="976"/>
      <c r="H117" s="976"/>
      <c r="I117" s="976"/>
      <c r="J117" s="976"/>
      <c r="K117" s="976"/>
      <c r="L117" s="976"/>
      <c r="M117" s="976"/>
      <c r="N117" s="977"/>
    </row>
    <row r="118" spans="2:14" ht="30" customHeight="1">
      <c r="B118" s="978" t="s">
        <v>2219</v>
      </c>
      <c r="C118" s="979"/>
      <c r="D118" s="979"/>
      <c r="E118" s="979"/>
      <c r="F118" s="979"/>
      <c r="G118" s="979"/>
      <c r="H118" s="979"/>
      <c r="I118" s="979"/>
      <c r="J118" s="979"/>
      <c r="K118" s="979"/>
      <c r="L118" s="979"/>
      <c r="M118" s="979"/>
      <c r="N118" s="980"/>
    </row>
    <row r="119" spans="2:14">
      <c r="B119" s="978"/>
      <c r="C119" s="979"/>
      <c r="D119" s="979"/>
      <c r="E119" s="979"/>
      <c r="F119" s="979"/>
      <c r="G119" s="979"/>
      <c r="H119" s="979"/>
      <c r="I119" s="979"/>
      <c r="J119" s="979"/>
      <c r="K119" s="979"/>
      <c r="L119" s="979"/>
      <c r="M119" s="979"/>
      <c r="N119" s="98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81"/>
      <c r="K129" s="981"/>
      <c r="L129" s="981"/>
      <c r="M129" s="981"/>
      <c r="N129" s="982"/>
    </row>
    <row r="130" spans="2:14" ht="15.75" thickBot="1">
      <c r="B130" s="418" t="s">
        <v>2221</v>
      </c>
      <c r="C130" s="419"/>
      <c r="D130" s="419"/>
      <c r="E130" s="258"/>
      <c r="F130" s="258"/>
      <c r="G130" s="258"/>
      <c r="H130" s="258"/>
      <c r="I130" s="258"/>
      <c r="J130" s="983"/>
      <c r="K130" s="983"/>
      <c r="L130" s="983"/>
      <c r="M130" s="983"/>
      <c r="N130"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2"/>
      <c r="C1" s="934"/>
      <c r="D1" s="935"/>
      <c r="E1" s="935"/>
      <c r="F1" s="935"/>
      <c r="G1" s="935"/>
      <c r="H1" s="935"/>
      <c r="I1" s="935"/>
      <c r="J1" s="936"/>
      <c r="K1" s="937" t="s">
        <v>933</v>
      </c>
      <c r="L1" s="939" t="s">
        <v>2198</v>
      </c>
      <c r="M1" s="940"/>
      <c r="N1" s="941"/>
    </row>
    <row r="2" spans="2:14" ht="40.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2" hidden="1" customHeight="1" thickBot="1">
      <c r="B30" s="71" t="s">
        <v>943</v>
      </c>
      <c r="C30" s="842" t="s">
        <v>944</v>
      </c>
      <c r="D30" s="843"/>
      <c r="E30" s="843"/>
      <c r="F30" s="843"/>
      <c r="G30" s="843"/>
      <c r="H30" s="843"/>
      <c r="I30" s="843"/>
      <c r="J30" s="72"/>
      <c r="K30" s="306"/>
      <c r="L30" s="844" t="s">
        <v>945</v>
      </c>
      <c r="M30" s="845"/>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180</v>
      </c>
      <c r="B36" s="846" t="str">
        <f>VLOOKUP(A36,EQUIPOS!A6:D154,3,FALSE)</f>
        <v>Compresor 120 HP, con martillo.</v>
      </c>
      <c r="C36" s="847"/>
      <c r="D36" s="847"/>
      <c r="E36" s="847"/>
      <c r="F36" s="847"/>
      <c r="G36" s="847"/>
      <c r="H36" s="848"/>
      <c r="I36" s="266"/>
      <c r="J36" s="267"/>
      <c r="K36" s="268">
        <f>VLOOKUP(A36,EQUIPOS!A6:D163,4,FALSE)</f>
        <v>105939.72864094135</v>
      </c>
      <c r="L36" s="269"/>
      <c r="M36" s="270">
        <v>0.16</v>
      </c>
      <c r="N36" s="271">
        <f>K36/M36</f>
        <v>662123.3040058834</v>
      </c>
    </row>
    <row r="37" spans="1:14">
      <c r="A37" s="113" t="s">
        <v>261</v>
      </c>
      <c r="B37" s="846" t="str">
        <f>VLOOKUP(A37,EQUIPOS!A7:D154,3,FALSE)</f>
        <v xml:space="preserve">Motobomba 3 PULGADAS (incluye operario)
</v>
      </c>
      <c r="C37" s="847"/>
      <c r="D37" s="847"/>
      <c r="E37" s="847"/>
      <c r="F37" s="847"/>
      <c r="G37" s="847"/>
      <c r="H37" s="848"/>
      <c r="I37" s="420"/>
      <c r="J37" s="421"/>
      <c r="K37" s="268">
        <f>VLOOKUP(A37,EQUIPOS!A7:D164,4,FALSE)</f>
        <v>10335.450592201609</v>
      </c>
      <c r="L37" s="334"/>
      <c r="M37" s="335">
        <v>0.16</v>
      </c>
      <c r="N37" s="271">
        <f>K37/M37</f>
        <v>64596.566201260051</v>
      </c>
    </row>
    <row r="38" spans="1:14">
      <c r="A38" s="113"/>
      <c r="B38" s="846"/>
      <c r="C38" s="847"/>
      <c r="D38" s="847"/>
      <c r="E38" s="847"/>
      <c r="F38" s="847"/>
      <c r="G38" s="847"/>
      <c r="H38" s="848"/>
      <c r="I38" s="420"/>
      <c r="J38" s="421"/>
      <c r="K38" s="437"/>
      <c r="L38" s="334"/>
      <c r="M38" s="335"/>
      <c r="N38" s="271"/>
    </row>
    <row r="39" spans="1:14">
      <c r="A39" s="113"/>
      <c r="B39" s="846"/>
      <c r="C39" s="847"/>
      <c r="D39" s="847"/>
      <c r="E39" s="847"/>
      <c r="F39" s="847"/>
      <c r="G39" s="847"/>
      <c r="H39" s="848"/>
      <c r="I39" s="420"/>
      <c r="J39" s="421"/>
      <c r="K39" s="437"/>
      <c r="L39" s="334"/>
      <c r="M39" s="335"/>
      <c r="N39" s="271"/>
    </row>
    <row r="40" spans="1:14">
      <c r="A40" s="113"/>
      <c r="B40" s="846"/>
      <c r="C40" s="847"/>
      <c r="D40" s="847"/>
      <c r="E40" s="847"/>
      <c r="F40" s="847"/>
      <c r="G40" s="847"/>
      <c r="H40" s="848"/>
      <c r="I40" s="327"/>
      <c r="J40" s="329"/>
      <c r="K40" s="437"/>
      <c r="L40" s="422"/>
      <c r="M40" s="423"/>
      <c r="N40" s="271"/>
    </row>
    <row r="41" spans="1:14">
      <c r="B41" s="846"/>
      <c r="C41" s="847"/>
      <c r="D41" s="847"/>
      <c r="E41" s="847"/>
      <c r="F41" s="847"/>
      <c r="G41" s="847"/>
      <c r="H41" s="848"/>
      <c r="I41" s="36"/>
      <c r="J41" s="37"/>
      <c r="K41" s="437"/>
      <c r="L41" s="275"/>
      <c r="M41" s="276"/>
      <c r="N41" s="271"/>
    </row>
    <row r="42" spans="1:14">
      <c r="B42" s="319"/>
      <c r="C42" s="320"/>
      <c r="D42" s="320"/>
      <c r="E42" s="320"/>
      <c r="F42" s="322"/>
      <c r="G42" s="322"/>
      <c r="H42" s="125"/>
      <c r="I42" s="36"/>
      <c r="J42" s="37"/>
      <c r="K42" s="437"/>
      <c r="L42" s="275"/>
      <c r="M42" s="276"/>
      <c r="N42" s="272"/>
    </row>
    <row r="43" spans="1:14">
      <c r="B43" s="853" t="s">
        <v>952</v>
      </c>
      <c r="C43" s="854"/>
      <c r="D43" s="854"/>
      <c r="E43" s="38"/>
      <c r="F43" s="39"/>
      <c r="G43" s="39"/>
      <c r="H43" s="40"/>
      <c r="I43" s="36"/>
      <c r="J43" s="37"/>
      <c r="K43" s="278"/>
      <c r="L43" s="275"/>
      <c r="M43" s="400">
        <v>0.05</v>
      </c>
      <c r="N43" s="343">
        <f>N77*M43</f>
        <v>12625.400141187813</v>
      </c>
    </row>
    <row r="44" spans="1:14" ht="15.75" thickBot="1">
      <c r="B44" s="846"/>
      <c r="C44" s="847"/>
      <c r="D44" s="847"/>
      <c r="E44" s="847"/>
      <c r="F44" s="847"/>
      <c r="G44" s="847"/>
      <c r="H44" s="848"/>
      <c r="I44" s="855"/>
      <c r="J44" s="856"/>
      <c r="K44" s="41"/>
      <c r="L44" s="857"/>
      <c r="M44" s="858"/>
      <c r="N44" s="105"/>
    </row>
    <row r="45" spans="1:14" ht="15.75" thickBot="1">
      <c r="B45" s="833" t="s">
        <v>953</v>
      </c>
      <c r="C45" s="834"/>
      <c r="D45" s="834"/>
      <c r="E45" s="834"/>
      <c r="F45" s="834"/>
      <c r="G45" s="834"/>
      <c r="H45" s="834"/>
      <c r="I45" s="834"/>
      <c r="J45" s="834"/>
      <c r="K45" s="834"/>
      <c r="L45" s="834"/>
      <c r="M45" s="835"/>
      <c r="N45" s="393">
        <f>SUM(N36:N44)</f>
        <v>739345.27034833131</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4" t="s">
        <v>944</v>
      </c>
      <c r="C49" s="825"/>
      <c r="D49" s="825"/>
      <c r="E49" s="825"/>
      <c r="F49" s="825"/>
      <c r="G49" s="825"/>
      <c r="H49" s="825"/>
      <c r="I49" s="826"/>
      <c r="J49" s="314" t="s">
        <v>945</v>
      </c>
      <c r="K49" s="85" t="s">
        <v>946</v>
      </c>
      <c r="L49" s="827" t="s">
        <v>955</v>
      </c>
      <c r="M49" s="826"/>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15066.278554100074</v>
      </c>
      <c r="N50" s="271">
        <f>K50*M50</f>
        <v>3013.2557108200149</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1165.4421995295513</v>
      </c>
      <c r="N51" s="271">
        <f>K51*M51</f>
        <v>1165.4421995295513</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1098.2504571685902</v>
      </c>
      <c r="N52" s="271">
        <f>K52*M52</f>
        <v>549.12522858429509</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3611.639588305879</v>
      </c>
      <c r="N53" s="271">
        <f>K53*M53</f>
        <v>541745.93824588181</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544751.41005180706</v>
      </c>
      <c r="N54" s="271">
        <f>K54*M54</f>
        <v>544751.41005180706</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3" t="s">
        <v>953</v>
      </c>
      <c r="C58" s="834"/>
      <c r="D58" s="834"/>
      <c r="E58" s="834"/>
      <c r="F58" s="834"/>
      <c r="G58" s="834"/>
      <c r="H58" s="834"/>
      <c r="I58" s="834"/>
      <c r="J58" s="834"/>
      <c r="K58" s="834"/>
      <c r="L58" s="834"/>
      <c r="M58" s="835"/>
      <c r="N58" s="393">
        <f>SUM(N50:N57)</f>
        <v>1091225.1714366227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837">
        <f>VLOOKUP(A63,TRANSPORTE!A5:D117,4,FALSE)</f>
        <v>1350.725590257437</v>
      </c>
      <c r="M63" s="838"/>
      <c r="N63" s="286">
        <f>K63*L63</f>
        <v>1350.725590257437</v>
      </c>
    </row>
    <row r="64" spans="1:14">
      <c r="B64" s="46"/>
      <c r="C64" s="47"/>
      <c r="D64" s="47"/>
      <c r="E64" s="47"/>
      <c r="F64" s="47"/>
      <c r="G64" s="47"/>
      <c r="H64" s="310"/>
      <c r="I64" s="278"/>
      <c r="J64" s="285"/>
      <c r="K64" s="278"/>
      <c r="L64" s="837"/>
      <c r="M64" s="838"/>
      <c r="N64" s="286"/>
    </row>
    <row r="65" spans="1:15">
      <c r="B65" s="46"/>
      <c r="C65" s="47"/>
      <c r="D65" s="47"/>
      <c r="E65" s="47"/>
      <c r="F65" s="47"/>
      <c r="G65" s="47"/>
      <c r="H65" s="310"/>
      <c r="I65" s="278"/>
      <c r="J65" s="285"/>
      <c r="K65" s="278"/>
      <c r="L65" s="837"/>
      <c r="M65" s="838"/>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2"/>
      <c r="M67" s="823"/>
      <c r="N67" s="127"/>
    </row>
    <row r="68" spans="1:15" ht="15.75" thickBot="1">
      <c r="B68" s="839" t="s">
        <v>953</v>
      </c>
      <c r="C68" s="840"/>
      <c r="D68" s="840"/>
      <c r="E68" s="840"/>
      <c r="F68" s="840"/>
      <c r="G68" s="840"/>
      <c r="H68" s="840"/>
      <c r="I68" s="840"/>
      <c r="J68" s="840"/>
      <c r="K68" s="840"/>
      <c r="L68" s="840"/>
      <c r="M68" s="841"/>
      <c r="N68" s="104">
        <f>SUM(N63:N67)</f>
        <v>1350.725590257437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SUM(N73:N76)</f>
        <v>252508.00282375625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N45+N58+N68+N77</f>
        <v>2084429.1701989679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416885.83403979358</v>
      </c>
      <c r="M84" s="868"/>
      <c r="N84" s="51"/>
    </row>
    <row r="85" spans="1:14">
      <c r="B85" s="89" t="s">
        <v>973</v>
      </c>
      <c r="C85" s="90"/>
      <c r="D85" s="90"/>
      <c r="E85" s="90"/>
      <c r="F85" s="90"/>
      <c r="G85" s="90"/>
      <c r="H85" s="90"/>
      <c r="I85" s="87"/>
      <c r="J85" s="88"/>
      <c r="K85" s="303">
        <v>0.05</v>
      </c>
      <c r="L85" s="867">
        <f>N79*K85</f>
        <v>104221.4585099484</v>
      </c>
      <c r="M85" s="868"/>
      <c r="N85" s="51"/>
    </row>
    <row r="86" spans="1:14" ht="15.75" thickBot="1">
      <c r="B86" s="91" t="s">
        <v>974</v>
      </c>
      <c r="C86" s="92"/>
      <c r="D86" s="92"/>
      <c r="E86" s="92"/>
      <c r="F86" s="92"/>
      <c r="G86" s="92"/>
      <c r="H86" s="92"/>
      <c r="I86" s="93"/>
      <c r="J86" s="94"/>
      <c r="K86" s="304">
        <v>0.05</v>
      </c>
      <c r="L86" s="869">
        <f>N79*K86</f>
        <v>104221.4585099484</v>
      </c>
      <c r="M86" s="870"/>
      <c r="N86" s="51"/>
    </row>
    <row r="87" spans="1:14" ht="15.75" thickBot="1">
      <c r="B87" s="833" t="s">
        <v>953</v>
      </c>
      <c r="C87" s="834"/>
      <c r="D87" s="834"/>
      <c r="E87" s="834"/>
      <c r="F87" s="834"/>
      <c r="G87" s="834"/>
      <c r="H87" s="834"/>
      <c r="I87" s="834"/>
      <c r="J87" s="834"/>
      <c r="K87" s="834"/>
      <c r="L87" s="834"/>
      <c r="M87" s="835"/>
      <c r="N87" s="52">
        <f>L84+L85+L86</f>
        <v>625328.75105969037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2709757.9212586582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4"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2"/>
      <c r="C1" s="934"/>
      <c r="D1" s="935"/>
      <c r="E1" s="935"/>
      <c r="F1" s="935"/>
      <c r="G1" s="935"/>
      <c r="H1" s="935"/>
      <c r="I1" s="935"/>
      <c r="J1" s="936"/>
      <c r="K1" s="937" t="s">
        <v>933</v>
      </c>
      <c r="L1" s="939" t="s">
        <v>2198</v>
      </c>
      <c r="M1" s="940"/>
      <c r="N1" s="941"/>
    </row>
    <row r="2" spans="2:14" ht="38.2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451"/>
      <c r="L30" s="844" t="s">
        <v>945</v>
      </c>
      <c r="M30" s="845"/>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121</v>
      </c>
      <c r="B36" s="846" t="str">
        <f>VLOOKUP(A36,EQUIPOS!A6:D154,3,FALSE)</f>
        <v>Bomba eléctrica para accionar la celda</v>
      </c>
      <c r="C36" s="847"/>
      <c r="D36" s="847"/>
      <c r="E36" s="847"/>
      <c r="F36" s="847"/>
      <c r="G36" s="847"/>
      <c r="H36" s="848"/>
      <c r="I36" s="266"/>
      <c r="J36" s="267"/>
      <c r="K36" s="268">
        <f>VLOOKUP(A36,EQUIPOS!A6:D163,4,FALSE)</f>
        <v>67274.614763436941</v>
      </c>
      <c r="L36" s="269"/>
      <c r="M36" s="270">
        <v>0.01</v>
      </c>
      <c r="N36" s="271">
        <f t="shared" ref="N36:N41" si="0">K36/M36</f>
        <v>6727461.4763436941</v>
      </c>
    </row>
    <row r="37" spans="1:14">
      <c r="A37" s="113" t="s">
        <v>192</v>
      </c>
      <c r="B37" s="846" t="str">
        <f>VLOOKUP(A37,EQUIPOS!A7:D154,3,FALSE)</f>
        <v>Equipo de acarreo interno</v>
      </c>
      <c r="C37" s="847"/>
      <c r="D37" s="847"/>
      <c r="E37" s="847"/>
      <c r="F37" s="847"/>
      <c r="G37" s="847"/>
      <c r="H37" s="848"/>
      <c r="I37" s="420"/>
      <c r="J37" s="421"/>
      <c r="K37" s="268">
        <f>VLOOKUP(A37,EQUIPOS!A7:D164,4,FALSE)</f>
        <v>36195.551532529978</v>
      </c>
      <c r="L37" s="334"/>
      <c r="M37" s="335">
        <v>0.05</v>
      </c>
      <c r="N37" s="271">
        <f t="shared" si="0"/>
        <v>723911.03065059951</v>
      </c>
    </row>
    <row r="38" spans="1:14">
      <c r="A38" s="113" t="s">
        <v>217</v>
      </c>
      <c r="B38" s="846" t="str">
        <f>VLOOKUP(A38,EQUIPOS!A8:D154,3,FALSE)</f>
        <v>Equipo de soldadura y de acetileno (incluye soldadura)</v>
      </c>
      <c r="C38" s="847"/>
      <c r="D38" s="847"/>
      <c r="E38" s="847"/>
      <c r="F38" s="847"/>
      <c r="G38" s="847"/>
      <c r="H38" s="848"/>
      <c r="I38" s="420"/>
      <c r="J38" s="421"/>
      <c r="K38" s="268">
        <f>VLOOKUP(A38,EQUIPOS!A8:D165,4,FALSE)</f>
        <v>23400.280263408618</v>
      </c>
      <c r="L38" s="334"/>
      <c r="M38" s="335">
        <v>0.01</v>
      </c>
      <c r="N38" s="271">
        <f t="shared" si="0"/>
        <v>2340028.0263408618</v>
      </c>
    </row>
    <row r="39" spans="1:14">
      <c r="A39" s="113" t="s">
        <v>242</v>
      </c>
      <c r="B39" s="846" t="str">
        <f>VLOOKUP(A39,EQUIPOS!A9:D154,3,FALSE)</f>
        <v>Grúa con torre capacidad 1 ton en la punta.</v>
      </c>
      <c r="C39" s="847"/>
      <c r="D39" s="847"/>
      <c r="E39" s="847"/>
      <c r="F39" s="847"/>
      <c r="G39" s="847"/>
      <c r="H39" s="848"/>
      <c r="I39" s="420"/>
      <c r="J39" s="421"/>
      <c r="K39" s="268">
        <f>VLOOKUP(A39,EQUIPOS!A9:D166,4,FALSE)</f>
        <v>189586.8313710691</v>
      </c>
      <c r="L39" s="334"/>
      <c r="M39" s="335">
        <v>0.04</v>
      </c>
      <c r="N39" s="271">
        <f t="shared" si="0"/>
        <v>4739670.7842767276</v>
      </c>
    </row>
    <row r="40" spans="1:14">
      <c r="A40" s="113" t="s">
        <v>255</v>
      </c>
      <c r="B40" s="846" t="str">
        <f>VLOOKUP(A40,EQUIPOS!A10:D154,3,FALSE)</f>
        <v>Manómetro cable de acero para bajar la celda</v>
      </c>
      <c r="C40" s="847"/>
      <c r="D40" s="847"/>
      <c r="E40" s="847"/>
      <c r="F40" s="847"/>
      <c r="G40" s="847"/>
      <c r="H40" s="848"/>
      <c r="I40" s="327"/>
      <c r="J40" s="329"/>
      <c r="K40" s="268">
        <f>VLOOKUP(A40,EQUIPOS!A10:D167,4,FALSE)</f>
        <v>1684356.1938315679</v>
      </c>
      <c r="L40" s="422"/>
      <c r="M40" s="423">
        <v>1</v>
      </c>
      <c r="N40" s="271">
        <f t="shared" si="0"/>
        <v>1684356.1938315679</v>
      </c>
    </row>
    <row r="41" spans="1:14">
      <c r="A41" t="s">
        <v>320</v>
      </c>
      <c r="B41" s="846" t="str">
        <f>VLOOKUP(A41,EQUIPOS!A11:D155,3,FALSE)</f>
        <v>Retroexcavadora sobre llantas, motor 62HP, Profundidad de excavación de 5.41 metros.</v>
      </c>
      <c r="C41" s="847"/>
      <c r="D41" s="847"/>
      <c r="E41" s="847"/>
      <c r="F41" s="847"/>
      <c r="G41" s="847"/>
      <c r="H41" s="848"/>
      <c r="I41" s="36"/>
      <c r="J41" s="37"/>
      <c r="K41" s="268">
        <f>VLOOKUP(A41,EQUIPOS!A11:D168,4,FALSE)</f>
        <v>146015.49889486315</v>
      </c>
      <c r="L41" s="275"/>
      <c r="M41" s="276">
        <v>0.2</v>
      </c>
      <c r="N41" s="271">
        <f t="shared" si="0"/>
        <v>730077.49447431567</v>
      </c>
    </row>
    <row r="42" spans="1:14">
      <c r="B42" s="319"/>
      <c r="C42" s="320"/>
      <c r="D42" s="320"/>
      <c r="E42" s="320"/>
      <c r="F42" s="322"/>
      <c r="G42" s="322"/>
      <c r="H42" s="125"/>
      <c r="I42" s="36"/>
      <c r="J42" s="37"/>
      <c r="K42" s="437"/>
      <c r="L42" s="275"/>
      <c r="M42" s="276"/>
      <c r="N42" s="272"/>
    </row>
    <row r="43" spans="1:14">
      <c r="B43" s="853" t="s">
        <v>952</v>
      </c>
      <c r="C43" s="854"/>
      <c r="D43" s="854"/>
      <c r="E43" s="38"/>
      <c r="F43" s="39"/>
      <c r="G43" s="39"/>
      <c r="H43" s="40"/>
      <c r="I43" s="36"/>
      <c r="J43" s="37"/>
      <c r="K43" s="278"/>
      <c r="L43" s="275"/>
      <c r="M43" s="400">
        <v>0.01</v>
      </c>
      <c r="N43" s="343">
        <f>N81*M43</f>
        <v>6913.9567913614801</v>
      </c>
    </row>
    <row r="44" spans="1:14" ht="15.75" thickBot="1">
      <c r="B44" s="846"/>
      <c r="C44" s="847"/>
      <c r="D44" s="847"/>
      <c r="E44" s="847"/>
      <c r="F44" s="847"/>
      <c r="G44" s="847"/>
      <c r="H44" s="848"/>
      <c r="I44" s="855"/>
      <c r="J44" s="856"/>
      <c r="K44" s="41"/>
      <c r="L44" s="857"/>
      <c r="M44" s="858"/>
      <c r="N44" s="105"/>
    </row>
    <row r="45" spans="1:14" ht="15.75" thickBot="1">
      <c r="B45" s="833" t="s">
        <v>953</v>
      </c>
      <c r="C45" s="834"/>
      <c r="D45" s="834"/>
      <c r="E45" s="834"/>
      <c r="F45" s="834"/>
      <c r="G45" s="834"/>
      <c r="H45" s="834"/>
      <c r="I45" s="834"/>
      <c r="J45" s="834"/>
      <c r="K45" s="834"/>
      <c r="L45" s="834"/>
      <c r="M45" s="835"/>
      <c r="N45" s="393">
        <f>SUM(N36:N44)</f>
        <v>16952418.962709129</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4" t="s">
        <v>944</v>
      </c>
      <c r="C49" s="825"/>
      <c r="D49" s="825"/>
      <c r="E49" s="825"/>
      <c r="F49" s="825"/>
      <c r="G49" s="825"/>
      <c r="H49" s="825"/>
      <c r="I49" s="826"/>
      <c r="J49" s="314" t="s">
        <v>945</v>
      </c>
      <c r="K49" s="85" t="s">
        <v>946</v>
      </c>
      <c r="L49" s="827" t="s">
        <v>955</v>
      </c>
      <c r="M49" s="826"/>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24008428.832881913</v>
      </c>
      <c r="N50" s="271">
        <f t="shared" ref="N50:N55" si="1">K50*M50</f>
        <v>24008428.832881913</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82497.584932637328</v>
      </c>
      <c r="N51" s="271">
        <f t="shared" si="1"/>
        <v>2474927.5479791197</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1587609.7569226518</v>
      </c>
      <c r="N52" s="271">
        <f t="shared" si="1"/>
        <v>3175219.5138453036</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979891.40094231744</v>
      </c>
      <c r="N53" s="271">
        <f t="shared" si="1"/>
        <v>4899457.004711587</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75487.950034226087</v>
      </c>
      <c r="N54" s="271">
        <f t="shared" si="1"/>
        <v>4529277.0020535653</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44495.064797542233</v>
      </c>
      <c r="N55" s="271">
        <f t="shared" si="1"/>
        <v>533940.77757050679</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3" t="s">
        <v>953</v>
      </c>
      <c r="C58" s="834"/>
      <c r="D58" s="834"/>
      <c r="E58" s="834"/>
      <c r="F58" s="834"/>
      <c r="G58" s="834"/>
      <c r="H58" s="834"/>
      <c r="I58" s="834"/>
      <c r="J58" s="834"/>
      <c r="K58" s="834"/>
      <c r="L58" s="834"/>
      <c r="M58" s="835"/>
      <c r="N58" s="393">
        <f>SUM(N50:N57)</f>
        <v>39621250.679041997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837">
        <f>VLOOKUP(A63,TRANSPORTE!A5:D117,4,FALSE)</f>
        <v>842294.28691333486</v>
      </c>
      <c r="M63" s="838"/>
      <c r="N63" s="286">
        <f>K63*L63</f>
        <v>842294.28691333486</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837">
        <f>VLOOKUP(A64,TRANSPORTE!A6:D117,4,FALSE)</f>
        <v>139716.74513024004</v>
      </c>
      <c r="M64" s="838"/>
      <c r="N64" s="286">
        <f>K64*L64</f>
        <v>1117733.9610419204</v>
      </c>
    </row>
    <row r="65" spans="1:15">
      <c r="A65" t="s">
        <v>1399</v>
      </c>
      <c r="B65" s="46" t="str">
        <f>VLOOKUP(A65,TRANSPORTE!A6:D117,3,FALSE)</f>
        <v>Pasajes aéreos</v>
      </c>
      <c r="C65" s="47"/>
      <c r="D65" s="47"/>
      <c r="E65" s="47"/>
      <c r="F65" s="47"/>
      <c r="G65" s="47"/>
      <c r="H65" s="310" t="s">
        <v>945</v>
      </c>
      <c r="I65" s="278">
        <v>3</v>
      </c>
      <c r="J65" s="285">
        <v>1</v>
      </c>
      <c r="K65" s="278">
        <f>I65*J65</f>
        <v>3</v>
      </c>
      <c r="L65" s="837">
        <f>VLOOKUP(A65,TRANSPORTE!A6:D117,4,FALSE)</f>
        <v>409450.725411313</v>
      </c>
      <c r="M65" s="838"/>
      <c r="N65" s="286">
        <f>K65*L65</f>
        <v>1228352.1762339389</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2"/>
      <c r="M67" s="823"/>
      <c r="N67" s="127"/>
    </row>
    <row r="68" spans="1:15" ht="15.75" thickBot="1">
      <c r="B68" s="839" t="s">
        <v>953</v>
      </c>
      <c r="C68" s="840"/>
      <c r="D68" s="840"/>
      <c r="E68" s="840"/>
      <c r="F68" s="840"/>
      <c r="G68" s="840"/>
      <c r="H68" s="840"/>
      <c r="I68" s="840"/>
      <c r="J68" s="840"/>
      <c r="K68" s="840"/>
      <c r="L68" s="840"/>
      <c r="M68" s="841"/>
      <c r="N68" s="104">
        <f>SUM(N63:N67)</f>
        <v>3188380.4241891941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ref="I74:I76" si="3">K74/J74*100</f>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3"/>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SUM(N73:N80)</f>
        <v>691395.67913614796</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N45+N58+N68+N81</f>
        <v>60453445.74507647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12090689.149015294</v>
      </c>
      <c r="M88" s="868"/>
      <c r="N88" s="51"/>
    </row>
    <row r="89" spans="1:14">
      <c r="B89" s="89" t="s">
        <v>973</v>
      </c>
      <c r="C89" s="90"/>
      <c r="D89" s="90"/>
      <c r="E89" s="90"/>
      <c r="F89" s="90"/>
      <c r="G89" s="90"/>
      <c r="H89" s="90"/>
      <c r="I89" s="87"/>
      <c r="J89" s="88"/>
      <c r="K89" s="303">
        <v>0.05</v>
      </c>
      <c r="L89" s="867">
        <f>N83*K89</f>
        <v>3022672.2872538236</v>
      </c>
      <c r="M89" s="868"/>
      <c r="N89" s="51"/>
    </row>
    <row r="90" spans="1:14" ht="15.75" thickBot="1">
      <c r="B90" s="91" t="s">
        <v>974</v>
      </c>
      <c r="C90" s="92"/>
      <c r="D90" s="92"/>
      <c r="E90" s="92"/>
      <c r="F90" s="92"/>
      <c r="G90" s="92"/>
      <c r="H90" s="92"/>
      <c r="I90" s="93"/>
      <c r="J90" s="94"/>
      <c r="K90" s="304">
        <v>0.05</v>
      </c>
      <c r="L90" s="869">
        <f>N83*K90</f>
        <v>3022672.2872538236</v>
      </c>
      <c r="M90" s="870"/>
      <c r="N90" s="51"/>
    </row>
    <row r="91" spans="1:14" ht="15.75" thickBot="1">
      <c r="B91" s="833" t="s">
        <v>953</v>
      </c>
      <c r="C91" s="834"/>
      <c r="D91" s="834"/>
      <c r="E91" s="834"/>
      <c r="F91" s="834"/>
      <c r="G91" s="834"/>
      <c r="H91" s="834"/>
      <c r="I91" s="834"/>
      <c r="J91" s="834"/>
      <c r="K91" s="834"/>
      <c r="L91" s="834"/>
      <c r="M91" s="835"/>
      <c r="N91" s="52">
        <f>L88+L89+L90</f>
        <v>18136033.723522943</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78589479.468599409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7" zoomScale="78" zoomScaleNormal="78" workbookViewId="0">
      <selection activeCell="A79" sqref="A79"/>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2"/>
      <c r="C1" s="934"/>
      <c r="D1" s="935"/>
      <c r="E1" s="935"/>
      <c r="F1" s="935"/>
      <c r="G1" s="935"/>
      <c r="H1" s="935"/>
      <c r="I1" s="935"/>
      <c r="J1" s="936"/>
      <c r="K1" s="937" t="s">
        <v>933</v>
      </c>
      <c r="L1" s="939" t="s">
        <v>2198</v>
      </c>
      <c r="M1" s="940"/>
      <c r="N1" s="941"/>
    </row>
    <row r="2" spans="2:14" ht="27"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4" t="s">
        <v>944</v>
      </c>
      <c r="C35" s="815"/>
      <c r="D35" s="815"/>
      <c r="E35" s="815"/>
      <c r="F35" s="815"/>
      <c r="G35" s="815"/>
      <c r="H35" s="816"/>
      <c r="I35" s="817" t="s">
        <v>948</v>
      </c>
      <c r="J35" s="818"/>
      <c r="K35" s="69" t="s">
        <v>949</v>
      </c>
      <c r="L35" s="819" t="s">
        <v>950</v>
      </c>
      <c r="M35" s="816"/>
      <c r="N35" s="70" t="s">
        <v>951</v>
      </c>
    </row>
    <row r="36" spans="1:16">
      <c r="A36" s="113" t="s">
        <v>121</v>
      </c>
      <c r="B36" s="846" t="str">
        <f>VLOOKUP(A36,EQUIPOS!A6:D154,3,FALSE)</f>
        <v>Bomba eléctrica para accionar la celda</v>
      </c>
      <c r="C36" s="847"/>
      <c r="D36" s="847"/>
      <c r="E36" s="847"/>
      <c r="F36" s="847"/>
      <c r="G36" s="847"/>
      <c r="H36" s="848"/>
      <c r="I36" s="266"/>
      <c r="J36" s="267"/>
      <c r="K36" s="268">
        <f>VLOOKUP(A36,EQUIPOS!A6:D163,4,FALSE)</f>
        <v>67274.614763436941</v>
      </c>
      <c r="L36" s="269"/>
      <c r="M36" s="270">
        <v>0.01</v>
      </c>
      <c r="N36" s="271">
        <f>K36/M36</f>
        <v>6727461.4763436941</v>
      </c>
    </row>
    <row r="37" spans="1:16">
      <c r="A37" s="113" t="s">
        <v>217</v>
      </c>
      <c r="B37" s="846" t="str">
        <f>VLOOKUP(A37,EQUIPOS!A7:D154,3,FALSE)</f>
        <v>Equipo de soldadura y de acetileno (incluye soldadura)</v>
      </c>
      <c r="C37" s="847"/>
      <c r="D37" s="847"/>
      <c r="E37" s="847"/>
      <c r="F37" s="847"/>
      <c r="G37" s="847"/>
      <c r="H37" s="848"/>
      <c r="I37" s="420"/>
      <c r="J37" s="421"/>
      <c r="K37" s="268">
        <f>VLOOKUP(A37,EQUIPOS!A7:D164,4,FALSE)</f>
        <v>23400.280263408618</v>
      </c>
      <c r="L37" s="334"/>
      <c r="M37" s="335">
        <v>0.01</v>
      </c>
      <c r="N37" s="271">
        <f>K37/M37</f>
        <v>2340028.0263408618</v>
      </c>
    </row>
    <row r="38" spans="1:16">
      <c r="A38" s="113" t="s">
        <v>255</v>
      </c>
      <c r="B38" s="846" t="str">
        <f>VLOOKUP(A38,EQUIPOS!A8:D154,3,FALSE)</f>
        <v>Manómetro cable de acero para bajar la celda</v>
      </c>
      <c r="C38" s="847"/>
      <c r="D38" s="847"/>
      <c r="E38" s="847"/>
      <c r="F38" s="847"/>
      <c r="G38" s="847"/>
      <c r="H38" s="848"/>
      <c r="I38" s="420"/>
      <c r="J38" s="421"/>
      <c r="K38" s="268">
        <f>VLOOKUP(A38,EQUIPOS!A8:D165,4,FALSE)</f>
        <v>1684356.1938315679</v>
      </c>
      <c r="L38" s="334"/>
      <c r="M38" s="335">
        <v>1</v>
      </c>
      <c r="N38" s="271">
        <f>K38/M38</f>
        <v>1684356.1938315679</v>
      </c>
    </row>
    <row r="39" spans="1:16">
      <c r="A39" s="113"/>
      <c r="B39" s="846"/>
      <c r="C39" s="847"/>
      <c r="D39" s="847"/>
      <c r="E39" s="847"/>
      <c r="F39" s="847"/>
      <c r="G39" s="847"/>
      <c r="H39" s="848"/>
      <c r="I39" s="420"/>
      <c r="J39" s="421"/>
      <c r="K39" s="268"/>
      <c r="L39" s="334"/>
      <c r="M39" s="335"/>
      <c r="N39" s="271"/>
    </row>
    <row r="40" spans="1:16">
      <c r="A40" s="113"/>
      <c r="B40" s="846"/>
      <c r="C40" s="847"/>
      <c r="D40" s="847"/>
      <c r="E40" s="847"/>
      <c r="F40" s="847"/>
      <c r="G40" s="847"/>
      <c r="H40" s="848"/>
      <c r="I40" s="327"/>
      <c r="J40" s="329"/>
      <c r="K40" s="268"/>
      <c r="L40" s="422"/>
      <c r="M40" s="423"/>
      <c r="N40" s="271"/>
    </row>
    <row r="41" spans="1:16">
      <c r="B41" s="846"/>
      <c r="C41" s="847"/>
      <c r="D41" s="847"/>
      <c r="E41" s="847"/>
      <c r="F41" s="847"/>
      <c r="G41" s="847"/>
      <c r="H41" s="848"/>
      <c r="I41" s="36"/>
      <c r="J41" s="37"/>
      <c r="K41" s="268"/>
      <c r="L41" s="275"/>
      <c r="M41" s="276"/>
      <c r="N41" s="271"/>
    </row>
    <row r="42" spans="1:16">
      <c r="B42" s="319"/>
      <c r="C42" s="320"/>
      <c r="D42" s="320"/>
      <c r="E42" s="320"/>
      <c r="F42" s="322"/>
      <c r="G42" s="322"/>
      <c r="H42" s="125"/>
      <c r="I42" s="36"/>
      <c r="J42" s="37"/>
      <c r="K42" s="437"/>
      <c r="L42" s="275"/>
      <c r="M42" s="276"/>
      <c r="N42" s="272"/>
    </row>
    <row r="43" spans="1:16">
      <c r="B43" s="853" t="s">
        <v>952</v>
      </c>
      <c r="C43" s="854"/>
      <c r="D43" s="854"/>
      <c r="E43" s="38"/>
      <c r="F43" s="39"/>
      <c r="G43" s="39"/>
      <c r="H43" s="40"/>
      <c r="I43" s="36"/>
      <c r="J43" s="37"/>
      <c r="K43" s="278"/>
      <c r="L43" s="275"/>
      <c r="M43" s="400">
        <v>0.01</v>
      </c>
      <c r="N43" s="343">
        <f>N81*M43</f>
        <v>6913.9567913614801</v>
      </c>
    </row>
    <row r="44" spans="1:16" ht="15.75" thickBot="1">
      <c r="B44" s="846"/>
      <c r="C44" s="847"/>
      <c r="D44" s="847"/>
      <c r="E44" s="847"/>
      <c r="F44" s="847"/>
      <c r="G44" s="847"/>
      <c r="H44" s="848"/>
      <c r="I44" s="855"/>
      <c r="J44" s="856"/>
      <c r="K44" s="41"/>
      <c r="L44" s="857"/>
      <c r="M44" s="858"/>
      <c r="N44" s="105"/>
    </row>
    <row r="45" spans="1:16" ht="15.75" thickBot="1">
      <c r="B45" s="833" t="s">
        <v>953</v>
      </c>
      <c r="C45" s="834"/>
      <c r="D45" s="834"/>
      <c r="E45" s="834"/>
      <c r="F45" s="834"/>
      <c r="G45" s="834"/>
      <c r="H45" s="834"/>
      <c r="I45" s="834"/>
      <c r="J45" s="834"/>
      <c r="K45" s="834"/>
      <c r="L45" s="834"/>
      <c r="M45" s="835"/>
      <c r="N45" s="393">
        <f>SUM(N36:N44)</f>
        <v>10758759.653307486</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24" t="s">
        <v>944</v>
      </c>
      <c r="C49" s="825"/>
      <c r="D49" s="825"/>
      <c r="E49" s="825"/>
      <c r="F49" s="825"/>
      <c r="G49" s="825"/>
      <c r="H49" s="825"/>
      <c r="I49" s="826"/>
      <c r="J49" s="314" t="s">
        <v>945</v>
      </c>
      <c r="K49" s="85" t="s">
        <v>946</v>
      </c>
      <c r="L49" s="827" t="s">
        <v>955</v>
      </c>
      <c r="M49" s="826"/>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24008428.832881913</v>
      </c>
      <c r="N50" s="271">
        <f t="shared" ref="N50:N55" si="0">K50*M50</f>
        <v>24008428.832881913</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82497.584932637328</v>
      </c>
      <c r="N51" s="271">
        <f t="shared" si="0"/>
        <v>2474927.5479791197</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1587609.7569226518</v>
      </c>
      <c r="N52" s="271">
        <f t="shared" si="0"/>
        <v>3175219.5138453036</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979891.40094231744</v>
      </c>
      <c r="N53" s="271">
        <f t="shared" si="0"/>
        <v>4899457.004711587</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75487.950034226087</v>
      </c>
      <c r="N54" s="271">
        <f t="shared" si="0"/>
        <v>4529277.0020535653</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44495.064797542233</v>
      </c>
      <c r="N55" s="271">
        <f t="shared" si="0"/>
        <v>533940.77757050679</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3" t="s">
        <v>953</v>
      </c>
      <c r="C58" s="834"/>
      <c r="D58" s="834"/>
      <c r="E58" s="834"/>
      <c r="F58" s="834"/>
      <c r="G58" s="834"/>
      <c r="H58" s="834"/>
      <c r="I58" s="834"/>
      <c r="J58" s="834"/>
      <c r="K58" s="834"/>
      <c r="L58" s="834"/>
      <c r="M58" s="835"/>
      <c r="N58" s="393">
        <f>SUM(N50:N57)</f>
        <v>39621250.679041997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6" t="s">
        <v>961</v>
      </c>
      <c r="M62" s="809"/>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837">
        <f>VLOOKUP(A63,TRANSPORTE!A5:D117,4,FALSE)</f>
        <v>409450.725411313</v>
      </c>
      <c r="M63" s="838"/>
      <c r="N63" s="286">
        <f>K63*L63</f>
        <v>1228352.1762339389</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837">
        <f>VLOOKUP(A64,TRANSPORTE!A6:D117,4,FALSE)</f>
        <v>842294.28691333486</v>
      </c>
      <c r="M64" s="838"/>
      <c r="N64" s="286">
        <f>K64*L64</f>
        <v>842294.28691333486</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837">
        <f>VLOOKUP(A65,TRANSPORTE!A6:D118,4,FALSE)</f>
        <v>139716.74513024004</v>
      </c>
      <c r="M65" s="838"/>
      <c r="N65" s="286">
        <f>K65*L65</f>
        <v>1117733.9610419204</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2"/>
      <c r="M67" s="823"/>
      <c r="N67" s="127"/>
    </row>
    <row r="68" spans="1:15" ht="15.75" thickBot="1">
      <c r="B68" s="839" t="s">
        <v>953</v>
      </c>
      <c r="C68" s="840"/>
      <c r="D68" s="840"/>
      <c r="E68" s="840"/>
      <c r="F68" s="840"/>
      <c r="G68" s="840"/>
      <c r="H68" s="840"/>
      <c r="I68" s="840"/>
      <c r="J68" s="840"/>
      <c r="K68" s="840"/>
      <c r="L68" s="840"/>
      <c r="M68" s="841"/>
      <c r="N68" s="104">
        <f>SUM(N63:N67)</f>
        <v>3188380.4241891941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20"/>
      <c r="C80" s="821"/>
      <c r="D80" s="821"/>
      <c r="E80" s="821"/>
      <c r="F80" s="821"/>
      <c r="G80" s="821"/>
      <c r="H80" s="821"/>
      <c r="I80" s="44"/>
      <c r="J80" s="44"/>
      <c r="K80" s="44"/>
      <c r="L80" s="986"/>
      <c r="M80" s="987"/>
      <c r="N80" s="45"/>
    </row>
    <row r="81" spans="1:14" ht="15.75" thickBot="1">
      <c r="B81" s="833" t="s">
        <v>953</v>
      </c>
      <c r="C81" s="834"/>
      <c r="D81" s="834"/>
      <c r="E81" s="834"/>
      <c r="F81" s="834"/>
      <c r="G81" s="834"/>
      <c r="H81" s="834"/>
      <c r="I81" s="840"/>
      <c r="J81" s="840"/>
      <c r="K81" s="840"/>
      <c r="L81" s="840"/>
      <c r="M81" s="841"/>
      <c r="N81" s="300">
        <f>SUM(N73:N80)</f>
        <v>691395.67913614796</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N45+N58+N68+N81</f>
        <v>54259786.435674824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10851957.287134966</v>
      </c>
      <c r="M88" s="868"/>
      <c r="N88" s="51"/>
    </row>
    <row r="89" spans="1:14">
      <c r="B89" s="89" t="s">
        <v>973</v>
      </c>
      <c r="C89" s="90"/>
      <c r="D89" s="90"/>
      <c r="E89" s="90"/>
      <c r="F89" s="90"/>
      <c r="G89" s="90"/>
      <c r="H89" s="90"/>
      <c r="I89" s="87"/>
      <c r="J89" s="88"/>
      <c r="K89" s="303">
        <v>0.05</v>
      </c>
      <c r="L89" s="867">
        <f>N83*K89</f>
        <v>2712989.3217837415</v>
      </c>
      <c r="M89" s="868"/>
      <c r="N89" s="51"/>
    </row>
    <row r="90" spans="1:14" ht="15.75" thickBot="1">
      <c r="B90" s="91" t="s">
        <v>974</v>
      </c>
      <c r="C90" s="92"/>
      <c r="D90" s="92"/>
      <c r="E90" s="92"/>
      <c r="F90" s="92"/>
      <c r="G90" s="92"/>
      <c r="H90" s="92"/>
      <c r="I90" s="93"/>
      <c r="J90" s="94"/>
      <c r="K90" s="304">
        <v>0.05</v>
      </c>
      <c r="L90" s="869">
        <f>N83*K90</f>
        <v>2712989.3217837415</v>
      </c>
      <c r="M90" s="870"/>
      <c r="N90" s="51"/>
    </row>
    <row r="91" spans="1:14" ht="15.75" thickBot="1">
      <c r="B91" s="833" t="s">
        <v>953</v>
      </c>
      <c r="C91" s="834"/>
      <c r="D91" s="834"/>
      <c r="E91" s="834"/>
      <c r="F91" s="834"/>
      <c r="G91" s="834"/>
      <c r="H91" s="834"/>
      <c r="I91" s="834"/>
      <c r="J91" s="834"/>
      <c r="K91" s="834"/>
      <c r="L91" s="834"/>
      <c r="M91" s="835"/>
      <c r="N91" s="52">
        <f>L88+L89+L90</f>
        <v>16277935.93070245</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70537722.366377279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58"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2"/>
      <c r="C1" s="934"/>
      <c r="D1" s="935"/>
      <c r="E1" s="935"/>
      <c r="F1" s="935"/>
      <c r="G1" s="935"/>
      <c r="H1" s="935"/>
      <c r="I1" s="935"/>
      <c r="J1" s="936"/>
      <c r="K1" s="937" t="s">
        <v>933</v>
      </c>
      <c r="L1" s="939" t="s">
        <v>2198</v>
      </c>
      <c r="M1" s="940"/>
      <c r="N1" s="941"/>
    </row>
    <row r="2" spans="2:14" ht="22.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259</v>
      </c>
      <c r="B36" s="846" t="str">
        <f>VLOOKUP(A36,EQUIPOS!A6:D154,3,FALSE)</f>
        <v>Montacargas</v>
      </c>
      <c r="C36" s="847"/>
      <c r="D36" s="847"/>
      <c r="E36" s="847"/>
      <c r="F36" s="847"/>
      <c r="G36" s="847"/>
      <c r="H36" s="848"/>
      <c r="I36" s="266"/>
      <c r="J36" s="267"/>
      <c r="K36" s="268">
        <f>VLOOKUP(A36,EQUIPOS!A6:D163,4,FALSE)</f>
        <v>75164.555896168982</v>
      </c>
      <c r="L36" s="269"/>
      <c r="M36" s="335">
        <v>1.5</v>
      </c>
      <c r="N36" s="271">
        <f>K36/M36</f>
        <v>50109.703930779324</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2693.4186967867336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52803.122627566059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10535.999126132361</v>
      </c>
      <c r="N48" s="271">
        <f>K48*M48</f>
        <v>3299886.30096546</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3299886.30096546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53868.373935734664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3406557.797528761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681311.55950575229</v>
      </c>
      <c r="M84" s="868"/>
      <c r="N84" s="51"/>
    </row>
    <row r="85" spans="1:14">
      <c r="B85" s="89" t="s">
        <v>973</v>
      </c>
      <c r="C85" s="90"/>
      <c r="D85" s="90"/>
      <c r="E85" s="90"/>
      <c r="F85" s="90"/>
      <c r="G85" s="90"/>
      <c r="H85" s="90"/>
      <c r="I85" s="87"/>
      <c r="J85" s="88"/>
      <c r="K85" s="303">
        <v>0.05</v>
      </c>
      <c r="L85" s="867">
        <f>N79*K85</f>
        <v>170327.88987643807</v>
      </c>
      <c r="M85" s="868"/>
      <c r="N85" s="51"/>
    </row>
    <row r="86" spans="1:14" ht="15.75" thickBot="1">
      <c r="B86" s="91" t="s">
        <v>974</v>
      </c>
      <c r="C86" s="92"/>
      <c r="D86" s="92"/>
      <c r="E86" s="92"/>
      <c r="F86" s="92"/>
      <c r="G86" s="92"/>
      <c r="H86" s="92"/>
      <c r="I86" s="93"/>
      <c r="J86" s="94"/>
      <c r="K86" s="304">
        <v>0.05</v>
      </c>
      <c r="L86" s="869">
        <f>N79*K86</f>
        <v>170327.88987643807</v>
      </c>
      <c r="M86" s="870"/>
      <c r="N86" s="51"/>
    </row>
    <row r="87" spans="1:14" ht="15.75" thickBot="1">
      <c r="B87" s="833" t="s">
        <v>953</v>
      </c>
      <c r="C87" s="834"/>
      <c r="D87" s="834"/>
      <c r="E87" s="834"/>
      <c r="F87" s="834"/>
      <c r="G87" s="834"/>
      <c r="H87" s="834"/>
      <c r="I87" s="834"/>
      <c r="J87" s="834"/>
      <c r="K87" s="834"/>
      <c r="L87" s="834"/>
      <c r="M87" s="835"/>
      <c r="N87" s="52">
        <f>L84+L85+L86</f>
        <v>1021967.3392586284</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4428525.1367873894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267</v>
      </c>
      <c r="B36" s="846" t="str">
        <f>VLOOKUP(A36,EQUIPOS!A6:D154,3,FALSE)</f>
        <v>Motobomba de concreto</v>
      </c>
      <c r="C36" s="847"/>
      <c r="D36" s="847"/>
      <c r="E36" s="847"/>
      <c r="F36" s="847"/>
      <c r="G36" s="847"/>
      <c r="H36" s="848"/>
      <c r="I36" s="266"/>
      <c r="J36" s="267"/>
      <c r="K36" s="268">
        <f>VLOOKUP(A36,EQUIPOS!A6:D163,4,FALSE)</f>
        <v>88962.530199889428</v>
      </c>
      <c r="L36" s="269"/>
      <c r="M36" s="335">
        <v>2.5</v>
      </c>
      <c r="N36" s="271">
        <f>K36/M36</f>
        <v>35585.01207995577</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35585.01207995577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3596.5254006681325</v>
      </c>
      <c r="N48" s="271">
        <f>K48*M48</f>
        <v>168168.77909122326</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463704.62889777333</v>
      </c>
      <c r="N49" s="271">
        <f>K49*M49</f>
        <v>309745.94569287309</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477914.72478409635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837">
        <f>VLOOKUP(A60,TRANSPORTE!A2:D117,4,FALSE)</f>
        <v>1350.725590257437</v>
      </c>
      <c r="M60" s="838"/>
      <c r="N60" s="286">
        <f>K60*L60</f>
        <v>1172.9369819241458</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1172.9369819241458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514672.6738459763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102934.53476919526</v>
      </c>
      <c r="M84" s="868"/>
      <c r="N84" s="51"/>
    </row>
    <row r="85" spans="1:14">
      <c r="B85" s="89" t="s">
        <v>973</v>
      </c>
      <c r="C85" s="90"/>
      <c r="D85" s="90"/>
      <c r="E85" s="90"/>
      <c r="F85" s="90"/>
      <c r="G85" s="90"/>
      <c r="H85" s="90"/>
      <c r="I85" s="87"/>
      <c r="J85" s="88"/>
      <c r="K85" s="303">
        <v>0.05</v>
      </c>
      <c r="L85" s="867">
        <f>N79*K85</f>
        <v>25733.633692298816</v>
      </c>
      <c r="M85" s="868"/>
      <c r="N85" s="51"/>
    </row>
    <row r="86" spans="1:14" ht="15.75" thickBot="1">
      <c r="B86" s="91" t="s">
        <v>974</v>
      </c>
      <c r="C86" s="92"/>
      <c r="D86" s="92"/>
      <c r="E86" s="92"/>
      <c r="F86" s="92"/>
      <c r="G86" s="92"/>
      <c r="H86" s="92"/>
      <c r="I86" s="93"/>
      <c r="J86" s="94"/>
      <c r="K86" s="304">
        <v>0.05</v>
      </c>
      <c r="L86" s="869">
        <f>N79*K86</f>
        <v>25733.633692298816</v>
      </c>
      <c r="M86" s="870"/>
      <c r="N86" s="51"/>
    </row>
    <row r="87" spans="1:14" ht="15.75" thickBot="1">
      <c r="B87" s="833" t="s">
        <v>953</v>
      </c>
      <c r="C87" s="834"/>
      <c r="D87" s="834"/>
      <c r="E87" s="834"/>
      <c r="F87" s="834"/>
      <c r="G87" s="834"/>
      <c r="H87" s="834"/>
      <c r="I87" s="834"/>
      <c r="J87" s="834"/>
      <c r="K87" s="834"/>
      <c r="L87" s="834"/>
      <c r="M87" s="835"/>
      <c r="N87" s="52">
        <f>L84+L85+L86</f>
        <v>154401.8021537929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669074.47599976917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7" zoomScale="77" zoomScaleNormal="77" workbookViewId="0">
      <selection activeCell="A64" sqref="A64"/>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121</v>
      </c>
      <c r="B36" s="846" t="str">
        <f>VLOOKUP(A36,EQUIPOS!A6:D154,3,FALSE)</f>
        <v>Bomba eléctrica para accionar la celda</v>
      </c>
      <c r="C36" s="847"/>
      <c r="D36" s="847"/>
      <c r="E36" s="847"/>
      <c r="F36" s="847"/>
      <c r="G36" s="847"/>
      <c r="H36" s="848"/>
      <c r="I36" s="266"/>
      <c r="J36" s="267"/>
      <c r="K36" s="268">
        <f>VLOOKUP(A36,EQUIPOS!A6:D163,4,FALSE)</f>
        <v>67274.614763436941</v>
      </c>
      <c r="L36" s="269"/>
      <c r="M36" s="270">
        <v>0.01</v>
      </c>
      <c r="N36" s="271">
        <f t="shared" ref="N36:N41" si="0">K36/M36</f>
        <v>6727461.4763436941</v>
      </c>
    </row>
    <row r="37" spans="1:14">
      <c r="A37" s="113" t="s">
        <v>192</v>
      </c>
      <c r="B37" s="846" t="str">
        <f>VLOOKUP(A37,EQUIPOS!A7:D154,3,FALSE)</f>
        <v>Equipo de acarreo interno</v>
      </c>
      <c r="C37" s="847"/>
      <c r="D37" s="847"/>
      <c r="E37" s="847"/>
      <c r="F37" s="847"/>
      <c r="G37" s="847"/>
      <c r="H37" s="848"/>
      <c r="I37" s="420"/>
      <c r="J37" s="421"/>
      <c r="K37" s="268">
        <f>VLOOKUP(A37,EQUIPOS!A7:D164,4,FALSE)</f>
        <v>36195.551532529978</v>
      </c>
      <c r="L37" s="334"/>
      <c r="M37" s="335">
        <v>0.05</v>
      </c>
      <c r="N37" s="271">
        <f t="shared" si="0"/>
        <v>723911.03065059951</v>
      </c>
    </row>
    <row r="38" spans="1:14">
      <c r="A38" s="113" t="s">
        <v>214</v>
      </c>
      <c r="B38" s="846" t="str">
        <f>VLOOKUP(A38,EQUIPOS!A8:D154,3,FALSE)</f>
        <v>Equipo de oxigeno y soldadura</v>
      </c>
      <c r="C38" s="847"/>
      <c r="D38" s="847"/>
      <c r="E38" s="847"/>
      <c r="F38" s="847"/>
      <c r="G38" s="847"/>
      <c r="H38" s="848"/>
      <c r="I38" s="420"/>
      <c r="J38" s="421"/>
      <c r="K38" s="437">
        <f>VLOOKUP(A38,EQUIPOS!A8:D165,4,FALSE)</f>
        <v>10924.690112781705</v>
      </c>
      <c r="L38" s="334"/>
      <c r="M38" s="335">
        <v>0.01</v>
      </c>
      <c r="N38" s="271">
        <f t="shared" si="0"/>
        <v>1092469.0112781706</v>
      </c>
    </row>
    <row r="39" spans="1:14">
      <c r="A39" s="113" t="s">
        <v>248</v>
      </c>
      <c r="B39" s="846" t="str">
        <f>VLOOKUP(A39,EQUIPOS!A9:D154,3,FALSE)</f>
        <v>Grúa telescópica de 50 Ton.</v>
      </c>
      <c r="C39" s="847"/>
      <c r="D39" s="847"/>
      <c r="E39" s="847"/>
      <c r="F39" s="847"/>
      <c r="G39" s="847"/>
      <c r="H39" s="848"/>
      <c r="I39" s="420"/>
      <c r="J39" s="421"/>
      <c r="K39" s="437">
        <f>VLOOKUP(A39,EQUIPOS!A9:D166,4,FALSE)</f>
        <v>317126.71517157956</v>
      </c>
      <c r="L39" s="334"/>
      <c r="M39" s="335">
        <v>0.04</v>
      </c>
      <c r="N39" s="271">
        <f t="shared" si="0"/>
        <v>7928167.8792894892</v>
      </c>
    </row>
    <row r="40" spans="1:14">
      <c r="A40" s="113" t="s">
        <v>255</v>
      </c>
      <c r="B40" s="846" t="str">
        <f>VLOOKUP(A40,EQUIPOS!A10:D154,3,FALSE)</f>
        <v>Manómetro cable de acero para bajar la celda</v>
      </c>
      <c r="C40" s="847"/>
      <c r="D40" s="847"/>
      <c r="E40" s="847"/>
      <c r="F40" s="847"/>
      <c r="G40" s="847"/>
      <c r="H40" s="848"/>
      <c r="I40" s="420"/>
      <c r="J40" s="421"/>
      <c r="K40" s="437">
        <f>VLOOKUP(A40,EQUIPOS!A10:D167,4,FALSE)</f>
        <v>1684356.1938315679</v>
      </c>
      <c r="L40" s="334"/>
      <c r="M40" s="335">
        <v>1</v>
      </c>
      <c r="N40" s="271">
        <f t="shared" si="0"/>
        <v>1684356.1938315679</v>
      </c>
    </row>
    <row r="41" spans="1:14">
      <c r="A41" s="113" t="s">
        <v>322</v>
      </c>
      <c r="B41" s="846" t="str">
        <f>VLOOKUP(A41,EQUIPOS!A11:D155,3,FALSE)</f>
        <v xml:space="preserve">Retroexcavadora sobre llantas JD 410
</v>
      </c>
      <c r="C41" s="847"/>
      <c r="D41" s="847"/>
      <c r="E41" s="847"/>
      <c r="F41" s="847"/>
      <c r="G41" s="847"/>
      <c r="H41" s="848"/>
      <c r="I41" s="420"/>
      <c r="J41" s="421"/>
      <c r="K41" s="437">
        <f>VLOOKUP(A41,EQUIPOS!A11:D168,4,FALSE)</f>
        <v>119604.76720415932</v>
      </c>
      <c r="L41" s="334"/>
      <c r="M41" s="335">
        <v>0.2</v>
      </c>
      <c r="N41" s="271">
        <f t="shared" si="0"/>
        <v>598023.83602079656</v>
      </c>
    </row>
    <row r="42" spans="1:14">
      <c r="A42" s="113"/>
      <c r="B42" s="846"/>
      <c r="C42" s="847"/>
      <c r="D42" s="847"/>
      <c r="E42" s="847"/>
      <c r="F42" s="847"/>
      <c r="G42" s="847"/>
      <c r="H42" s="848"/>
      <c r="I42" s="327"/>
      <c r="J42" s="329"/>
      <c r="K42" s="437"/>
      <c r="L42" s="422"/>
      <c r="M42" s="423"/>
      <c r="N42" s="271"/>
    </row>
    <row r="43" spans="1:14">
      <c r="B43" s="846"/>
      <c r="C43" s="847"/>
      <c r="D43" s="847"/>
      <c r="E43" s="847"/>
      <c r="F43" s="847"/>
      <c r="G43" s="847"/>
      <c r="H43" s="848"/>
      <c r="I43" s="36"/>
      <c r="J43" s="37"/>
      <c r="K43" s="437"/>
      <c r="L43" s="275"/>
      <c r="M43" s="276"/>
      <c r="N43" s="271"/>
    </row>
    <row r="44" spans="1:14">
      <c r="B44" s="319"/>
      <c r="C44" s="320"/>
      <c r="D44" s="320"/>
      <c r="E44" s="320"/>
      <c r="F44" s="322"/>
      <c r="G44" s="322"/>
      <c r="H44" s="125"/>
      <c r="I44" s="36"/>
      <c r="J44" s="37"/>
      <c r="K44" s="437"/>
      <c r="L44" s="275"/>
      <c r="M44" s="276"/>
      <c r="N44" s="272"/>
    </row>
    <row r="45" spans="1:14">
      <c r="B45" s="853" t="s">
        <v>952</v>
      </c>
      <c r="C45" s="854"/>
      <c r="D45" s="854"/>
      <c r="E45" s="38"/>
      <c r="F45" s="39"/>
      <c r="G45" s="39"/>
      <c r="H45" s="40"/>
      <c r="I45" s="36"/>
      <c r="J45" s="37"/>
      <c r="K45" s="278"/>
      <c r="L45" s="275"/>
      <c r="M45" s="400">
        <v>0.1</v>
      </c>
      <c r="N45" s="343">
        <f>N86*M45</f>
        <v>69139.567913614796</v>
      </c>
    </row>
    <row r="46" spans="1:14" ht="15.75" thickBot="1">
      <c r="B46" s="846"/>
      <c r="C46" s="847"/>
      <c r="D46" s="847"/>
      <c r="E46" s="847"/>
      <c r="F46" s="847"/>
      <c r="G46" s="847"/>
      <c r="H46" s="848"/>
      <c r="I46" s="855"/>
      <c r="J46" s="856"/>
      <c r="K46" s="41"/>
      <c r="L46" s="857"/>
      <c r="M46" s="858"/>
      <c r="N46" s="105"/>
    </row>
    <row r="47" spans="1:14" ht="15.75" thickBot="1">
      <c r="B47" s="833" t="s">
        <v>953</v>
      </c>
      <c r="C47" s="834"/>
      <c r="D47" s="834"/>
      <c r="E47" s="834"/>
      <c r="F47" s="834"/>
      <c r="G47" s="834"/>
      <c r="H47" s="834"/>
      <c r="I47" s="834"/>
      <c r="J47" s="834"/>
      <c r="K47" s="834"/>
      <c r="L47" s="834"/>
      <c r="M47" s="835"/>
      <c r="N47" s="410">
        <f>SUM(N36:N45)</f>
        <v>18823528.995327935</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24" t="s">
        <v>944</v>
      </c>
      <c r="C51" s="825"/>
      <c r="D51" s="825"/>
      <c r="E51" s="825"/>
      <c r="F51" s="825"/>
      <c r="G51" s="825"/>
      <c r="H51" s="825"/>
      <c r="I51" s="826"/>
      <c r="J51" s="314" t="s">
        <v>945</v>
      </c>
      <c r="K51" s="85" t="s">
        <v>946</v>
      </c>
      <c r="L51" s="827" t="s">
        <v>955</v>
      </c>
      <c r="M51" s="826"/>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24008428.832881913</v>
      </c>
      <c r="N52" s="271">
        <f t="shared" ref="N52:N57" si="1">K52*M52</f>
        <v>24008428.832881913</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82497.584932637328</v>
      </c>
      <c r="N53" s="271">
        <f t="shared" si="1"/>
        <v>2474927.5479791197</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1587609.7569226518</v>
      </c>
      <c r="N54" s="271">
        <f t="shared" si="1"/>
        <v>3175219.5138453036</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979891.40094231744</v>
      </c>
      <c r="N55" s="271">
        <f t="shared" si="1"/>
        <v>4899457.004711587</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76123.890574102741</v>
      </c>
      <c r="N56" s="271">
        <f t="shared" si="1"/>
        <v>4567433.4344461644</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44495.064797542233</v>
      </c>
      <c r="N57" s="271">
        <f t="shared" si="1"/>
        <v>533940.77757050679</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33" t="s">
        <v>953</v>
      </c>
      <c r="C63" s="834"/>
      <c r="D63" s="834"/>
      <c r="E63" s="834"/>
      <c r="F63" s="834"/>
      <c r="G63" s="834"/>
      <c r="H63" s="834"/>
      <c r="I63" s="834"/>
      <c r="J63" s="834"/>
      <c r="K63" s="834"/>
      <c r="L63" s="834"/>
      <c r="M63" s="835"/>
      <c r="N63" s="393">
        <f>SUM(N52:N62)</f>
        <v>39659407.111434594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6" t="s">
        <v>961</v>
      </c>
      <c r="M67" s="809"/>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837">
        <f>VLOOKUP(A68,TRANSPORTE!A5:D117,4,FALSE)</f>
        <v>842294.28691333486</v>
      </c>
      <c r="M68" s="838"/>
      <c r="N68" s="286">
        <f>K68*L68</f>
        <v>842294.28691333486</v>
      </c>
    </row>
    <row r="69" spans="1:15">
      <c r="A69" t="s">
        <v>1399</v>
      </c>
      <c r="B69" s="46" t="str">
        <f>VLOOKUP(A69,TRANSPORTE!A5:D117,3,FALSE)</f>
        <v>Pasajes aéreos</v>
      </c>
      <c r="C69" s="47"/>
      <c r="D69" s="47"/>
      <c r="E69" s="47"/>
      <c r="F69" s="47"/>
      <c r="G69" s="47"/>
      <c r="H69" s="310" t="s">
        <v>945</v>
      </c>
      <c r="I69" s="278">
        <v>3</v>
      </c>
      <c r="J69" s="285">
        <v>1</v>
      </c>
      <c r="K69" s="278">
        <f>I69*J69</f>
        <v>3</v>
      </c>
      <c r="L69" s="837">
        <f>VLOOKUP(A69,TRANSPORTE!A5:D117,4,FALSE)</f>
        <v>409450.725411313</v>
      </c>
      <c r="M69" s="838"/>
      <c r="N69" s="286">
        <f>K69*L69</f>
        <v>1228352.1762339389</v>
      </c>
    </row>
    <row r="70" spans="1:15">
      <c r="B70" s="46"/>
      <c r="C70" s="47"/>
      <c r="D70" s="47"/>
      <c r="E70" s="47"/>
      <c r="F70" s="47"/>
      <c r="G70" s="47"/>
      <c r="H70" s="310"/>
      <c r="I70" s="278"/>
      <c r="J70" s="285"/>
      <c r="K70" s="278"/>
      <c r="L70" s="837"/>
      <c r="M70" s="838"/>
      <c r="N70" s="286"/>
    </row>
    <row r="71" spans="1:15">
      <c r="B71" s="46"/>
      <c r="C71" s="47"/>
      <c r="D71" s="47"/>
      <c r="E71" s="47"/>
      <c r="F71" s="47"/>
      <c r="G71" s="47"/>
      <c r="H71" s="310"/>
      <c r="I71" s="278"/>
      <c r="J71" s="285"/>
      <c r="K71" s="278"/>
      <c r="L71" s="837"/>
      <c r="M71" s="838"/>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22"/>
      <c r="M73" s="823"/>
      <c r="N73" s="127"/>
    </row>
    <row r="74" spans="1:15" ht="15.75" thickBot="1">
      <c r="B74" s="839" t="s">
        <v>953</v>
      </c>
      <c r="C74" s="840"/>
      <c r="D74" s="840"/>
      <c r="E74" s="840"/>
      <c r="F74" s="840"/>
      <c r="G74" s="840"/>
      <c r="H74" s="840"/>
      <c r="I74" s="840"/>
      <c r="J74" s="840"/>
      <c r="K74" s="840"/>
      <c r="L74" s="840"/>
      <c r="M74" s="841"/>
      <c r="N74" s="104">
        <f>N68+N69+N70+N71+N72</f>
        <v>2070646.4631472738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862"/>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20"/>
      <c r="C85" s="821" t="e">
        <f>VLOOKUP(B85,'MANO DE OBRA'!B12:E73,3,FALSE)</f>
        <v>#N/A</v>
      </c>
      <c r="D85" s="821" t="e">
        <f>VLOOKUP(C85,'MANO DE OBRA'!C12:F73,3,FALSE)</f>
        <v>#N/A</v>
      </c>
      <c r="E85" s="821" t="e">
        <f>VLOOKUP(D85,'MANO DE OBRA'!D12:G73,3,FALSE)</f>
        <v>#N/A</v>
      </c>
      <c r="F85" s="821" t="e">
        <f>VLOOKUP(E85,'MANO DE OBRA'!E12:H73,3,FALSE)</f>
        <v>#N/A</v>
      </c>
      <c r="G85" s="821" t="e">
        <f>VLOOKUP(F85,'MANO DE OBRA'!F12:I73,3,FALSE)</f>
        <v>#N/A</v>
      </c>
      <c r="H85" s="821" t="e">
        <f>VLOOKUP(G85,'MANO DE OBRA'!G12:J73,3,FALSE)</f>
        <v>#N/A</v>
      </c>
      <c r="I85" s="469"/>
      <c r="J85" s="470"/>
      <c r="K85" s="471"/>
      <c r="L85" s="988"/>
      <c r="M85" s="988"/>
      <c r="N85" s="472"/>
    </row>
    <row r="86" spans="1:14" ht="15.75" thickBot="1">
      <c r="B86" s="839" t="s">
        <v>953</v>
      </c>
      <c r="C86" s="840"/>
      <c r="D86" s="840"/>
      <c r="E86" s="840"/>
      <c r="F86" s="840"/>
      <c r="G86" s="840"/>
      <c r="H86" s="840"/>
      <c r="I86" s="840"/>
      <c r="J86" s="840"/>
      <c r="K86" s="840"/>
      <c r="L86" s="840"/>
      <c r="M86" s="841"/>
      <c r="N86" s="459">
        <f>SUM(N79:N85)</f>
        <v>691395.67913614796</v>
      </c>
    </row>
    <row r="87" spans="1:14" ht="15.75" thickBot="1">
      <c r="B87" s="33"/>
      <c r="C87" s="34"/>
      <c r="D87" s="34"/>
      <c r="E87" s="34"/>
      <c r="F87" s="34"/>
      <c r="G87" s="34"/>
      <c r="H87" s="34"/>
      <c r="I87" s="34"/>
      <c r="J87" s="34"/>
      <c r="K87" s="34"/>
      <c r="L87" s="34"/>
      <c r="M87" s="34"/>
      <c r="N87" s="35"/>
    </row>
    <row r="88" spans="1:14" ht="15.75" thickBot="1">
      <c r="B88" s="833" t="s">
        <v>967</v>
      </c>
      <c r="C88" s="834"/>
      <c r="D88" s="834"/>
      <c r="E88" s="834"/>
      <c r="F88" s="834"/>
      <c r="G88" s="834"/>
      <c r="H88" s="834"/>
      <c r="I88" s="834"/>
      <c r="J88" s="834"/>
      <c r="K88" s="834"/>
      <c r="L88" s="834"/>
      <c r="M88" s="835"/>
      <c r="N88" s="99">
        <f>N86+N74+N63+N47</f>
        <v>61244978.249045953</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24" t="s">
        <v>969</v>
      </c>
      <c r="C92" s="825"/>
      <c r="D92" s="825"/>
      <c r="E92" s="825"/>
      <c r="F92" s="825"/>
      <c r="G92" s="825"/>
      <c r="H92" s="825"/>
      <c r="I92" s="313"/>
      <c r="J92" s="333"/>
      <c r="K92" s="301" t="s">
        <v>970</v>
      </c>
      <c r="L92" s="863" t="s">
        <v>971</v>
      </c>
      <c r="M92" s="864"/>
      <c r="N92" s="302"/>
    </row>
    <row r="93" spans="1:14">
      <c r="B93" s="865" t="s">
        <v>972</v>
      </c>
      <c r="C93" s="866"/>
      <c r="D93" s="866"/>
      <c r="E93" s="866"/>
      <c r="F93" s="866"/>
      <c r="G93" s="866"/>
      <c r="H93" s="866"/>
      <c r="I93" s="87"/>
      <c r="J93" s="88"/>
      <c r="K93" s="303">
        <v>0.2</v>
      </c>
      <c r="L93" s="867">
        <f>N88*K93</f>
        <v>12248995.649809191</v>
      </c>
      <c r="M93" s="868"/>
      <c r="N93" s="51"/>
    </row>
    <row r="94" spans="1:14">
      <c r="B94" s="89" t="s">
        <v>973</v>
      </c>
      <c r="C94" s="90"/>
      <c r="D94" s="90"/>
      <c r="E94" s="90"/>
      <c r="F94" s="90"/>
      <c r="G94" s="90"/>
      <c r="H94" s="90"/>
      <c r="I94" s="87"/>
      <c r="J94" s="88"/>
      <c r="K94" s="303">
        <v>0.05</v>
      </c>
      <c r="L94" s="867">
        <f>N88*K94</f>
        <v>3062248.9124522978</v>
      </c>
      <c r="M94" s="868"/>
      <c r="N94" s="51"/>
    </row>
    <row r="95" spans="1:14" ht="15.75" thickBot="1">
      <c r="B95" s="91" t="s">
        <v>974</v>
      </c>
      <c r="C95" s="92"/>
      <c r="D95" s="92"/>
      <c r="E95" s="92"/>
      <c r="F95" s="92"/>
      <c r="G95" s="92"/>
      <c r="H95" s="92"/>
      <c r="I95" s="93"/>
      <c r="J95" s="94"/>
      <c r="K95" s="304">
        <v>0.05</v>
      </c>
      <c r="L95" s="869">
        <f>N88*K95</f>
        <v>3062248.9124522978</v>
      </c>
      <c r="M95" s="870"/>
      <c r="N95" s="51"/>
    </row>
    <row r="96" spans="1:14" ht="15.75" thickBot="1">
      <c r="B96" s="833" t="s">
        <v>953</v>
      </c>
      <c r="C96" s="834"/>
      <c r="D96" s="834"/>
      <c r="E96" s="834"/>
      <c r="F96" s="834"/>
      <c r="G96" s="834"/>
      <c r="H96" s="834"/>
      <c r="I96" s="834"/>
      <c r="J96" s="834"/>
      <c r="K96" s="834"/>
      <c r="L96" s="834"/>
      <c r="M96" s="835"/>
      <c r="N96" s="52">
        <f>L93+L94+L95</f>
        <v>18373493.474713787</v>
      </c>
    </row>
    <row r="97" spans="1:14" ht="15.75" thickBot="1">
      <c r="B97" s="33"/>
      <c r="C97" s="34"/>
      <c r="D97" s="34"/>
      <c r="E97" s="34"/>
      <c r="F97" s="34"/>
      <c r="G97" s="34"/>
      <c r="H97" s="34"/>
      <c r="I97" s="34"/>
      <c r="J97" s="34"/>
      <c r="K97" s="34"/>
      <c r="L97" s="34"/>
      <c r="M97" s="34"/>
      <c r="N97" s="35"/>
    </row>
    <row r="98" spans="1:14" ht="15.75" thickBot="1">
      <c r="A98" t="s">
        <v>2016</v>
      </c>
      <c r="B98" s="833" t="s">
        <v>975</v>
      </c>
      <c r="C98" s="834"/>
      <c r="D98" s="834"/>
      <c r="E98" s="834"/>
      <c r="F98" s="834"/>
      <c r="G98" s="834"/>
      <c r="H98" s="834"/>
      <c r="I98" s="834"/>
      <c r="J98" s="834"/>
      <c r="K98" s="834"/>
      <c r="L98" s="834"/>
      <c r="M98" s="835"/>
      <c r="N98" s="188">
        <f>N88+N96</f>
        <v>79618471.723759741</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75" t="s">
        <v>2218</v>
      </c>
      <c r="C115" s="976"/>
      <c r="D115" s="976"/>
      <c r="E115" s="976"/>
      <c r="F115" s="976"/>
      <c r="G115" s="976"/>
      <c r="H115" s="976"/>
      <c r="I115" s="976"/>
      <c r="J115" s="976"/>
      <c r="K115" s="976"/>
      <c r="L115" s="976"/>
      <c r="M115" s="976"/>
      <c r="N115" s="977"/>
    </row>
    <row r="116" spans="2:14" ht="15" customHeight="1">
      <c r="B116" s="975"/>
      <c r="C116" s="976"/>
      <c r="D116" s="976"/>
      <c r="E116" s="976"/>
      <c r="F116" s="976"/>
      <c r="G116" s="976"/>
      <c r="H116" s="976"/>
      <c r="I116" s="976"/>
      <c r="J116" s="976"/>
      <c r="K116" s="976"/>
      <c r="L116" s="976"/>
      <c r="M116" s="976"/>
      <c r="N116" s="977"/>
    </row>
    <row r="117" spans="2:14" ht="30" customHeight="1">
      <c r="B117" s="978" t="s">
        <v>2219</v>
      </c>
      <c r="C117" s="979"/>
      <c r="D117" s="979"/>
      <c r="E117" s="979"/>
      <c r="F117" s="979"/>
      <c r="G117" s="979"/>
      <c r="H117" s="979"/>
      <c r="I117" s="979"/>
      <c r="J117" s="979"/>
      <c r="K117" s="979"/>
      <c r="L117" s="979"/>
      <c r="M117" s="979"/>
      <c r="N117" s="980"/>
    </row>
    <row r="118" spans="2:14">
      <c r="B118" s="978"/>
      <c r="C118" s="979"/>
      <c r="D118" s="979"/>
      <c r="E118" s="979"/>
      <c r="F118" s="979"/>
      <c r="G118" s="979"/>
      <c r="H118" s="979"/>
      <c r="I118" s="979"/>
      <c r="J118" s="979"/>
      <c r="K118" s="979"/>
      <c r="L118" s="979"/>
      <c r="M118" s="979"/>
      <c r="N118" s="980"/>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81"/>
      <c r="K128" s="981"/>
      <c r="L128" s="981"/>
      <c r="M128" s="981"/>
      <c r="N128" s="982"/>
    </row>
    <row r="129" spans="2:14" ht="15.75" thickBot="1">
      <c r="B129" s="418" t="s">
        <v>2221</v>
      </c>
      <c r="C129" s="419"/>
      <c r="D129" s="419"/>
      <c r="E129" s="258"/>
      <c r="F129" s="258"/>
      <c r="G129" s="258"/>
      <c r="H129" s="258"/>
      <c r="I129" s="258"/>
      <c r="J129" s="983"/>
      <c r="K129" s="983"/>
      <c r="L129" s="983"/>
      <c r="M129" s="983"/>
      <c r="N129"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P51" sqref="P5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326</v>
      </c>
      <c r="B36" s="846" t="str">
        <f>VLOOKUP(A36,EQUIPOS!A6:D154,3,FALSE)</f>
        <v>Sensor de Impacto para prueba de integridad tipo</v>
      </c>
      <c r="C36" s="847"/>
      <c r="D36" s="847"/>
      <c r="E36" s="847"/>
      <c r="F36" s="847"/>
      <c r="G36" s="847"/>
      <c r="H36" s="848"/>
      <c r="I36" s="266"/>
      <c r="J36" s="267"/>
      <c r="K36" s="268">
        <f>VLOOKUP(A36,EQUIPOS!A6:D163,4,FALSE)</f>
        <v>107287.3941589246</v>
      </c>
      <c r="L36" s="269"/>
      <c r="M36" s="335">
        <v>1</v>
      </c>
      <c r="N36" s="271">
        <f>K36/M36</f>
        <v>107287.3941589246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107287.3941589246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400073.41755476414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507360.81171368872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101472.16234273775</v>
      </c>
      <c r="M84" s="868"/>
      <c r="N84" s="51"/>
    </row>
    <row r="85" spans="1:14">
      <c r="B85" s="89" t="s">
        <v>973</v>
      </c>
      <c r="C85" s="90"/>
      <c r="D85" s="90"/>
      <c r="E85" s="90"/>
      <c r="F85" s="90"/>
      <c r="G85" s="90"/>
      <c r="H85" s="90"/>
      <c r="I85" s="87"/>
      <c r="J85" s="88"/>
      <c r="K85" s="303">
        <v>0.05</v>
      </c>
      <c r="L85" s="867">
        <f>N79*K85</f>
        <v>25368.040585684437</v>
      </c>
      <c r="M85" s="868"/>
      <c r="N85" s="51"/>
    </row>
    <row r="86" spans="1:14" ht="15.75" thickBot="1">
      <c r="B86" s="91" t="s">
        <v>974</v>
      </c>
      <c r="C86" s="92"/>
      <c r="D86" s="92"/>
      <c r="E86" s="92"/>
      <c r="F86" s="92"/>
      <c r="G86" s="92"/>
      <c r="H86" s="92"/>
      <c r="I86" s="93"/>
      <c r="J86" s="94"/>
      <c r="K86" s="304">
        <v>0.05</v>
      </c>
      <c r="L86" s="869">
        <f>N79*K86</f>
        <v>25368.040585684437</v>
      </c>
      <c r="M86" s="870"/>
      <c r="N86" s="51"/>
    </row>
    <row r="87" spans="1:14" ht="15.75" thickBot="1">
      <c r="B87" s="833" t="s">
        <v>953</v>
      </c>
      <c r="C87" s="834"/>
      <c r="D87" s="834"/>
      <c r="E87" s="834"/>
      <c r="F87" s="834"/>
      <c r="G87" s="834"/>
      <c r="H87" s="834"/>
      <c r="I87" s="834"/>
      <c r="J87" s="834"/>
      <c r="K87" s="834"/>
      <c r="L87" s="834"/>
      <c r="M87" s="835"/>
      <c r="N87" s="52">
        <f>L84+L85+L86</f>
        <v>152208.24351410664</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659569.05522779538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320</v>
      </c>
      <c r="B36" s="846" t="str">
        <f>VLOOKUP(A36,EQUIPOS!A6:D154,3,FALSE)</f>
        <v>Retroexcavadora sobre llantas, motor 62HP, Profundidad de excavación de 5.41 metros.</v>
      </c>
      <c r="C36" s="847"/>
      <c r="D36" s="847"/>
      <c r="E36" s="847"/>
      <c r="F36" s="847"/>
      <c r="G36" s="847"/>
      <c r="H36" s="848"/>
      <c r="I36" s="266"/>
      <c r="J36" s="267"/>
      <c r="K36" s="268">
        <f>VLOOKUP(A36,EQUIPOS!A6:D163,4,FALSE)</f>
        <v>146015.49889486315</v>
      </c>
      <c r="L36" s="269"/>
      <c r="M36" s="335">
        <v>10</v>
      </c>
      <c r="N36" s="271">
        <f>K36/M36</f>
        <v>14601.549889486316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336.34905451801001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14937.898944004326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39969.982686320458</v>
      </c>
      <c r="N48" s="271">
        <f>K48*M48</f>
        <v>19540.880424423336</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24941.23685067569</v>
      </c>
      <c r="N49" s="271">
        <f>K49*M49</f>
        <v>33254.982467567585</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4461.8370548424227</v>
      </c>
      <c r="N50" s="271">
        <f>K50*M50</f>
        <v>6692.7555822636341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59488.618474254559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3363.4905451800996</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77790.007963438984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15558.001592687797</v>
      </c>
      <c r="M84" s="868"/>
      <c r="N84" s="51"/>
    </row>
    <row r="85" spans="1:14">
      <c r="B85" s="89" t="s">
        <v>973</v>
      </c>
      <c r="C85" s="90"/>
      <c r="D85" s="90"/>
      <c r="E85" s="90"/>
      <c r="F85" s="90"/>
      <c r="G85" s="90"/>
      <c r="H85" s="90"/>
      <c r="I85" s="87"/>
      <c r="J85" s="88"/>
      <c r="K85" s="303">
        <v>0.05</v>
      </c>
      <c r="L85" s="867">
        <f>N79*K85</f>
        <v>3889.5003981719492</v>
      </c>
      <c r="M85" s="868"/>
      <c r="N85" s="51"/>
    </row>
    <row r="86" spans="1:14" ht="15.75" thickBot="1">
      <c r="B86" s="91" t="s">
        <v>974</v>
      </c>
      <c r="C86" s="92"/>
      <c r="D86" s="92"/>
      <c r="E86" s="92"/>
      <c r="F86" s="92"/>
      <c r="G86" s="92"/>
      <c r="H86" s="92"/>
      <c r="I86" s="93"/>
      <c r="J86" s="94"/>
      <c r="K86" s="304">
        <v>0.05</v>
      </c>
      <c r="L86" s="869">
        <f>N79*K86</f>
        <v>3889.5003981719492</v>
      </c>
      <c r="M86" s="870"/>
      <c r="N86" s="51"/>
    </row>
    <row r="87" spans="1:14" ht="15.75" thickBot="1">
      <c r="B87" s="833" t="s">
        <v>953</v>
      </c>
      <c r="C87" s="834"/>
      <c r="D87" s="834"/>
      <c r="E87" s="834"/>
      <c r="F87" s="834"/>
      <c r="G87" s="834"/>
      <c r="H87" s="834"/>
      <c r="I87" s="834"/>
      <c r="J87" s="834"/>
      <c r="K87" s="834"/>
      <c r="L87" s="834"/>
      <c r="M87" s="835"/>
      <c r="N87" s="52">
        <f>L84+L85+L86</f>
        <v>23337.002389031695</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101127.01035247068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ht="27"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204</v>
      </c>
      <c r="B36" s="846" t="str">
        <f>VLOOKUP(A36,EQUIPOS!A6:D154,3,FALSE)</f>
        <v xml:space="preserve">Equipo de soldadura 250 AMP
</v>
      </c>
      <c r="C36" s="847"/>
      <c r="D36" s="847"/>
      <c r="E36" s="847"/>
      <c r="F36" s="847"/>
      <c r="G36" s="847"/>
      <c r="H36" s="848"/>
      <c r="I36" s="266"/>
      <c r="J36" s="267"/>
      <c r="K36" s="268">
        <f>VLOOKUP(A36,EQUIPOS!A6:D163,4,FALSE)</f>
        <v>9644.6801096677355</v>
      </c>
      <c r="L36" s="269"/>
      <c r="M36" s="335">
        <v>10</v>
      </c>
      <c r="N36" s="271">
        <f>K36/M36</f>
        <v>964.46801096677359</v>
      </c>
    </row>
    <row r="37" spans="1:14">
      <c r="A37" s="113" t="s">
        <v>320</v>
      </c>
      <c r="B37" s="846" t="str">
        <f>VLOOKUP(A37,EQUIPOS!A7:D154,3,FALSE)</f>
        <v>Retroexcavadora sobre llantas, motor 62HP, Profundidad de excavación de 5.41 metros.</v>
      </c>
      <c r="C37" s="847"/>
      <c r="D37" s="847"/>
      <c r="E37" s="847"/>
      <c r="F37" s="847"/>
      <c r="G37" s="847"/>
      <c r="H37" s="848"/>
      <c r="I37" s="420"/>
      <c r="J37" s="421"/>
      <c r="K37" s="268">
        <f>VLOOKUP(A37,EQUIPOS!A7:D164,4,FALSE)</f>
        <v>146015.49889486315</v>
      </c>
      <c r="L37" s="334"/>
      <c r="M37" s="335">
        <v>10</v>
      </c>
      <c r="N37" s="271">
        <f>K37/M37</f>
        <v>14601.549889486316</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402.04310903601998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15968.061009489109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9707.7268360454218</v>
      </c>
      <c r="N48" s="271">
        <f>K48*M48</f>
        <v>320.35498558949894</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89737.618987165304</v>
      </c>
      <c r="N49" s="271">
        <f>K49*M49</f>
        <v>269212.85696149594</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1080.5589537790063</v>
      </c>
      <c r="N50" s="271">
        <f>K50*M50</f>
        <v>10805.589537790063</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280338.8014848755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4020.4310903601995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300327.29358472483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60065.458716944966</v>
      </c>
      <c r="M84" s="868"/>
      <c r="N84" s="51"/>
    </row>
    <row r="85" spans="1:14">
      <c r="B85" s="89" t="s">
        <v>973</v>
      </c>
      <c r="C85" s="90"/>
      <c r="D85" s="90"/>
      <c r="E85" s="90"/>
      <c r="F85" s="90"/>
      <c r="G85" s="90"/>
      <c r="H85" s="90"/>
      <c r="I85" s="87"/>
      <c r="J85" s="88"/>
      <c r="K85" s="303">
        <v>0.05</v>
      </c>
      <c r="L85" s="867">
        <f>N79*K85</f>
        <v>15016.364679236241</v>
      </c>
      <c r="M85" s="868"/>
      <c r="N85" s="51"/>
    </row>
    <row r="86" spans="1:14" ht="15.75" thickBot="1">
      <c r="B86" s="91" t="s">
        <v>974</v>
      </c>
      <c r="C86" s="92"/>
      <c r="D86" s="92"/>
      <c r="E86" s="92"/>
      <c r="F86" s="92"/>
      <c r="G86" s="92"/>
      <c r="H86" s="92"/>
      <c r="I86" s="93"/>
      <c r="J86" s="94"/>
      <c r="K86" s="304">
        <v>0.05</v>
      </c>
      <c r="L86" s="869">
        <f>N79*K86</f>
        <v>15016.364679236241</v>
      </c>
      <c r="M86" s="870"/>
      <c r="N86" s="51"/>
    </row>
    <row r="87" spans="1:14" ht="15.75" thickBot="1">
      <c r="B87" s="833" t="s">
        <v>953</v>
      </c>
      <c r="C87" s="834"/>
      <c r="D87" s="834"/>
      <c r="E87" s="834"/>
      <c r="F87" s="834"/>
      <c r="G87" s="834"/>
      <c r="H87" s="834"/>
      <c r="I87" s="834"/>
      <c r="J87" s="834"/>
      <c r="K87" s="834"/>
      <c r="L87" s="834"/>
      <c r="M87" s="835"/>
      <c r="N87" s="52">
        <f>L84+L85+L86</f>
        <v>90098.188075417449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390425.48166014231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2"/>
      <c r="C1" s="934"/>
      <c r="D1" s="935"/>
      <c r="E1" s="935"/>
      <c r="F1" s="935"/>
      <c r="G1" s="935"/>
      <c r="H1" s="935"/>
      <c r="I1" s="935"/>
      <c r="J1" s="936"/>
      <c r="K1" s="937" t="s">
        <v>933</v>
      </c>
      <c r="L1" s="939" t="s">
        <v>2198</v>
      </c>
      <c r="M1" s="940"/>
      <c r="N1" s="941"/>
    </row>
    <row r="2" spans="2:14" ht="22.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282</v>
      </c>
      <c r="B36" s="846" t="str">
        <f>VLOOKUP(A36,EQUIPOS!A6:D154,3,FALSE)</f>
        <v>Piloteadora potencia 250KW, RPM 1800, fuerza elevadora 200KN</v>
      </c>
      <c r="C36" s="847"/>
      <c r="D36" s="847"/>
      <c r="E36" s="847"/>
      <c r="F36" s="847"/>
      <c r="G36" s="847"/>
      <c r="H36" s="848"/>
      <c r="I36" s="266"/>
      <c r="J36" s="267"/>
      <c r="K36" s="268">
        <f>VLOOKUP(A36,EQUIPOS!A6:D163,4,FALSE)</f>
        <v>561775.07863744022</v>
      </c>
      <c r="L36" s="269"/>
      <c r="M36" s="335">
        <v>2</v>
      </c>
      <c r="N36" s="271">
        <f>K36/M36</f>
        <v>280887.53931872011</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4716.7655451800993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285604.30486390024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3596.5254006681325</v>
      </c>
      <c r="N48" s="271">
        <f>K48*M48</f>
        <v>100702.71121870771</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515180.67916384054</v>
      </c>
      <c r="N49" s="271">
        <f>K49*M49</f>
        <v>180313.23770734417</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19445.009049701363</v>
      </c>
      <c r="N50" s="271">
        <f>K50*M50</f>
        <v>58335.027149104091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339350.97607515601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7">
        <f>VLOOKUP(A60,TRANSPORTE!A2:D117,4,FALSE)</f>
        <v>1350.725590257437</v>
      </c>
      <c r="M60" s="838"/>
      <c r="N60" s="286">
        <f>K60*L60</f>
        <v>472.75395659010292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472.75395659010292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47167.655451800994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672595.69034744741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134519.13806948948</v>
      </c>
      <c r="M84" s="868"/>
      <c r="N84" s="51"/>
    </row>
    <row r="85" spans="1:14">
      <c r="B85" s="89" t="s">
        <v>973</v>
      </c>
      <c r="C85" s="90"/>
      <c r="D85" s="90"/>
      <c r="E85" s="90"/>
      <c r="F85" s="90"/>
      <c r="G85" s="90"/>
      <c r="H85" s="90"/>
      <c r="I85" s="87"/>
      <c r="J85" s="88"/>
      <c r="K85" s="303">
        <v>0.05</v>
      </c>
      <c r="L85" s="867">
        <f>N79*K85</f>
        <v>33629.784517372369</v>
      </c>
      <c r="M85" s="868"/>
      <c r="N85" s="51"/>
    </row>
    <row r="86" spans="1:14" ht="15.75" thickBot="1">
      <c r="B86" s="91" t="s">
        <v>974</v>
      </c>
      <c r="C86" s="92"/>
      <c r="D86" s="92"/>
      <c r="E86" s="92"/>
      <c r="F86" s="92"/>
      <c r="G86" s="92"/>
      <c r="H86" s="92"/>
      <c r="I86" s="93"/>
      <c r="J86" s="94"/>
      <c r="K86" s="304">
        <v>0.05</v>
      </c>
      <c r="L86" s="869">
        <f>N79*K86</f>
        <v>33629.784517372369</v>
      </c>
      <c r="M86" s="870"/>
      <c r="N86" s="51"/>
    </row>
    <row r="87" spans="1:14" ht="15.75" thickBot="1">
      <c r="B87" s="833" t="s">
        <v>953</v>
      </c>
      <c r="C87" s="834"/>
      <c r="D87" s="834"/>
      <c r="E87" s="834"/>
      <c r="F87" s="834"/>
      <c r="G87" s="834"/>
      <c r="H87" s="834"/>
      <c r="I87" s="834"/>
      <c r="J87" s="834"/>
      <c r="K87" s="834"/>
      <c r="L87" s="834"/>
      <c r="M87" s="835"/>
      <c r="N87" s="52">
        <f>L84+L85+L86</f>
        <v>201778.70710423423</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874374.39745168167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282</v>
      </c>
      <c r="B36" s="846" t="str">
        <f>VLOOKUP(A36,EQUIPOS!A6:D154,3,FALSE)</f>
        <v>Piloteadora potencia 250KW, RPM 1800, fuerza elevadora 200KN</v>
      </c>
      <c r="C36" s="847"/>
      <c r="D36" s="847"/>
      <c r="E36" s="847"/>
      <c r="F36" s="847"/>
      <c r="G36" s="847"/>
      <c r="H36" s="848"/>
      <c r="I36" s="266"/>
      <c r="J36" s="267"/>
      <c r="K36" s="268">
        <f>VLOOKUP(A36,EQUIPOS!A6:D163,4,FALSE)</f>
        <v>561775.07863744022</v>
      </c>
      <c r="L36" s="269"/>
      <c r="M36" s="335">
        <v>2</v>
      </c>
      <c r="N36" s="271">
        <f>K36/M36</f>
        <v>280887.53931872011</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4716.7655451800993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285604.30486390024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3596.5254006681325</v>
      </c>
      <c r="N48" s="271">
        <f>K48*M48</f>
        <v>100702.71121870771</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568137.27355657448</v>
      </c>
      <c r="N49" s="271">
        <f>K49*M49</f>
        <v>198848.04574480106</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19445.009049701363</v>
      </c>
      <c r="N50" s="271">
        <f>K50*M50</f>
        <v>38890.018099402725</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338440.7750629115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7">
        <f>VLOOKUP(A60,TRANSPORTE!A2:D117,4,FALSE)</f>
        <v>1350.725590257437</v>
      </c>
      <c r="M60" s="838"/>
      <c r="N60" s="286">
        <f>K60*L60</f>
        <v>472.75395659010292</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472.75395659010292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47167.655451800994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671685.48933520284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134337.09786704057</v>
      </c>
      <c r="M84" s="868"/>
      <c r="N84" s="51"/>
    </row>
    <row r="85" spans="1:14">
      <c r="B85" s="89" t="s">
        <v>973</v>
      </c>
      <c r="C85" s="90"/>
      <c r="D85" s="90"/>
      <c r="E85" s="90"/>
      <c r="F85" s="90"/>
      <c r="G85" s="90"/>
      <c r="H85" s="90"/>
      <c r="I85" s="87"/>
      <c r="J85" s="88"/>
      <c r="K85" s="303">
        <v>0.05</v>
      </c>
      <c r="L85" s="867">
        <f>N79*K85</f>
        <v>33584.274466760144</v>
      </c>
      <c r="M85" s="868"/>
      <c r="N85" s="51"/>
    </row>
    <row r="86" spans="1:14" ht="15.75" thickBot="1">
      <c r="B86" s="91" t="s">
        <v>974</v>
      </c>
      <c r="C86" s="92"/>
      <c r="D86" s="92"/>
      <c r="E86" s="92"/>
      <c r="F86" s="92"/>
      <c r="G86" s="92"/>
      <c r="H86" s="92"/>
      <c r="I86" s="93"/>
      <c r="J86" s="94"/>
      <c r="K86" s="304">
        <v>0.05</v>
      </c>
      <c r="L86" s="869">
        <f>N79*K86</f>
        <v>33584.274466760144</v>
      </c>
      <c r="M86" s="870"/>
      <c r="N86" s="51"/>
    </row>
    <row r="87" spans="1:14" ht="15.75" thickBot="1">
      <c r="B87" s="833" t="s">
        <v>953</v>
      </c>
      <c r="C87" s="834"/>
      <c r="D87" s="834"/>
      <c r="E87" s="834"/>
      <c r="F87" s="834"/>
      <c r="G87" s="834"/>
      <c r="H87" s="834"/>
      <c r="I87" s="834"/>
      <c r="J87" s="834"/>
      <c r="K87" s="834"/>
      <c r="L87" s="834"/>
      <c r="M87" s="835"/>
      <c r="N87" s="52">
        <f>L84+L85+L86</f>
        <v>201505.64680056085</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873191.13613576372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195</v>
      </c>
      <c r="B36" s="846" t="str">
        <f>VLOOKUP(A36,EQUIPOS!A6:D154,3,FALSE)</f>
        <v xml:space="preserve">Equipo de oxicorte, Capacidad de corte: hasta 6´´ (152mm) </v>
      </c>
      <c r="C36" s="847"/>
      <c r="D36" s="847"/>
      <c r="E36" s="847"/>
      <c r="F36" s="847"/>
      <c r="G36" s="847"/>
      <c r="H36" s="848"/>
      <c r="I36" s="266"/>
      <c r="J36" s="267"/>
      <c r="K36" s="268">
        <f>VLOOKUP(A36,EQUIPOS!A6:D163,4,FALSE)</f>
        <v>10830.01004906979</v>
      </c>
      <c r="L36" s="269"/>
      <c r="M36" s="335">
        <v>1.1299999999999999</v>
      </c>
      <c r="N36" s="271">
        <f>K36/M36</f>
        <v>9584.0796894422929</v>
      </c>
    </row>
    <row r="37" spans="1:14">
      <c r="A37" s="113" t="s">
        <v>332</v>
      </c>
      <c r="B37" s="846" t="str">
        <f>VLOOKUP(A37,EQUIPOS!A7:D154,3,FALSE)</f>
        <v xml:space="preserve">Taladro de 1/2´´, pulidora, lijadora y circular
</v>
      </c>
      <c r="C37" s="847"/>
      <c r="D37" s="847"/>
      <c r="E37" s="847"/>
      <c r="F37" s="847"/>
      <c r="G37" s="847"/>
      <c r="H37" s="848"/>
      <c r="I37" s="420"/>
      <c r="J37" s="421"/>
      <c r="K37" s="268">
        <f>VLOOKUP(A37,EQUIPOS!A7:D164,4,FALSE)</f>
        <v>2515.5488205521792</v>
      </c>
      <c r="L37" s="334"/>
      <c r="M37" s="335">
        <v>0.53</v>
      </c>
      <c r="N37" s="271">
        <f>K37/M37</f>
        <v>4746.3185293437346</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2680.2873935734665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17010.685612359495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79151.440688044982</v>
      </c>
      <c r="N48" s="271">
        <f>K48*M48</f>
        <v>1583.0288137608998</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5943.6686126457971</v>
      </c>
      <c r="N49" s="271">
        <f>K49*M49</f>
        <v>2971.8343063228986</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91584.144247630873</v>
      </c>
      <c r="N50" s="271">
        <f>K50*M50</f>
        <v>7326.7315398104702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11881.594659894268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26802.873935734664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55695.154207988424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11139.030841597685</v>
      </c>
      <c r="M84" s="868"/>
      <c r="N84" s="51"/>
    </row>
    <row r="85" spans="1:14">
      <c r="B85" s="89" t="s">
        <v>973</v>
      </c>
      <c r="C85" s="90"/>
      <c r="D85" s="90"/>
      <c r="E85" s="90"/>
      <c r="F85" s="90"/>
      <c r="G85" s="90"/>
      <c r="H85" s="90"/>
      <c r="I85" s="87"/>
      <c r="J85" s="88"/>
      <c r="K85" s="303">
        <v>0.05</v>
      </c>
      <c r="L85" s="867">
        <f>N79*K85</f>
        <v>2784.7577103994213</v>
      </c>
      <c r="M85" s="868"/>
      <c r="N85" s="51"/>
    </row>
    <row r="86" spans="1:14" ht="15.75" thickBot="1">
      <c r="B86" s="91" t="s">
        <v>974</v>
      </c>
      <c r="C86" s="92"/>
      <c r="D86" s="92"/>
      <c r="E86" s="92"/>
      <c r="F86" s="92"/>
      <c r="G86" s="92"/>
      <c r="H86" s="92"/>
      <c r="I86" s="93"/>
      <c r="J86" s="94"/>
      <c r="K86" s="304">
        <v>0.05</v>
      </c>
      <c r="L86" s="869">
        <f>N79*K86</f>
        <v>2784.7577103994213</v>
      </c>
      <c r="M86" s="870"/>
      <c r="N86" s="51"/>
    </row>
    <row r="87" spans="1:14" ht="15.75" thickBot="1">
      <c r="B87" s="833" t="s">
        <v>953</v>
      </c>
      <c r="C87" s="834"/>
      <c r="D87" s="834"/>
      <c r="E87" s="834"/>
      <c r="F87" s="834"/>
      <c r="G87" s="834"/>
      <c r="H87" s="834"/>
      <c r="I87" s="834"/>
      <c r="J87" s="834"/>
      <c r="K87" s="834"/>
      <c r="L87" s="834"/>
      <c r="M87" s="835"/>
      <c r="N87" s="52">
        <f>L84+L85+L86</f>
        <v>16708.546262396529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72403.700470384952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7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123</v>
      </c>
      <c r="B36" s="846" t="str">
        <f>VLOOKUP(A36,EQUIPOS!A6:D154,3,FALSE)</f>
        <v>Bomba de inyección de lechada</v>
      </c>
      <c r="C36" s="847"/>
      <c r="D36" s="847"/>
      <c r="E36" s="847"/>
      <c r="F36" s="847"/>
      <c r="G36" s="847"/>
      <c r="H36" s="848"/>
      <c r="I36" s="266"/>
      <c r="J36" s="267"/>
      <c r="K36" s="268">
        <f>VLOOKUP(A36,EQUIPOS!A6:D163,4,FALSE)</f>
        <v>21723.08806058449</v>
      </c>
      <c r="L36" s="269"/>
      <c r="M36" s="335">
        <v>12</v>
      </c>
      <c r="N36" s="271">
        <f t="shared" ref="N36:N42" si="0">K36/M36</f>
        <v>1810.2573383820409</v>
      </c>
    </row>
    <row r="37" spans="1:14">
      <c r="A37" s="113" t="s">
        <v>288</v>
      </c>
      <c r="B37" s="846" t="str">
        <f>VLOOKUP(A37,EQUIPOS!A7:D154,3,FALSE)</f>
        <v xml:space="preserve">Planta eléctrica </v>
      </c>
      <c r="C37" s="847"/>
      <c r="D37" s="847"/>
      <c r="E37" s="847"/>
      <c r="F37" s="847"/>
      <c r="G37" s="847"/>
      <c r="H37" s="848"/>
      <c r="I37" s="266"/>
      <c r="J37" s="267"/>
      <c r="K37" s="268">
        <f>VLOOKUP(A37,EQUIPOS!A7:D164,4,FALSE)</f>
        <v>15923.709802807723</v>
      </c>
      <c r="L37" s="269"/>
      <c r="M37" s="335">
        <v>1.3</v>
      </c>
      <c r="N37" s="271">
        <f t="shared" si="0"/>
        <v>12249.007540621325</v>
      </c>
    </row>
    <row r="38" spans="1:14">
      <c r="A38" s="113" t="s">
        <v>125</v>
      </c>
      <c r="B38" s="846" t="str">
        <f>VLOOKUP(A38,EQUIPOS!A8:D154,3,FALSE)</f>
        <v>Bomba para gato de tensionamiento</v>
      </c>
      <c r="C38" s="847"/>
      <c r="D38" s="847"/>
      <c r="E38" s="847"/>
      <c r="F38" s="847"/>
      <c r="G38" s="847"/>
      <c r="H38" s="848"/>
      <c r="I38" s="266"/>
      <c r="J38" s="267"/>
      <c r="K38" s="268">
        <f>VLOOKUP(A38,EQUIPOS!A8:D165,4,FALSE)</f>
        <v>59714.468986869761</v>
      </c>
      <c r="L38" s="269"/>
      <c r="M38" s="335">
        <v>12</v>
      </c>
      <c r="N38" s="271">
        <f t="shared" si="0"/>
        <v>4976.2057489058134</v>
      </c>
    </row>
    <row r="39" spans="1:14">
      <c r="A39" s="113" t="s">
        <v>180</v>
      </c>
      <c r="B39" s="846" t="str">
        <f>VLOOKUP(A39,EQUIPOS!A9:D154,3,FALSE)</f>
        <v>Compresor 120 HP, con martillo.</v>
      </c>
      <c r="C39" s="847"/>
      <c r="D39" s="847"/>
      <c r="E39" s="847"/>
      <c r="F39" s="847"/>
      <c r="G39" s="847"/>
      <c r="H39" s="848"/>
      <c r="I39" s="266"/>
      <c r="J39" s="267"/>
      <c r="K39" s="268">
        <f>VLOOKUP(A39,EQUIPOS!A9:D166,4,FALSE)</f>
        <v>105939.72864094135</v>
      </c>
      <c r="L39" s="269"/>
      <c r="M39" s="335">
        <v>1.3</v>
      </c>
      <c r="N39" s="271">
        <f t="shared" si="0"/>
        <v>81492.098954570261</v>
      </c>
    </row>
    <row r="40" spans="1:14">
      <c r="A40" s="113" t="s">
        <v>197</v>
      </c>
      <c r="B40" s="846" t="str">
        <f>VLOOKUP(A40,EQUIPOS!A10:D154,3,FALSE)</f>
        <v>Equipo de perforación (TRACKDRILL), potencia 40 HP, 2100 golpes / minuto</v>
      </c>
      <c r="C40" s="847"/>
      <c r="D40" s="847"/>
      <c r="E40" s="847"/>
      <c r="F40" s="847"/>
      <c r="G40" s="847"/>
      <c r="H40" s="848"/>
      <c r="I40" s="266"/>
      <c r="J40" s="267"/>
      <c r="K40" s="268">
        <f>VLOOKUP(A40,EQUIPOS!A10:D167,4,FALSE)</f>
        <v>166961.16809597387</v>
      </c>
      <c r="L40" s="269"/>
      <c r="M40" s="335">
        <v>1.3</v>
      </c>
      <c r="N40" s="271">
        <f t="shared" si="0"/>
        <v>128431.66776613375</v>
      </c>
    </row>
    <row r="41" spans="1:14">
      <c r="A41" s="113" t="s">
        <v>195</v>
      </c>
      <c r="B41" s="846" t="str">
        <f>VLOOKUP(A41,EQUIPOS!A11:D155,3,FALSE)</f>
        <v xml:space="preserve">Equipo de oxicorte, Capacidad de corte: hasta 6´´ (152mm) </v>
      </c>
      <c r="C41" s="847"/>
      <c r="D41" s="847"/>
      <c r="E41" s="847"/>
      <c r="F41" s="847"/>
      <c r="G41" s="847"/>
      <c r="H41" s="848"/>
      <c r="I41" s="266"/>
      <c r="J41" s="267"/>
      <c r="K41" s="268">
        <f>VLOOKUP(A41,EQUIPOS!A11:D168,4,FALSE)</f>
        <v>10830.01004906979</v>
      </c>
      <c r="L41" s="269"/>
      <c r="M41" s="335">
        <v>15</v>
      </c>
      <c r="N41" s="271">
        <f t="shared" si="0"/>
        <v>722.000669937986</v>
      </c>
    </row>
    <row r="42" spans="1:14">
      <c r="A42" s="113" t="s">
        <v>240</v>
      </c>
      <c r="B42" s="846" t="str">
        <f>VLOOKUP(A42,EQUIPOS!A12:D156,3,FALSE)</f>
        <v>Gato para tensionamiento, fuerza Max 200 ton, área de tensión 314 cm2.</v>
      </c>
      <c r="C42" s="847"/>
      <c r="D42" s="847"/>
      <c r="E42" s="847"/>
      <c r="F42" s="847"/>
      <c r="G42" s="847"/>
      <c r="H42" s="848"/>
      <c r="I42" s="266"/>
      <c r="J42" s="267"/>
      <c r="K42" s="268">
        <f>VLOOKUP(A42,EQUIPOS!A12:D169,4,FALSE)</f>
        <v>129653.71168107673</v>
      </c>
      <c r="L42" s="269"/>
      <c r="M42" s="335">
        <v>12</v>
      </c>
      <c r="N42" s="271">
        <f t="shared" si="0"/>
        <v>10804.475973423061</v>
      </c>
    </row>
    <row r="43" spans="1:14">
      <c r="A43" s="113"/>
      <c r="B43" s="846"/>
      <c r="C43" s="847"/>
      <c r="D43" s="847"/>
      <c r="E43" s="847"/>
      <c r="F43" s="847"/>
      <c r="G43" s="847"/>
      <c r="H43" s="848"/>
      <c r="I43" s="420"/>
      <c r="J43" s="421"/>
      <c r="K43" s="268"/>
      <c r="L43" s="334"/>
      <c r="M43" s="335"/>
      <c r="N43" s="271"/>
    </row>
    <row r="44" spans="1:14">
      <c r="A44" s="113"/>
      <c r="B44" s="846"/>
      <c r="C44" s="847"/>
      <c r="D44" s="847"/>
      <c r="E44" s="847"/>
      <c r="F44" s="847"/>
      <c r="G44" s="847"/>
      <c r="H44" s="848"/>
      <c r="I44" s="327"/>
      <c r="J44" s="329"/>
      <c r="K44" s="268"/>
      <c r="L44" s="422"/>
      <c r="M44" s="423"/>
      <c r="N44" s="271"/>
    </row>
    <row r="45" spans="1:14">
      <c r="B45" s="846"/>
      <c r="C45" s="847"/>
      <c r="D45" s="847"/>
      <c r="E45" s="847"/>
      <c r="F45" s="847"/>
      <c r="G45" s="847"/>
      <c r="H45" s="848"/>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46"/>
      <c r="C48" s="847"/>
      <c r="D48" s="847"/>
      <c r="E48" s="847"/>
      <c r="F48" s="847"/>
      <c r="G48" s="847"/>
      <c r="H48" s="848"/>
      <c r="I48" s="855"/>
      <c r="J48" s="856"/>
      <c r="K48" s="41"/>
      <c r="L48" s="857"/>
      <c r="M48" s="858"/>
      <c r="N48" s="105"/>
    </row>
    <row r="49" spans="1:14" ht="15.75" thickBot="1">
      <c r="B49" s="833" t="s">
        <v>953</v>
      </c>
      <c r="C49" s="834"/>
      <c r="D49" s="834"/>
      <c r="E49" s="834"/>
      <c r="F49" s="834"/>
      <c r="G49" s="834"/>
      <c r="H49" s="834"/>
      <c r="I49" s="834"/>
      <c r="J49" s="834"/>
      <c r="K49" s="834"/>
      <c r="L49" s="834"/>
      <c r="M49" s="835"/>
      <c r="N49" s="393">
        <f>SUM(N36:N48)</f>
        <v>244619.33406148211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4" t="s">
        <v>944</v>
      </c>
      <c r="C53" s="825"/>
      <c r="D53" s="825"/>
      <c r="E53" s="825"/>
      <c r="F53" s="825"/>
      <c r="G53" s="825"/>
      <c r="H53" s="825"/>
      <c r="I53" s="826"/>
      <c r="J53" s="314" t="s">
        <v>945</v>
      </c>
      <c r="K53" s="85" t="s">
        <v>946</v>
      </c>
      <c r="L53" s="827" t="s">
        <v>955</v>
      </c>
      <c r="M53" s="826"/>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5473.8235056856811</v>
      </c>
      <c r="N54" s="271">
        <f>K54*M54</f>
        <v>1094.7647011371362</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6501.923959154421</v>
      </c>
      <c r="N55" s="271">
        <f t="shared" ref="N55:N67" si="1">K55*M55</f>
        <v>35955.639494123949</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29952.511419149312</v>
      </c>
      <c r="N56" s="271">
        <f t="shared" si="1"/>
        <v>239.62009135319451</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44163.910163471373</v>
      </c>
      <c r="N57" s="271">
        <f t="shared" si="1"/>
        <v>971.60602359637016</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1364.6663134634753</v>
      </c>
      <c r="N58" s="271">
        <f t="shared" si="1"/>
        <v>409.39989403904258</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1686.378624494426</v>
      </c>
      <c r="N59" s="271">
        <f t="shared" si="1"/>
        <v>168.63786244944262</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17717.271541060723</v>
      </c>
      <c r="N60" s="271">
        <f t="shared" si="1"/>
        <v>8858.6357705303617</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78639.494390855412</v>
      </c>
      <c r="N61" s="271">
        <f t="shared" si="1"/>
        <v>7863.9494390855416</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1132.8632375702891</v>
      </c>
      <c r="N62" s="271">
        <f t="shared" si="1"/>
        <v>11328.632375702891</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14602.246657155871</v>
      </c>
      <c r="N63" s="271">
        <f t="shared" si="1"/>
        <v>14602.246657155871</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11930.844879536164</v>
      </c>
      <c r="N64" s="271">
        <f t="shared" si="1"/>
        <v>5965.4224397680819</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7672.4835521406367</v>
      </c>
      <c r="N65" s="271">
        <f t="shared" si="1"/>
        <v>4219.8659536773503</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4461.8370548424227</v>
      </c>
      <c r="N66" s="271">
        <f t="shared" si="1"/>
        <v>223.09185274212115</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4427.6547954076032</v>
      </c>
      <c r="N67" s="271">
        <f t="shared" si="1"/>
        <v>4427.6547954076032</v>
      </c>
    </row>
    <row r="68" spans="1:14" ht="15.75" thickBot="1">
      <c r="B68" s="43"/>
      <c r="C68" s="309"/>
      <c r="D68" s="309"/>
      <c r="E68" s="309"/>
      <c r="F68" s="309"/>
      <c r="G68" s="309"/>
      <c r="H68" s="309"/>
      <c r="I68" s="309"/>
      <c r="J68" s="434"/>
      <c r="K68" s="126"/>
      <c r="L68" s="324"/>
      <c r="M68" s="401"/>
      <c r="N68" s="271"/>
    </row>
    <row r="69" spans="1:14" ht="15.75" thickBot="1">
      <c r="B69" s="833" t="s">
        <v>953</v>
      </c>
      <c r="C69" s="834"/>
      <c r="D69" s="834"/>
      <c r="E69" s="834"/>
      <c r="F69" s="834"/>
      <c r="G69" s="834"/>
      <c r="H69" s="834"/>
      <c r="I69" s="834"/>
      <c r="J69" s="834"/>
      <c r="K69" s="834"/>
      <c r="L69" s="834"/>
      <c r="M69" s="835"/>
      <c r="N69" s="393">
        <f>SUM(N54:N68)</f>
        <v>96329.167350768956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836" t="s">
        <v>961</v>
      </c>
      <c r="M73" s="809"/>
      <c r="N73" s="76" t="s">
        <v>951</v>
      </c>
    </row>
    <row r="74" spans="1:14">
      <c r="B74" s="46"/>
      <c r="C74" s="316"/>
      <c r="D74" s="316"/>
      <c r="E74" s="316"/>
      <c r="F74" s="316"/>
      <c r="G74" s="316"/>
      <c r="H74" s="310"/>
      <c r="I74" s="278"/>
      <c r="J74" s="285"/>
      <c r="K74" s="278"/>
      <c r="L74" s="837"/>
      <c r="M74" s="838"/>
      <c r="N74" s="286"/>
    </row>
    <row r="75" spans="1:14">
      <c r="B75" s="46"/>
      <c r="C75" s="47"/>
      <c r="D75" s="47"/>
      <c r="E75" s="47"/>
      <c r="F75" s="47"/>
      <c r="G75" s="47"/>
      <c r="H75" s="310"/>
      <c r="I75" s="278"/>
      <c r="J75" s="285"/>
      <c r="K75" s="278"/>
      <c r="L75" s="837"/>
      <c r="M75" s="838"/>
      <c r="N75" s="286"/>
    </row>
    <row r="76" spans="1:14">
      <c r="B76" s="46"/>
      <c r="C76" s="47"/>
      <c r="D76" s="47"/>
      <c r="E76" s="47"/>
      <c r="F76" s="47"/>
      <c r="G76" s="47"/>
      <c r="H76" s="310"/>
      <c r="I76" s="278"/>
      <c r="J76" s="285"/>
      <c r="K76" s="278"/>
      <c r="L76" s="837"/>
      <c r="M76" s="838"/>
      <c r="N76" s="286"/>
    </row>
    <row r="77" spans="1:14">
      <c r="B77" s="46"/>
      <c r="C77" s="47"/>
      <c r="D77" s="47"/>
      <c r="E77" s="47"/>
      <c r="F77" s="47"/>
      <c r="G77" s="47"/>
      <c r="H77" s="310"/>
      <c r="I77" s="278"/>
      <c r="J77" s="285"/>
      <c r="K77" s="278"/>
      <c r="L77" s="837"/>
      <c r="M77" s="838"/>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22"/>
      <c r="M79" s="823"/>
      <c r="N79" s="127"/>
    </row>
    <row r="80" spans="1:14" ht="15.75" thickBot="1">
      <c r="B80" s="839" t="s">
        <v>953</v>
      </c>
      <c r="C80" s="840"/>
      <c r="D80" s="840"/>
      <c r="E80" s="840"/>
      <c r="F80" s="840"/>
      <c r="G80" s="840"/>
      <c r="H80" s="840"/>
      <c r="I80" s="840"/>
      <c r="J80" s="840"/>
      <c r="K80" s="840"/>
      <c r="L80" s="840"/>
      <c r="M80" s="841"/>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9" t="s">
        <v>963</v>
      </c>
      <c r="C84" s="860"/>
      <c r="D84" s="860"/>
      <c r="E84" s="860"/>
      <c r="F84" s="860"/>
      <c r="G84" s="860"/>
      <c r="H84" s="860"/>
      <c r="I84" s="73" t="s">
        <v>964</v>
      </c>
      <c r="J84" s="75" t="s">
        <v>1410</v>
      </c>
      <c r="K84" s="74" t="s">
        <v>966</v>
      </c>
      <c r="L84" s="861" t="s">
        <v>950</v>
      </c>
      <c r="M84" s="862"/>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20"/>
      <c r="C90" s="821"/>
      <c r="D90" s="821"/>
      <c r="E90" s="821"/>
      <c r="F90" s="821"/>
      <c r="G90" s="821"/>
      <c r="H90" s="821"/>
      <c r="I90" s="126"/>
      <c r="J90" s="126"/>
      <c r="K90" s="126"/>
      <c r="L90" s="921"/>
      <c r="M90" s="921"/>
      <c r="N90" s="45"/>
    </row>
    <row r="91" spans="1:15" ht="15.75" thickBot="1">
      <c r="B91" s="839" t="s">
        <v>953</v>
      </c>
      <c r="C91" s="840"/>
      <c r="D91" s="840"/>
      <c r="E91" s="840"/>
      <c r="F91" s="840"/>
      <c r="G91" s="840"/>
      <c r="H91" s="840"/>
      <c r="I91" s="840"/>
      <c r="J91" s="840"/>
      <c r="K91" s="840"/>
      <c r="L91" s="840"/>
      <c r="M91" s="841"/>
      <c r="N91" s="300">
        <f>SUM(N85:N90)</f>
        <v>41336.200695078456</v>
      </c>
    </row>
    <row r="92" spans="1:15" ht="15.75" thickBot="1">
      <c r="B92" s="33"/>
      <c r="C92" s="34"/>
      <c r="D92" s="34"/>
      <c r="E92" s="34"/>
      <c r="F92" s="34"/>
      <c r="G92" s="34"/>
      <c r="H92" s="34"/>
      <c r="I92" s="34"/>
      <c r="J92" s="34"/>
      <c r="K92" s="34"/>
      <c r="L92" s="34"/>
      <c r="M92" s="34"/>
      <c r="N92" s="35"/>
    </row>
    <row r="93" spans="1:15" ht="15.75" thickBot="1">
      <c r="B93" s="833" t="s">
        <v>967</v>
      </c>
      <c r="C93" s="834"/>
      <c r="D93" s="834"/>
      <c r="E93" s="834"/>
      <c r="F93" s="834"/>
      <c r="G93" s="834"/>
      <c r="H93" s="834"/>
      <c r="I93" s="834"/>
      <c r="J93" s="834"/>
      <c r="K93" s="834"/>
      <c r="L93" s="834"/>
      <c r="M93" s="835"/>
      <c r="N93" s="99">
        <f>N49+N69+N80+N91</f>
        <v>382284.7021073295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24" t="s">
        <v>969</v>
      </c>
      <c r="C97" s="825"/>
      <c r="D97" s="825"/>
      <c r="E97" s="825"/>
      <c r="F97" s="825"/>
      <c r="G97" s="825"/>
      <c r="H97" s="825"/>
      <c r="I97" s="313"/>
      <c r="J97" s="333"/>
      <c r="K97" s="301" t="s">
        <v>970</v>
      </c>
      <c r="L97" s="863" t="s">
        <v>971</v>
      </c>
      <c r="M97" s="864"/>
      <c r="N97" s="302"/>
    </row>
    <row r="98" spans="1:14">
      <c r="B98" s="865" t="s">
        <v>972</v>
      </c>
      <c r="C98" s="866"/>
      <c r="D98" s="866"/>
      <c r="E98" s="866"/>
      <c r="F98" s="866"/>
      <c r="G98" s="866"/>
      <c r="H98" s="866"/>
      <c r="I98" s="87"/>
      <c r="J98" s="88"/>
      <c r="K98" s="303">
        <v>0.2</v>
      </c>
      <c r="L98" s="867">
        <f>N93*K98</f>
        <v>76456.940421465901</v>
      </c>
      <c r="M98" s="868"/>
      <c r="N98" s="51"/>
    </row>
    <row r="99" spans="1:14">
      <c r="B99" s="89" t="s">
        <v>973</v>
      </c>
      <c r="C99" s="90"/>
      <c r="D99" s="90"/>
      <c r="E99" s="90"/>
      <c r="F99" s="90"/>
      <c r="G99" s="90"/>
      <c r="H99" s="90"/>
      <c r="I99" s="87"/>
      <c r="J99" s="88"/>
      <c r="K99" s="303">
        <v>0.05</v>
      </c>
      <c r="L99" s="867">
        <f>N93*K99</f>
        <v>19114.235105366475</v>
      </c>
      <c r="M99" s="868"/>
      <c r="N99" s="51"/>
    </row>
    <row r="100" spans="1:14" ht="15.75" thickBot="1">
      <c r="B100" s="91" t="s">
        <v>974</v>
      </c>
      <c r="C100" s="92"/>
      <c r="D100" s="92"/>
      <c r="E100" s="92"/>
      <c r="F100" s="92"/>
      <c r="G100" s="92"/>
      <c r="H100" s="92"/>
      <c r="I100" s="93"/>
      <c r="J100" s="94"/>
      <c r="K100" s="304">
        <v>0.05</v>
      </c>
      <c r="L100" s="869">
        <f>N93*K100</f>
        <v>19114.235105366475</v>
      </c>
      <c r="M100" s="870"/>
      <c r="N100" s="51"/>
    </row>
    <row r="101" spans="1:14" ht="15.75" thickBot="1">
      <c r="B101" s="833" t="s">
        <v>953</v>
      </c>
      <c r="C101" s="834"/>
      <c r="D101" s="834"/>
      <c r="E101" s="834"/>
      <c r="F101" s="834"/>
      <c r="G101" s="834"/>
      <c r="H101" s="834"/>
      <c r="I101" s="834"/>
      <c r="J101" s="834"/>
      <c r="K101" s="834"/>
      <c r="L101" s="834"/>
      <c r="M101" s="835"/>
      <c r="N101" s="52">
        <f>L98+L99+L100</f>
        <v>114685.41063219885</v>
      </c>
    </row>
    <row r="102" spans="1:14" ht="15.75" thickBot="1">
      <c r="B102" s="33"/>
      <c r="C102" s="34"/>
      <c r="D102" s="34"/>
      <c r="E102" s="34"/>
      <c r="F102" s="34"/>
      <c r="G102" s="34"/>
      <c r="H102" s="34"/>
      <c r="I102" s="34"/>
      <c r="J102" s="34"/>
      <c r="K102" s="34"/>
      <c r="L102" s="34"/>
      <c r="M102" s="34"/>
      <c r="N102" s="35"/>
    </row>
    <row r="103" spans="1:14" ht="15.75" thickBot="1">
      <c r="A103" t="s">
        <v>2016</v>
      </c>
      <c r="B103" s="833" t="s">
        <v>975</v>
      </c>
      <c r="C103" s="834"/>
      <c r="D103" s="834"/>
      <c r="E103" s="834"/>
      <c r="F103" s="834"/>
      <c r="G103" s="834"/>
      <c r="H103" s="834"/>
      <c r="I103" s="834"/>
      <c r="J103" s="834"/>
      <c r="K103" s="834"/>
      <c r="L103" s="834"/>
      <c r="M103" s="835"/>
      <c r="N103" s="188">
        <f>N93+N101</f>
        <v>496970.11273952835</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75" t="s">
        <v>2218</v>
      </c>
      <c r="C120" s="976"/>
      <c r="D120" s="976"/>
      <c r="E120" s="976"/>
      <c r="F120" s="976"/>
      <c r="G120" s="976"/>
      <c r="H120" s="976"/>
      <c r="I120" s="976"/>
      <c r="J120" s="976"/>
      <c r="K120" s="976"/>
      <c r="L120" s="976"/>
      <c r="M120" s="976"/>
      <c r="N120" s="977"/>
    </row>
    <row r="121" spans="2:14" ht="15" customHeight="1">
      <c r="B121" s="975"/>
      <c r="C121" s="976"/>
      <c r="D121" s="976"/>
      <c r="E121" s="976"/>
      <c r="F121" s="976"/>
      <c r="G121" s="976"/>
      <c r="H121" s="976"/>
      <c r="I121" s="976"/>
      <c r="J121" s="976"/>
      <c r="K121" s="976"/>
      <c r="L121" s="976"/>
      <c r="M121" s="976"/>
      <c r="N121" s="977"/>
    </row>
    <row r="122" spans="2:14" ht="30" customHeight="1">
      <c r="B122" s="978" t="s">
        <v>2219</v>
      </c>
      <c r="C122" s="979"/>
      <c r="D122" s="979"/>
      <c r="E122" s="979"/>
      <c r="F122" s="979"/>
      <c r="G122" s="979"/>
      <c r="H122" s="979"/>
      <c r="I122" s="979"/>
      <c r="J122" s="979"/>
      <c r="K122" s="979"/>
      <c r="L122" s="979"/>
      <c r="M122" s="979"/>
      <c r="N122" s="980"/>
    </row>
    <row r="123" spans="2:14">
      <c r="B123" s="978"/>
      <c r="C123" s="979"/>
      <c r="D123" s="979"/>
      <c r="E123" s="979"/>
      <c r="F123" s="979"/>
      <c r="G123" s="979"/>
      <c r="H123" s="979"/>
      <c r="I123" s="979"/>
      <c r="J123" s="979"/>
      <c r="K123" s="979"/>
      <c r="L123" s="979"/>
      <c r="M123" s="979"/>
      <c r="N123" s="980"/>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81"/>
      <c r="K133" s="981"/>
      <c r="L133" s="981"/>
      <c r="M133" s="981"/>
      <c r="N133" s="982"/>
    </row>
    <row r="134" spans="2:14" ht="15.75" thickBot="1">
      <c r="B134" s="418" t="s">
        <v>2221</v>
      </c>
      <c r="C134" s="419"/>
      <c r="D134" s="419"/>
      <c r="E134" s="258"/>
      <c r="F134" s="258"/>
      <c r="G134" s="258"/>
      <c r="H134" s="258"/>
      <c r="I134" s="258"/>
      <c r="J134" s="983"/>
      <c r="K134" s="983"/>
      <c r="L134" s="983"/>
      <c r="M134" s="983"/>
      <c r="N134" s="98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224</v>
      </c>
      <c r="B36" s="846" t="str">
        <f>VLOOKUP(A36,EQUIPOS!A6:D154,3,FALSE)</f>
        <v>Equipo de Medición (Deformimetros Eléctricos, Mecánicos, Celdas de Carga,  Etc.)</v>
      </c>
      <c r="C36" s="847"/>
      <c r="D36" s="847"/>
      <c r="E36" s="847"/>
      <c r="F36" s="847"/>
      <c r="G36" s="847"/>
      <c r="H36" s="848"/>
      <c r="I36" s="266"/>
      <c r="J36" s="267"/>
      <c r="K36" s="268">
        <f>VLOOKUP(A36,EQUIPOS!A6:D163,4,FALSE)</f>
        <v>171399.27471473717</v>
      </c>
      <c r="L36" s="269"/>
      <c r="M36" s="335">
        <v>3.3333333330000001</v>
      </c>
      <c r="N36" s="271">
        <f>K36/M36</f>
        <v>51419.782419563126</v>
      </c>
    </row>
    <row r="37" spans="1:14">
      <c r="A37" s="113" t="s">
        <v>125</v>
      </c>
      <c r="B37" s="846" t="str">
        <f>VLOOKUP(A37,EQUIPOS!A7:D154,3,FALSE)</f>
        <v>Bomba para gato de tensionamiento</v>
      </c>
      <c r="C37" s="847"/>
      <c r="D37" s="847"/>
      <c r="E37" s="847"/>
      <c r="F37" s="847"/>
      <c r="G37" s="847"/>
      <c r="H37" s="848"/>
      <c r="I37" s="420"/>
      <c r="J37" s="421"/>
      <c r="K37" s="268">
        <f>VLOOKUP(A37,EQUIPOS!A7:D164,4,FALSE)</f>
        <v>59714.468986869761</v>
      </c>
      <c r="L37" s="334"/>
      <c r="M37" s="335">
        <v>0.1</v>
      </c>
      <c r="N37" s="271">
        <f>K37/M37</f>
        <v>597144.68986869755</v>
      </c>
    </row>
    <row r="38" spans="1:14">
      <c r="A38" s="113" t="s">
        <v>240</v>
      </c>
      <c r="B38" s="846" t="str">
        <f>VLOOKUP(A38,EQUIPOS!A8:D154,3,FALSE)</f>
        <v>Gato para tensionamiento, fuerza Max 200 ton, área de tensión 314 cm2.</v>
      </c>
      <c r="C38" s="847"/>
      <c r="D38" s="847"/>
      <c r="E38" s="847"/>
      <c r="F38" s="847"/>
      <c r="G38" s="847"/>
      <c r="H38" s="848"/>
      <c r="I38" s="327"/>
      <c r="J38" s="329"/>
      <c r="K38" s="268">
        <f>VLOOKUP(A38,EQUIPOS!A8:D165,4,FALSE)</f>
        <v>129653.71168107673</v>
      </c>
      <c r="L38" s="422"/>
      <c r="M38" s="423">
        <v>0.1</v>
      </c>
      <c r="N38" s="271">
        <f>K38/M38</f>
        <v>1296537.1168107672</v>
      </c>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1945101.5890990279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837">
        <f>VLOOKUP(A60,TRANSPORTE!A2:D117,4,FALSE)</f>
        <v>3956.6116250285522</v>
      </c>
      <c r="M60" s="838"/>
      <c r="N60" s="286">
        <f>K60*L60</f>
        <v>59349.17437542828</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59349.17437542828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6101.0196361652497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2010551.7831106216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402110.35662212432</v>
      </c>
      <c r="M84" s="868"/>
      <c r="N84" s="51"/>
    </row>
    <row r="85" spans="1:14">
      <c r="B85" s="89" t="s">
        <v>973</v>
      </c>
      <c r="C85" s="90"/>
      <c r="D85" s="90"/>
      <c r="E85" s="90"/>
      <c r="F85" s="90"/>
      <c r="G85" s="90"/>
      <c r="H85" s="90"/>
      <c r="I85" s="87"/>
      <c r="J85" s="88"/>
      <c r="K85" s="303">
        <v>0.05</v>
      </c>
      <c r="L85" s="867">
        <f>N79*K85</f>
        <v>100527.58915553108</v>
      </c>
      <c r="M85" s="868"/>
      <c r="N85" s="51"/>
    </row>
    <row r="86" spans="1:14" ht="15.75" thickBot="1">
      <c r="B86" s="91" t="s">
        <v>974</v>
      </c>
      <c r="C86" s="92"/>
      <c r="D86" s="92"/>
      <c r="E86" s="92"/>
      <c r="F86" s="92"/>
      <c r="G86" s="92"/>
      <c r="H86" s="92"/>
      <c r="I86" s="93"/>
      <c r="J86" s="94"/>
      <c r="K86" s="304">
        <v>0.05</v>
      </c>
      <c r="L86" s="869">
        <f>N79*K86</f>
        <v>100527.58915553108</v>
      </c>
      <c r="M86" s="870"/>
      <c r="N86" s="51"/>
    </row>
    <row r="87" spans="1:14" ht="15.75" thickBot="1">
      <c r="B87" s="833" t="s">
        <v>953</v>
      </c>
      <c r="C87" s="834"/>
      <c r="D87" s="834"/>
      <c r="E87" s="834"/>
      <c r="F87" s="834"/>
      <c r="G87" s="834"/>
      <c r="H87" s="834"/>
      <c r="I87" s="834"/>
      <c r="J87" s="834"/>
      <c r="K87" s="834"/>
      <c r="L87" s="834"/>
      <c r="M87" s="835"/>
      <c r="N87" s="52">
        <f>L84+L85+L86</f>
        <v>603165.53493318649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2613717.318043808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112</v>
      </c>
      <c r="B36" s="846" t="str">
        <f>VLOOKUP(A36,EQUIPOS!A6:D154,3,FALSE)</f>
        <v xml:space="preserve">Aspersor manual
</v>
      </c>
      <c r="C36" s="847"/>
      <c r="D36" s="847"/>
      <c r="E36" s="847"/>
      <c r="F36" s="847"/>
      <c r="G36" s="847"/>
      <c r="H36" s="848"/>
      <c r="I36" s="266"/>
      <c r="J36" s="267"/>
      <c r="K36" s="268">
        <f>VLOOKUP(A36,EQUIPOS!A6:D163,4,FALSE)</f>
        <v>1922.3791546441432</v>
      </c>
      <c r="L36" s="269"/>
      <c r="M36" s="335">
        <v>2</v>
      </c>
      <c r="N36" s="271">
        <f>K36/M36</f>
        <v>961.18957732207161</v>
      </c>
    </row>
    <row r="37" spans="1:14">
      <c r="A37" s="113" t="s">
        <v>363</v>
      </c>
      <c r="B37" s="846" t="str">
        <f>VLOOKUP(A37,EQUIPOS!A7:D154,3,FALSE)</f>
        <v>Vibrador de concreto, Motor de 3 hp a 18.000 rpm Mangueras de 4 mt</v>
      </c>
      <c r="C37" s="847"/>
      <c r="D37" s="847"/>
      <c r="E37" s="847"/>
      <c r="F37" s="847"/>
      <c r="G37" s="847"/>
      <c r="H37" s="848"/>
      <c r="I37" s="420"/>
      <c r="J37" s="421"/>
      <c r="K37" s="268">
        <f>VLOOKUP(A37,EQUIPOS!A7:D164,4,FALSE)</f>
        <v>6554.4535601034322</v>
      </c>
      <c r="L37" s="334"/>
      <c r="M37" s="335">
        <v>2</v>
      </c>
      <c r="N37" s="271">
        <f>K37/M37</f>
        <v>3277.2267800517161</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1681.7452725900498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5920.1616299638372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60223.725460384449</v>
      </c>
      <c r="N48" s="271">
        <f>K48*M48</f>
        <v>277029.13711776846</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6351.8792848759686</v>
      </c>
      <c r="N49" s="271">
        <f>K49*M49</f>
        <v>6351.8792848759686</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568137.27355657448</v>
      </c>
      <c r="N50" s="271">
        <f>K50*M50</f>
        <v>568137.27355657448</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19631.937427569075</v>
      </c>
      <c r="N51" s="271">
        <f>K51*M51</f>
        <v>90306.912166817739</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941825.20212603663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7">
        <f>VLOOKUP(A60,TRANSPORTE!A2:D117,4,FALSE)</f>
        <v>1350.725590257437</v>
      </c>
      <c r="M60" s="838"/>
      <c r="N60" s="286">
        <f>K60*L60</f>
        <v>1350.725590257437</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1350.725590257437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33634.905451800994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982730.99479805888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196546.19895961179</v>
      </c>
      <c r="M84" s="868"/>
      <c r="N84" s="51"/>
    </row>
    <row r="85" spans="1:14">
      <c r="B85" s="89" t="s">
        <v>973</v>
      </c>
      <c r="C85" s="90"/>
      <c r="D85" s="90"/>
      <c r="E85" s="90"/>
      <c r="F85" s="90"/>
      <c r="G85" s="90"/>
      <c r="H85" s="90"/>
      <c r="I85" s="87"/>
      <c r="J85" s="88"/>
      <c r="K85" s="303">
        <v>0.05</v>
      </c>
      <c r="L85" s="867">
        <f>N79*K85</f>
        <v>49136.549739902948</v>
      </c>
      <c r="M85" s="868"/>
      <c r="N85" s="51"/>
    </row>
    <row r="86" spans="1:14" ht="15.75" thickBot="1">
      <c r="B86" s="91" t="s">
        <v>974</v>
      </c>
      <c r="C86" s="92"/>
      <c r="D86" s="92"/>
      <c r="E86" s="92"/>
      <c r="F86" s="92"/>
      <c r="G86" s="92"/>
      <c r="H86" s="92"/>
      <c r="I86" s="93"/>
      <c r="J86" s="94"/>
      <c r="K86" s="304">
        <v>0.05</v>
      </c>
      <c r="L86" s="869">
        <f>N79*K86</f>
        <v>49136.549739902948</v>
      </c>
      <c r="M86" s="870"/>
      <c r="N86" s="51"/>
    </row>
    <row r="87" spans="1:14" ht="15.75" thickBot="1">
      <c r="B87" s="833" t="s">
        <v>953</v>
      </c>
      <c r="C87" s="834"/>
      <c r="D87" s="834"/>
      <c r="E87" s="834"/>
      <c r="F87" s="834"/>
      <c r="G87" s="834"/>
      <c r="H87" s="834"/>
      <c r="I87" s="834"/>
      <c r="J87" s="834"/>
      <c r="K87" s="834"/>
      <c r="L87" s="834"/>
      <c r="M87" s="835"/>
      <c r="N87" s="52">
        <f>L84+L85+L86</f>
        <v>294819.29843941767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1277550.2932374766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112</v>
      </c>
      <c r="B36" s="846" t="str">
        <f>VLOOKUP(A36,EQUIPOS!A6:D154,3,FALSE)</f>
        <v xml:space="preserve">Aspersor manual
</v>
      </c>
      <c r="C36" s="847"/>
      <c r="D36" s="847"/>
      <c r="E36" s="847"/>
      <c r="F36" s="847"/>
      <c r="G36" s="847"/>
      <c r="H36" s="848"/>
      <c r="I36" s="266"/>
      <c r="J36" s="267"/>
      <c r="K36" s="268">
        <f>VLOOKUP(A36,EQUIPOS!A6:D163,4,FALSE)</f>
        <v>1922.3791546441432</v>
      </c>
      <c r="L36" s="269"/>
      <c r="M36" s="335">
        <v>2</v>
      </c>
      <c r="N36" s="271">
        <f>K36/M36</f>
        <v>961.18957732207161</v>
      </c>
    </row>
    <row r="37" spans="1:14">
      <c r="A37" s="113" t="s">
        <v>363</v>
      </c>
      <c r="B37" s="846" t="str">
        <f>VLOOKUP(A37,EQUIPOS!A7:D154,3,FALSE)</f>
        <v>Vibrador de concreto, Motor de 3 hp a 18.000 rpm Mangueras de 4 mt</v>
      </c>
      <c r="C37" s="847"/>
      <c r="D37" s="847"/>
      <c r="E37" s="847"/>
      <c r="F37" s="847"/>
      <c r="G37" s="847"/>
      <c r="H37" s="848"/>
      <c r="I37" s="420"/>
      <c r="J37" s="421"/>
      <c r="K37" s="268">
        <f>VLOOKUP(A37,EQUIPOS!A7:D164,4,FALSE)</f>
        <v>6554.4535601034322</v>
      </c>
      <c r="L37" s="334"/>
      <c r="M37" s="335">
        <v>2</v>
      </c>
      <c r="N37" s="271">
        <f>K37/M37</f>
        <v>3277.2267800517161</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1348.350761295025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5586.7671186688131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60223.725460384449</v>
      </c>
      <c r="N48" s="271">
        <f>K48*M48</f>
        <v>277029.13711776846</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6351.8792848759686</v>
      </c>
      <c r="N49" s="271">
        <f>K49*M49</f>
        <v>6351.8792848759686</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544751.41005180706</v>
      </c>
      <c r="N50" s="271">
        <f>K50*M50</f>
        <v>544751.41005180706</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19631.937427569075</v>
      </c>
      <c r="N51" s="271">
        <f>K51*M51</f>
        <v>90306.912166817739</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918439.33862126921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7">
        <f>VLOOKUP(A60,TRANSPORTE!A2:D117,4,FALSE)</f>
        <v>1350.725590257437</v>
      </c>
      <c r="M60" s="838"/>
      <c r="N60" s="286">
        <f>K60*L60</f>
        <v>1350.725590257437</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1350.725590257437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26967.015225900497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952343.84655609587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190468.76931121919</v>
      </c>
      <c r="M84" s="868"/>
      <c r="N84" s="51"/>
    </row>
    <row r="85" spans="1:14">
      <c r="B85" s="89" t="s">
        <v>973</v>
      </c>
      <c r="C85" s="90"/>
      <c r="D85" s="90"/>
      <c r="E85" s="90"/>
      <c r="F85" s="90"/>
      <c r="G85" s="90"/>
      <c r="H85" s="90"/>
      <c r="I85" s="87"/>
      <c r="J85" s="88"/>
      <c r="K85" s="303">
        <v>0.05</v>
      </c>
      <c r="L85" s="867">
        <f>N79*K85</f>
        <v>47617.192327804798</v>
      </c>
      <c r="M85" s="868"/>
      <c r="N85" s="51"/>
    </row>
    <row r="86" spans="1:14" ht="15.75" thickBot="1">
      <c r="B86" s="91" t="s">
        <v>974</v>
      </c>
      <c r="C86" s="92"/>
      <c r="D86" s="92"/>
      <c r="E86" s="92"/>
      <c r="F86" s="92"/>
      <c r="G86" s="92"/>
      <c r="H86" s="92"/>
      <c r="I86" s="93"/>
      <c r="J86" s="94"/>
      <c r="K86" s="304">
        <v>0.05</v>
      </c>
      <c r="L86" s="869">
        <f>N79*K86</f>
        <v>47617.192327804798</v>
      </c>
      <c r="M86" s="870"/>
      <c r="N86" s="51"/>
    </row>
    <row r="87" spans="1:14" ht="15.75" thickBot="1">
      <c r="B87" s="833" t="s">
        <v>953</v>
      </c>
      <c r="C87" s="834"/>
      <c r="D87" s="834"/>
      <c r="E87" s="834"/>
      <c r="F87" s="834"/>
      <c r="G87" s="834"/>
      <c r="H87" s="834"/>
      <c r="I87" s="834"/>
      <c r="J87" s="834"/>
      <c r="K87" s="834"/>
      <c r="L87" s="834"/>
      <c r="M87" s="835"/>
      <c r="N87" s="52">
        <f>L84+L85+L86</f>
        <v>285703.15396682877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1238047.0005229246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112</v>
      </c>
      <c r="B36" s="846" t="str">
        <f>VLOOKUP(A36,EQUIPOS!A6:D154,3,FALSE)</f>
        <v xml:space="preserve">Aspersor manual
</v>
      </c>
      <c r="C36" s="847"/>
      <c r="D36" s="847"/>
      <c r="E36" s="847"/>
      <c r="F36" s="847"/>
      <c r="G36" s="847"/>
      <c r="H36" s="848"/>
      <c r="I36" s="266"/>
      <c r="J36" s="267"/>
      <c r="K36" s="268">
        <f>VLOOKUP(A36,EQUIPOS!A6:D163,4,FALSE)</f>
        <v>1922.3791546441432</v>
      </c>
      <c r="L36" s="269"/>
      <c r="M36" s="335">
        <v>2</v>
      </c>
      <c r="N36" s="271">
        <f>K36/M36</f>
        <v>961.18957732207161</v>
      </c>
    </row>
    <row r="37" spans="1:14">
      <c r="A37" s="113" t="s">
        <v>363</v>
      </c>
      <c r="B37" s="846" t="str">
        <f>VLOOKUP(A37,EQUIPOS!A7:D154,3,FALSE)</f>
        <v>Vibrador de concreto, Motor de 3 hp a 18.000 rpm Mangueras de 4 mt</v>
      </c>
      <c r="C37" s="847"/>
      <c r="D37" s="847"/>
      <c r="E37" s="847"/>
      <c r="F37" s="847"/>
      <c r="G37" s="847"/>
      <c r="H37" s="848"/>
      <c r="I37" s="420"/>
      <c r="J37" s="421"/>
      <c r="K37" s="268">
        <f>VLOOKUP(A37,EQUIPOS!A7:D164,4,FALSE)</f>
        <v>6554.4535601034322</v>
      </c>
      <c r="L37" s="334"/>
      <c r="M37" s="335">
        <v>2</v>
      </c>
      <c r="N37" s="271">
        <f>K37/M37</f>
        <v>3277.2267800517161</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1348.350761295025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5586.7671186688131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515180.67916384054</v>
      </c>
      <c r="N48" s="271">
        <f>K48*M48</f>
        <v>515180.67916384054</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6351.8792848759686</v>
      </c>
      <c r="N49" s="271">
        <f>K49*M49</f>
        <v>6351.8792848759686</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19631.937427569075</v>
      </c>
      <c r="N50" s="271">
        <f>K50*M50</f>
        <v>90306.912166817739</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611839.47061553423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7">
        <f>VLOOKUP(A60,TRANSPORTE!A2:D117,4,FALSE)</f>
        <v>1350.725590257437</v>
      </c>
      <c r="M60" s="838"/>
      <c r="N60" s="286">
        <f>K60*L60</f>
        <v>1350.725590257437</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1350.725590257437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26967.015225900497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645743.97855036089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129148.79571007218</v>
      </c>
      <c r="M84" s="868"/>
      <c r="N84" s="51"/>
    </row>
    <row r="85" spans="1:14">
      <c r="B85" s="89" t="s">
        <v>973</v>
      </c>
      <c r="C85" s="90"/>
      <c r="D85" s="90"/>
      <c r="E85" s="90"/>
      <c r="F85" s="90"/>
      <c r="G85" s="90"/>
      <c r="H85" s="90"/>
      <c r="I85" s="87"/>
      <c r="J85" s="88"/>
      <c r="K85" s="303">
        <v>0.05</v>
      </c>
      <c r="L85" s="867">
        <f>N79*K85</f>
        <v>32287.198927518046</v>
      </c>
      <c r="M85" s="868"/>
      <c r="N85" s="51"/>
    </row>
    <row r="86" spans="1:14" ht="15.75" thickBot="1">
      <c r="B86" s="91" t="s">
        <v>974</v>
      </c>
      <c r="C86" s="92"/>
      <c r="D86" s="92"/>
      <c r="E86" s="92"/>
      <c r="F86" s="92"/>
      <c r="G86" s="92"/>
      <c r="H86" s="92"/>
      <c r="I86" s="93"/>
      <c r="J86" s="94"/>
      <c r="K86" s="304">
        <v>0.05</v>
      </c>
      <c r="L86" s="869">
        <f>N79*K86</f>
        <v>32287.198927518046</v>
      </c>
      <c r="M86" s="870"/>
      <c r="N86" s="51"/>
    </row>
    <row r="87" spans="1:14" ht="15.75" thickBot="1">
      <c r="B87" s="833" t="s">
        <v>953</v>
      </c>
      <c r="C87" s="834"/>
      <c r="D87" s="834"/>
      <c r="E87" s="834"/>
      <c r="F87" s="834"/>
      <c r="G87" s="834"/>
      <c r="H87" s="834"/>
      <c r="I87" s="834"/>
      <c r="J87" s="834"/>
      <c r="K87" s="834"/>
      <c r="L87" s="834"/>
      <c r="M87" s="835"/>
      <c r="N87" s="52">
        <f>L84+L85+L86</f>
        <v>193723.19356510826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839467.17211546912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112</v>
      </c>
      <c r="B36" s="846" t="str">
        <f>VLOOKUP(A36,EQUIPOS!A6:D154,3,FALSE)</f>
        <v xml:space="preserve">Aspersor manual
</v>
      </c>
      <c r="C36" s="847"/>
      <c r="D36" s="847"/>
      <c r="E36" s="847"/>
      <c r="F36" s="847"/>
      <c r="G36" s="847"/>
      <c r="H36" s="848"/>
      <c r="I36" s="266"/>
      <c r="J36" s="267"/>
      <c r="K36" s="268">
        <f>VLOOKUP(A36,EQUIPOS!A6:D163,4,FALSE)</f>
        <v>1922.3791546441432</v>
      </c>
      <c r="L36" s="269"/>
      <c r="M36" s="335">
        <v>2</v>
      </c>
      <c r="N36" s="271">
        <f>K36/M36</f>
        <v>961.18957732207161</v>
      </c>
    </row>
    <row r="37" spans="1:14">
      <c r="A37" s="113" t="s">
        <v>363</v>
      </c>
      <c r="B37" s="846" t="str">
        <f>VLOOKUP(A37,EQUIPOS!A7:D154,3,FALSE)</f>
        <v>Vibrador de concreto, Motor de 3 hp a 18.000 rpm Mangueras de 4 mt</v>
      </c>
      <c r="C37" s="847"/>
      <c r="D37" s="847"/>
      <c r="E37" s="847"/>
      <c r="F37" s="847"/>
      <c r="G37" s="847"/>
      <c r="H37" s="848"/>
      <c r="I37" s="420"/>
      <c r="J37" s="421"/>
      <c r="K37" s="268">
        <f>VLOOKUP(A37,EQUIPOS!A7:D164,4,FALSE)</f>
        <v>6554.4535601034322</v>
      </c>
      <c r="L37" s="334"/>
      <c r="M37" s="335">
        <v>2</v>
      </c>
      <c r="N37" s="271">
        <f>K37/M37</f>
        <v>3277.2267800517161</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1348.350761295025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5586.7671186688131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463704.62889777333</v>
      </c>
      <c r="N48" s="271">
        <f>K48*M48</f>
        <v>463704.62889777333</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6351.8792848759686</v>
      </c>
      <c r="N49" s="271">
        <f>K49*M49</f>
        <v>6351.8792848759686</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5694.4718351408892</v>
      </c>
      <c r="N50" s="271">
        <f>K50*M50</f>
        <v>26194.570441648088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3" t="s">
        <v>953</v>
      </c>
      <c r="C55" s="834"/>
      <c r="D55" s="834"/>
      <c r="E55" s="834"/>
      <c r="F55" s="834"/>
      <c r="G55" s="834"/>
      <c r="H55" s="834"/>
      <c r="I55" s="834"/>
      <c r="J55" s="834"/>
      <c r="K55" s="834"/>
      <c r="L55" s="834"/>
      <c r="M55" s="835"/>
      <c r="N55" s="393">
        <f>SUM(N48:N54)</f>
        <v>496251.0786242974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7">
        <f>VLOOKUP(A60,TRANSPORTE!A2:D117,4,FALSE)</f>
        <v>1350.725590257437</v>
      </c>
      <c r="M60" s="838"/>
      <c r="N60" s="286">
        <f>K60*L60</f>
        <v>1350.725590257437</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1350.725590257437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26967.015225900497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530155.58655912417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106031.11731182484</v>
      </c>
      <c r="M84" s="868"/>
      <c r="N84" s="51"/>
    </row>
    <row r="85" spans="1:14">
      <c r="B85" s="89" t="s">
        <v>973</v>
      </c>
      <c r="C85" s="90"/>
      <c r="D85" s="90"/>
      <c r="E85" s="90"/>
      <c r="F85" s="90"/>
      <c r="G85" s="90"/>
      <c r="H85" s="90"/>
      <c r="I85" s="87"/>
      <c r="J85" s="88"/>
      <c r="K85" s="303">
        <v>0.05</v>
      </c>
      <c r="L85" s="867">
        <f>N79*K85</f>
        <v>26507.77932795621</v>
      </c>
      <c r="M85" s="868"/>
      <c r="N85" s="51"/>
    </row>
    <row r="86" spans="1:14" ht="15.75" thickBot="1">
      <c r="B86" s="91" t="s">
        <v>974</v>
      </c>
      <c r="C86" s="92"/>
      <c r="D86" s="92"/>
      <c r="E86" s="92"/>
      <c r="F86" s="92"/>
      <c r="G86" s="92"/>
      <c r="H86" s="92"/>
      <c r="I86" s="93"/>
      <c r="J86" s="94"/>
      <c r="K86" s="304">
        <v>0.05</v>
      </c>
      <c r="L86" s="869">
        <f>N79*K86</f>
        <v>26507.77932795621</v>
      </c>
      <c r="M86" s="870"/>
      <c r="N86" s="51"/>
    </row>
    <row r="87" spans="1:14" ht="15.75" thickBot="1">
      <c r="B87" s="833" t="s">
        <v>953</v>
      </c>
      <c r="C87" s="834"/>
      <c r="D87" s="834"/>
      <c r="E87" s="834"/>
      <c r="F87" s="834"/>
      <c r="G87" s="834"/>
      <c r="H87" s="834"/>
      <c r="I87" s="834"/>
      <c r="J87" s="834"/>
      <c r="K87" s="834"/>
      <c r="L87" s="834"/>
      <c r="M87" s="835"/>
      <c r="N87" s="52">
        <f>L84+L85+L86</f>
        <v>159046.67596773725</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689202.26252686139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ht="25.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257</v>
      </c>
      <c r="B36" s="846" t="str">
        <f>VLOOKUP(A36,EQUIPOS!A6:D154,3,FALSE)</f>
        <v>Mezcladora de concreto 1 bulto</v>
      </c>
      <c r="C36" s="847"/>
      <c r="D36" s="847"/>
      <c r="E36" s="847"/>
      <c r="F36" s="847"/>
      <c r="G36" s="847"/>
      <c r="H36" s="848"/>
      <c r="I36" s="266"/>
      <c r="J36" s="267"/>
      <c r="K36" s="268">
        <f>VLOOKUP(A36,EQUIPOS!A6:D163,4,FALSE)</f>
        <v>5453.4761869079366</v>
      </c>
      <c r="L36" s="269"/>
      <c r="M36" s="335">
        <v>1</v>
      </c>
      <c r="N36" s="271">
        <f>K36/M36</f>
        <v>5453.4761869079366</v>
      </c>
    </row>
    <row r="37" spans="1:14">
      <c r="A37" s="113" t="s">
        <v>363</v>
      </c>
      <c r="B37" s="846" t="str">
        <f>VLOOKUP(A37,EQUIPOS!A7:D154,3,FALSE)</f>
        <v>Vibrador de concreto, Motor de 3 hp a 18.000 rpm Mangueras de 4 mt</v>
      </c>
      <c r="C37" s="847"/>
      <c r="D37" s="847"/>
      <c r="E37" s="847"/>
      <c r="F37" s="847"/>
      <c r="G37" s="847"/>
      <c r="H37" s="848"/>
      <c r="I37" s="420"/>
      <c r="J37" s="421"/>
      <c r="K37" s="268">
        <f>VLOOKUP(A37,EQUIPOS!A7:D164,4,FALSE)</f>
        <v>6554.4535601034322</v>
      </c>
      <c r="L37" s="334"/>
      <c r="M37" s="335">
        <v>1</v>
      </c>
      <c r="N37" s="271">
        <f>K37/M37</f>
        <v>6554.4535601034322</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N81*M41</f>
        <v>3373.3390225900498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15381.268769601418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60059.247400696237</v>
      </c>
      <c r="N48" s="271">
        <f>K48*M48</f>
        <v>57056.28503066142</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54.260859870469744</v>
      </c>
      <c r="N49" s="271">
        <f>K49*M49</f>
        <v>9224.3461779798563</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68213.428604073444</v>
      </c>
      <c r="N50" s="271">
        <f>K50*M50</f>
        <v>37517.3857322404</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458.88409117138002</v>
      </c>
      <c r="N51" s="271">
        <f>K51*M51</f>
        <v>137665.22735141401</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5694.4718351408892</v>
      </c>
      <c r="N52" s="271">
        <f>K52*M52</f>
        <v>17652.862688936759</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3" t="s">
        <v>953</v>
      </c>
      <c r="C59" s="834"/>
      <c r="D59" s="834"/>
      <c r="E59" s="834"/>
      <c r="F59" s="834"/>
      <c r="G59" s="834"/>
      <c r="H59" s="834"/>
      <c r="I59" s="834"/>
      <c r="J59" s="834"/>
      <c r="K59" s="834"/>
      <c r="L59" s="834"/>
      <c r="M59" s="835"/>
      <c r="N59" s="393">
        <f>SUM(N48:N58)</f>
        <v>259116.10698123244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837">
        <f>VLOOKUP(A64,TRANSPORTE!A2:D117,4,FALSE)</f>
        <v>1350.725590257437</v>
      </c>
      <c r="M64" s="838"/>
      <c r="N64" s="286">
        <f>K64*L64</f>
        <v>742.89907464159046</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837">
        <f>VLOOKUP(A65,TRANSPORTE!A3:D117,4,FALSE)</f>
        <v>1350.725590257437</v>
      </c>
      <c r="M65" s="838"/>
      <c r="N65" s="286">
        <f>K65*L65</f>
        <v>1283.1893107445651</v>
      </c>
    </row>
    <row r="66" spans="1:15">
      <c r="B66" s="46"/>
      <c r="C66" s="47"/>
      <c r="D66" s="47"/>
      <c r="E66" s="47"/>
      <c r="F66" s="47"/>
      <c r="G66" s="47"/>
      <c r="H66" s="310"/>
      <c r="I66" s="278"/>
      <c r="J66" s="285"/>
      <c r="K66" s="278"/>
      <c r="L66" s="837"/>
      <c r="M66" s="838"/>
      <c r="N66" s="286"/>
    </row>
    <row r="67" spans="1:15">
      <c r="B67" s="46"/>
      <c r="C67" s="47"/>
      <c r="D67" s="47"/>
      <c r="E67" s="47"/>
      <c r="F67" s="47"/>
      <c r="G67" s="47"/>
      <c r="H67" s="310"/>
      <c r="I67" s="278"/>
      <c r="J67" s="285"/>
      <c r="K67" s="278"/>
      <c r="L67" s="837"/>
      <c r="M67" s="83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2026.0883853861556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67466.780451800994</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N43+N59+N70+N81</f>
        <v>343990.24458802107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68798.048917604217</v>
      </c>
      <c r="M88" s="868"/>
      <c r="N88" s="51"/>
    </row>
    <row r="89" spans="1:14">
      <c r="B89" s="89" t="s">
        <v>973</v>
      </c>
      <c r="C89" s="90"/>
      <c r="D89" s="90"/>
      <c r="E89" s="90"/>
      <c r="F89" s="90"/>
      <c r="G89" s="90"/>
      <c r="H89" s="90"/>
      <c r="I89" s="87"/>
      <c r="J89" s="88"/>
      <c r="K89" s="303">
        <v>0.05</v>
      </c>
      <c r="L89" s="867">
        <f>N83*K89</f>
        <v>17199.512229401054</v>
      </c>
      <c r="M89" s="868"/>
      <c r="N89" s="51"/>
    </row>
    <row r="90" spans="1:14" ht="15.75" thickBot="1">
      <c r="B90" s="91" t="s">
        <v>974</v>
      </c>
      <c r="C90" s="92"/>
      <c r="D90" s="92"/>
      <c r="E90" s="92"/>
      <c r="F90" s="92"/>
      <c r="G90" s="92"/>
      <c r="H90" s="92"/>
      <c r="I90" s="93"/>
      <c r="J90" s="94"/>
      <c r="K90" s="304">
        <v>0.05</v>
      </c>
      <c r="L90" s="869">
        <f>N83*K90</f>
        <v>17199.512229401054</v>
      </c>
      <c r="M90" s="870"/>
      <c r="N90" s="51"/>
    </row>
    <row r="91" spans="1:14" ht="15.75" thickBot="1">
      <c r="B91" s="833" t="s">
        <v>953</v>
      </c>
      <c r="C91" s="834"/>
      <c r="D91" s="834"/>
      <c r="E91" s="834"/>
      <c r="F91" s="834"/>
      <c r="G91" s="834"/>
      <c r="H91" s="834"/>
      <c r="I91" s="834"/>
      <c r="J91" s="834"/>
      <c r="K91" s="834"/>
      <c r="L91" s="834"/>
      <c r="M91" s="835"/>
      <c r="N91" s="52">
        <f>L88+L89+L90</f>
        <v>103197.07337640632</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447187.31796442741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257</v>
      </c>
      <c r="B36" s="846" t="str">
        <f>VLOOKUP(A36,EQUIPOS!A6:D154,3,FALSE)</f>
        <v>Mezcladora de concreto 1 bulto</v>
      </c>
      <c r="C36" s="847"/>
      <c r="D36" s="847"/>
      <c r="E36" s="847"/>
      <c r="F36" s="847"/>
      <c r="G36" s="847"/>
      <c r="H36" s="848"/>
      <c r="I36" s="266"/>
      <c r="J36" s="267"/>
      <c r="K36" s="268">
        <f>VLOOKUP(A36,EQUIPOS!A6:D163,4,FALSE)</f>
        <v>5453.4761869079366</v>
      </c>
      <c r="L36" s="269"/>
      <c r="M36" s="335">
        <v>1</v>
      </c>
      <c r="N36" s="271">
        <f>K36/M36</f>
        <v>5453.4761869079366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N81*M41</f>
        <v>3373.3390225900498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8826.8152094979869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60059.247400696237</v>
      </c>
      <c r="N48" s="271">
        <f>K48*M48</f>
        <v>50449.767816584834</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54.260859870469744</v>
      </c>
      <c r="N49" s="271">
        <f>K49*M49</f>
        <v>10038.259076036902</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68213.428604073444</v>
      </c>
      <c r="N50" s="271">
        <f>K50*M50</f>
        <v>42974.460020566272</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458.88409117138002</v>
      </c>
      <c r="N51" s="271">
        <f>K51*M51</f>
        <v>119309.86370455881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3" t="s">
        <v>953</v>
      </c>
      <c r="C59" s="834"/>
      <c r="D59" s="834"/>
      <c r="E59" s="834"/>
      <c r="F59" s="834"/>
      <c r="G59" s="834"/>
      <c r="H59" s="834"/>
      <c r="I59" s="834"/>
      <c r="J59" s="834"/>
      <c r="K59" s="834"/>
      <c r="L59" s="834"/>
      <c r="M59" s="835"/>
      <c r="N59" s="393">
        <f>SUM(N48:N58)</f>
        <v>222772.35061774682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837">
        <f>VLOOKUP(A64,TRANSPORTE!A2:D117,4,FALSE)</f>
        <v>1350.725590257437</v>
      </c>
      <c r="M64" s="838"/>
      <c r="N64" s="286">
        <f>K64*L64</f>
        <v>850.95712186218532</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837">
        <f>VLOOKUP(A65,TRANSPORTE!A3:D117,4,FALSE)</f>
        <v>1350.725590257437</v>
      </c>
      <c r="M65" s="838"/>
      <c r="N65" s="286">
        <f>K65*L65</f>
        <v>1134.6094958162471</v>
      </c>
    </row>
    <row r="66" spans="1:15">
      <c r="B66" s="46"/>
      <c r="C66" s="47"/>
      <c r="D66" s="47"/>
      <c r="E66" s="47"/>
      <c r="F66" s="47"/>
      <c r="G66" s="47"/>
      <c r="H66" s="310"/>
      <c r="I66" s="278"/>
      <c r="J66" s="285"/>
      <c r="K66" s="278"/>
      <c r="L66" s="837"/>
      <c r="M66" s="838"/>
      <c r="N66" s="286"/>
    </row>
    <row r="67" spans="1:15">
      <c r="B67" s="46"/>
      <c r="C67" s="47"/>
      <c r="D67" s="47"/>
      <c r="E67" s="47"/>
      <c r="F67" s="47"/>
      <c r="G67" s="47"/>
      <c r="H67" s="310"/>
      <c r="I67" s="278"/>
      <c r="J67" s="285"/>
      <c r="K67" s="278"/>
      <c r="L67" s="837"/>
      <c r="M67" s="83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1985.5666176784325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67466.780451800994</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N43+N59+N70+N81</f>
        <v>301051.51289672428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60210.302579344861</v>
      </c>
      <c r="M88" s="868"/>
      <c r="N88" s="51"/>
    </row>
    <row r="89" spans="1:14">
      <c r="B89" s="89" t="s">
        <v>973</v>
      </c>
      <c r="C89" s="90"/>
      <c r="D89" s="90"/>
      <c r="E89" s="90"/>
      <c r="F89" s="90"/>
      <c r="G89" s="90"/>
      <c r="H89" s="90"/>
      <c r="I89" s="87"/>
      <c r="J89" s="88"/>
      <c r="K89" s="303">
        <v>0.05</v>
      </c>
      <c r="L89" s="867">
        <f>N83*K89</f>
        <v>15052.575644836215</v>
      </c>
      <c r="M89" s="868"/>
      <c r="N89" s="51"/>
    </row>
    <row r="90" spans="1:14" ht="15.75" thickBot="1">
      <c r="B90" s="91" t="s">
        <v>974</v>
      </c>
      <c r="C90" s="92"/>
      <c r="D90" s="92"/>
      <c r="E90" s="92"/>
      <c r="F90" s="92"/>
      <c r="G90" s="92"/>
      <c r="H90" s="92"/>
      <c r="I90" s="93"/>
      <c r="J90" s="94"/>
      <c r="K90" s="304">
        <v>0.05</v>
      </c>
      <c r="L90" s="869">
        <f>N83*K90</f>
        <v>15052.575644836215</v>
      </c>
      <c r="M90" s="870"/>
      <c r="N90" s="51"/>
    </row>
    <row r="91" spans="1:14" ht="15.75" thickBot="1">
      <c r="B91" s="833" t="s">
        <v>953</v>
      </c>
      <c r="C91" s="834"/>
      <c r="D91" s="834"/>
      <c r="E91" s="834"/>
      <c r="F91" s="834"/>
      <c r="G91" s="834"/>
      <c r="H91" s="834"/>
      <c r="I91" s="834"/>
      <c r="J91" s="834"/>
      <c r="K91" s="834"/>
      <c r="L91" s="834"/>
      <c r="M91" s="835"/>
      <c r="N91" s="52">
        <f>L88+L89+L90</f>
        <v>90315.453869017278</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391366.96676574158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257</v>
      </c>
      <c r="B36" s="846" t="str">
        <f>VLOOKUP(A36,EQUIPOS!A6:D154,3,FALSE)</f>
        <v>Mezcladora de concreto 1 bulto</v>
      </c>
      <c r="C36" s="847"/>
      <c r="D36" s="847"/>
      <c r="E36" s="847"/>
      <c r="F36" s="847"/>
      <c r="G36" s="847"/>
      <c r="H36" s="848"/>
      <c r="I36" s="266"/>
      <c r="J36" s="267"/>
      <c r="K36" s="268">
        <f>VLOOKUP(A36,EQUIPOS!A6:D163,4,FALSE)</f>
        <v>5453.4761869079366</v>
      </c>
      <c r="L36" s="269"/>
      <c r="M36" s="335">
        <v>1</v>
      </c>
      <c r="N36" s="271">
        <f>K36/M36</f>
        <v>5453.4761869079366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N81*M41</f>
        <v>2698.6712180720406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8152.1474049799772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60059.247400696237</v>
      </c>
      <c r="N48" s="271">
        <f>K48*M48</f>
        <v>30269.860689950903</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54.260859870469744</v>
      </c>
      <c r="N49" s="271">
        <f>K49*M49</f>
        <v>6022.9554456221413</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48776.645100169437</v>
      </c>
      <c r="N50" s="271">
        <f>K50*M50</f>
        <v>19510.658040067774</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68213.428604073444</v>
      </c>
      <c r="N51" s="271">
        <f>K51*M51</f>
        <v>25784.676012339762</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458.88409117138002</v>
      </c>
      <c r="N52" s="271">
        <f>K52*M52</f>
        <v>71585.918222735287</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3" t="s">
        <v>953</v>
      </c>
      <c r="C59" s="834"/>
      <c r="D59" s="834"/>
      <c r="E59" s="834"/>
      <c r="F59" s="834"/>
      <c r="G59" s="834"/>
      <c r="H59" s="834"/>
      <c r="I59" s="834"/>
      <c r="J59" s="834"/>
      <c r="K59" s="834"/>
      <c r="L59" s="834"/>
      <c r="M59" s="835"/>
      <c r="N59" s="393">
        <f>SUM(N48:N58)</f>
        <v>153174.06841071587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837">
        <f>VLOOKUP(A64,TRANSPORTE!A2:D117,4,FALSE)</f>
        <v>1350.725590257437</v>
      </c>
      <c r="M64" s="838"/>
      <c r="N64" s="286">
        <f>K64*L64</f>
        <v>510.57427311731118</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837">
        <f>VLOOKUP(A65,TRANSPORTE!A3:D117,4,FALSE)</f>
        <v>1350.725590257437</v>
      </c>
      <c r="M65" s="838"/>
      <c r="N65" s="286">
        <f>K65*L65</f>
        <v>680.76569748974828</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837">
        <f>VLOOKUP(A66,TRANSPORTE!A3:D117,4,FALSE)</f>
        <v>1350.725590257437</v>
      </c>
      <c r="M66" s="838"/>
      <c r="N66" s="286">
        <f>K66*L66</f>
        <v>540.29023610297486</v>
      </c>
    </row>
    <row r="67" spans="1:15">
      <c r="B67" s="46"/>
      <c r="C67" s="47"/>
      <c r="D67" s="47"/>
      <c r="E67" s="47"/>
      <c r="F67" s="47"/>
      <c r="G67" s="47"/>
      <c r="H67" s="310"/>
      <c r="I67" s="278"/>
      <c r="J67" s="285"/>
      <c r="K67" s="278"/>
      <c r="L67" s="837"/>
      <c r="M67" s="83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f>N64+N65+N66+N67+N68</f>
        <v>1731.6302067100344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20"/>
      <c r="C80" s="821"/>
      <c r="D80" s="821"/>
      <c r="E80" s="821"/>
      <c r="F80" s="821"/>
      <c r="G80" s="821"/>
      <c r="H80" s="821"/>
      <c r="I80" s="126"/>
      <c r="J80" s="126"/>
      <c r="K80" s="126"/>
      <c r="L80" s="921"/>
      <c r="M80" s="921"/>
      <c r="N80" s="45"/>
    </row>
    <row r="81" spans="1:14" ht="15.75" thickBot="1">
      <c r="B81" s="839" t="s">
        <v>953</v>
      </c>
      <c r="C81" s="840"/>
      <c r="D81" s="840"/>
      <c r="E81" s="840"/>
      <c r="F81" s="840"/>
      <c r="G81" s="840"/>
      <c r="H81" s="840"/>
      <c r="I81" s="840"/>
      <c r="J81" s="840"/>
      <c r="K81" s="840"/>
      <c r="L81" s="840"/>
      <c r="M81" s="841"/>
      <c r="N81" s="300">
        <f>SUM(N75:N80)</f>
        <v>53973.424361440804</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N43+N59+N70+N81</f>
        <v>217031.27038384671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43406.254076769343</v>
      </c>
      <c r="M88" s="868"/>
      <c r="N88" s="51"/>
    </row>
    <row r="89" spans="1:14">
      <c r="B89" s="89" t="s">
        <v>973</v>
      </c>
      <c r="C89" s="90"/>
      <c r="D89" s="90"/>
      <c r="E89" s="90"/>
      <c r="F89" s="90"/>
      <c r="G89" s="90"/>
      <c r="H89" s="90"/>
      <c r="I89" s="87"/>
      <c r="J89" s="88"/>
      <c r="K89" s="303">
        <v>0.05</v>
      </c>
      <c r="L89" s="867">
        <f>N83*K89</f>
        <v>10851.563519192336</v>
      </c>
      <c r="M89" s="868"/>
      <c r="N89" s="51"/>
    </row>
    <row r="90" spans="1:14" ht="15.75" thickBot="1">
      <c r="B90" s="91" t="s">
        <v>974</v>
      </c>
      <c r="C90" s="92"/>
      <c r="D90" s="92"/>
      <c r="E90" s="92"/>
      <c r="F90" s="92"/>
      <c r="G90" s="92"/>
      <c r="H90" s="92"/>
      <c r="I90" s="93"/>
      <c r="J90" s="94"/>
      <c r="K90" s="304">
        <v>0.05</v>
      </c>
      <c r="L90" s="869">
        <f>N83*K90</f>
        <v>10851.563519192336</v>
      </c>
      <c r="M90" s="870"/>
      <c r="N90" s="51"/>
    </row>
    <row r="91" spans="1:14" ht="15.75" thickBot="1">
      <c r="B91" s="833" t="s">
        <v>953</v>
      </c>
      <c r="C91" s="834"/>
      <c r="D91" s="834"/>
      <c r="E91" s="834"/>
      <c r="F91" s="834"/>
      <c r="G91" s="834"/>
      <c r="H91" s="834"/>
      <c r="I91" s="834"/>
      <c r="J91" s="834"/>
      <c r="K91" s="834"/>
      <c r="L91" s="834"/>
      <c r="M91" s="835"/>
      <c r="N91" s="52">
        <f>L88+L89+L90</f>
        <v>65109.381115154014</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282140.65149900073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363</v>
      </c>
      <c r="B36" s="846" t="str">
        <f>VLOOKUP(A36,EQUIPOS!A6:D154,3,FALSE)</f>
        <v>Vibrador de concreto, Motor de 3 hp a 18.000 rpm Mangueras de 4 mt</v>
      </c>
      <c r="C36" s="847"/>
      <c r="D36" s="847"/>
      <c r="E36" s="847"/>
      <c r="F36" s="847"/>
      <c r="G36" s="847"/>
      <c r="H36" s="848"/>
      <c r="I36" s="266"/>
      <c r="J36" s="267"/>
      <c r="K36" s="268">
        <f>VLOOKUP(A36,EQUIPOS!A6:D163,4,FALSE)</f>
        <v>6554.4535601034322</v>
      </c>
      <c r="L36" s="269"/>
      <c r="M36" s="335">
        <v>1</v>
      </c>
      <c r="N36" s="271">
        <f>K36/M36</f>
        <v>6554.4535601034322</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0.02</v>
      </c>
      <c r="N41" s="343">
        <f>N78*M41</f>
        <v>1582.8190800847531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8137.2726401881855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3596.5254006681325</v>
      </c>
      <c r="N48" s="271">
        <f>K48*M48</f>
        <v>122684.67446759135</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48681.487011165933</v>
      </c>
      <c r="N49" s="271">
        <f>K49*M49</f>
        <v>7302.2230516748896</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463704.62889777333</v>
      </c>
      <c r="N50" s="271">
        <f>K50*M50</f>
        <v>58426.783241119439</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25229.684526958885</v>
      </c>
      <c r="N51" s="271">
        <f>K51*M51</f>
        <v>25229.684526958885</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213643.36528734455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837">
        <f>VLOOKUP(A61,TRANSPORTE!A3:D117,4,FALSE)</f>
        <v>1350.725590257437</v>
      </c>
      <c r="M61" s="838"/>
      <c r="N61" s="286">
        <f>K61*L61</f>
        <v>170.19142437243707</v>
      </c>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f>N61+N62+N63+N64+N65</f>
        <v>170.19142437243707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8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45"/>
    </row>
    <row r="78" spans="1:15" ht="15.75" thickBot="1">
      <c r="B78" s="839" t="s">
        <v>953</v>
      </c>
      <c r="C78" s="840"/>
      <c r="D78" s="840"/>
      <c r="E78" s="840"/>
      <c r="F78" s="840"/>
      <c r="G78" s="840"/>
      <c r="H78" s="840"/>
      <c r="I78" s="840"/>
      <c r="J78" s="840"/>
      <c r="K78" s="840"/>
      <c r="L78" s="840"/>
      <c r="M78" s="841"/>
      <c r="N78" s="300">
        <f>SUM(N72:N77)</f>
        <v>79140.954004237647</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301091.78335614281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60218.356671228568</v>
      </c>
      <c r="M85" s="868"/>
      <c r="N85" s="51"/>
    </row>
    <row r="86" spans="1:14">
      <c r="B86" s="89" t="s">
        <v>973</v>
      </c>
      <c r="C86" s="90"/>
      <c r="D86" s="90"/>
      <c r="E86" s="90"/>
      <c r="F86" s="90"/>
      <c r="G86" s="90"/>
      <c r="H86" s="90"/>
      <c r="I86" s="87"/>
      <c r="J86" s="88"/>
      <c r="K86" s="303">
        <v>0.05</v>
      </c>
      <c r="L86" s="867">
        <f>N80*K86</f>
        <v>15054.589167807142</v>
      </c>
      <c r="M86" s="868"/>
      <c r="N86" s="51"/>
    </row>
    <row r="87" spans="1:14" ht="15.75" thickBot="1">
      <c r="B87" s="91" t="s">
        <v>974</v>
      </c>
      <c r="C87" s="92"/>
      <c r="D87" s="92"/>
      <c r="E87" s="92"/>
      <c r="F87" s="92"/>
      <c r="G87" s="92"/>
      <c r="H87" s="92"/>
      <c r="I87" s="93"/>
      <c r="J87" s="94"/>
      <c r="K87" s="304">
        <v>0.05</v>
      </c>
      <c r="L87" s="869">
        <f>N80*K87</f>
        <v>15054.589167807142</v>
      </c>
      <c r="M87" s="870"/>
      <c r="N87" s="51"/>
    </row>
    <row r="88" spans="1:14" ht="15.75" thickBot="1">
      <c r="B88" s="833" t="s">
        <v>953</v>
      </c>
      <c r="C88" s="834"/>
      <c r="D88" s="834"/>
      <c r="E88" s="834"/>
      <c r="F88" s="834"/>
      <c r="G88" s="834"/>
      <c r="H88" s="834"/>
      <c r="I88" s="834"/>
      <c r="J88" s="834"/>
      <c r="K88" s="834"/>
      <c r="L88" s="834"/>
      <c r="M88" s="835"/>
      <c r="N88" s="52">
        <f>L85+L86+L87</f>
        <v>90327.535006842838</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391419.31836298562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10"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363</v>
      </c>
      <c r="B36" s="846" t="str">
        <f>VLOOKUP(A36,EQUIPOS!A6:D154,3,FALSE)</f>
        <v>Vibrador de concreto, Motor de 3 hp a 18.000 rpm Mangueras de 4 mt</v>
      </c>
      <c r="C36" s="847"/>
      <c r="D36" s="847"/>
      <c r="E36" s="847"/>
      <c r="F36" s="847"/>
      <c r="G36" s="847"/>
      <c r="H36" s="848"/>
      <c r="I36" s="266"/>
      <c r="J36" s="267"/>
      <c r="K36" s="268">
        <f>VLOOKUP(A36,EQUIPOS!A6:D163,4,FALSE)</f>
        <v>6554.4535601034322</v>
      </c>
      <c r="L36" s="269"/>
      <c r="M36" s="335">
        <v>1</v>
      </c>
      <c r="N36" s="271">
        <f>K36/M36</f>
        <v>6554.4535601034322</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0.02</v>
      </c>
      <c r="N41" s="343">
        <f>N78*M41</f>
        <v>1582.8190800847531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8137.2726401881855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3596.5254006681325</v>
      </c>
      <c r="N48" s="271">
        <f>K48*M48</f>
        <v>122684.67446759135</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48681.487011165933</v>
      </c>
      <c r="N49" s="271">
        <f>K49*M49</f>
        <v>7302.2230516748896</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509437.47580082651</v>
      </c>
      <c r="N50" s="271">
        <f>K50*M50</f>
        <v>64189.12195090414</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25229.684526958885</v>
      </c>
      <c r="N51" s="271">
        <f>K51*M51</f>
        <v>25229.684526958885</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219405.70399712925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837">
        <f>VLOOKUP(A61,TRANSPORTE!A3:D117,4,FALSE)</f>
        <v>1350.725590257437</v>
      </c>
      <c r="M61" s="838"/>
      <c r="N61" s="286">
        <f>K61*L61</f>
        <v>170.19142437243707</v>
      </c>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f>N61+N62+N63+N64+N65</f>
        <v>170.19142437243707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8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127"/>
    </row>
    <row r="78" spans="1:15" ht="15.75" thickBot="1">
      <c r="B78" s="839" t="s">
        <v>953</v>
      </c>
      <c r="C78" s="840"/>
      <c r="D78" s="840"/>
      <c r="E78" s="840"/>
      <c r="F78" s="840"/>
      <c r="G78" s="840"/>
      <c r="H78" s="840"/>
      <c r="I78" s="840"/>
      <c r="J78" s="840"/>
      <c r="K78" s="840"/>
      <c r="L78" s="840"/>
      <c r="M78" s="841"/>
      <c r="N78" s="459">
        <f>SUM(N72:N77)</f>
        <v>79140.954004237647</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306854.12206592754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61370.82441318551</v>
      </c>
      <c r="M85" s="868"/>
      <c r="N85" s="51"/>
    </row>
    <row r="86" spans="1:14">
      <c r="B86" s="89" t="s">
        <v>973</v>
      </c>
      <c r="C86" s="90"/>
      <c r="D86" s="90"/>
      <c r="E86" s="90"/>
      <c r="F86" s="90"/>
      <c r="G86" s="90"/>
      <c r="H86" s="90"/>
      <c r="I86" s="87"/>
      <c r="J86" s="88"/>
      <c r="K86" s="303">
        <v>0.05</v>
      </c>
      <c r="L86" s="867">
        <f>N80*K86</f>
        <v>15342.706103296377</v>
      </c>
      <c r="M86" s="868"/>
      <c r="N86" s="51"/>
    </row>
    <row r="87" spans="1:14" ht="15.75" thickBot="1">
      <c r="B87" s="91" t="s">
        <v>974</v>
      </c>
      <c r="C87" s="92"/>
      <c r="D87" s="92"/>
      <c r="E87" s="92"/>
      <c r="F87" s="92"/>
      <c r="G87" s="92"/>
      <c r="H87" s="92"/>
      <c r="I87" s="93"/>
      <c r="J87" s="94"/>
      <c r="K87" s="304">
        <v>0.05</v>
      </c>
      <c r="L87" s="869">
        <f>N80*K87</f>
        <v>15342.706103296377</v>
      </c>
      <c r="M87" s="870"/>
      <c r="N87" s="51"/>
    </row>
    <row r="88" spans="1:14" ht="15.75" thickBot="1">
      <c r="B88" s="833" t="s">
        <v>953</v>
      </c>
      <c r="C88" s="834"/>
      <c r="D88" s="834"/>
      <c r="E88" s="834"/>
      <c r="F88" s="834"/>
      <c r="G88" s="834"/>
      <c r="H88" s="834"/>
      <c r="I88" s="834"/>
      <c r="J88" s="834"/>
      <c r="K88" s="834"/>
      <c r="L88" s="834"/>
      <c r="M88" s="835"/>
      <c r="N88" s="52">
        <f>L85+L86+L87</f>
        <v>92056.236619778269</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398910.35868570581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R121"/>
  <sheetViews>
    <sheetView topLeftCell="C23" zoomScale="75" zoomScaleNormal="75" workbookViewId="0">
      <selection activeCell="O37" sqref="O37"/>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2"/>
      <c r="C1" s="934"/>
      <c r="D1" s="935"/>
      <c r="E1" s="935"/>
      <c r="F1" s="935"/>
      <c r="G1" s="935"/>
      <c r="H1" s="935"/>
      <c r="I1" s="935"/>
      <c r="J1" s="936"/>
      <c r="K1" s="937" t="s">
        <v>933</v>
      </c>
      <c r="L1" s="939" t="s">
        <v>2198</v>
      </c>
      <c r="M1" s="940"/>
      <c r="N1" s="941"/>
    </row>
    <row r="2" spans="2:14" ht="22.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4" t="s">
        <v>944</v>
      </c>
      <c r="C35" s="815"/>
      <c r="D35" s="815"/>
      <c r="E35" s="815"/>
      <c r="F35" s="815"/>
      <c r="G35" s="815"/>
      <c r="H35" s="816"/>
      <c r="I35" s="817" t="s">
        <v>948</v>
      </c>
      <c r="J35" s="818"/>
      <c r="K35" s="69" t="s">
        <v>949</v>
      </c>
      <c r="L35" s="819" t="s">
        <v>950</v>
      </c>
      <c r="M35" s="816"/>
      <c r="N35" s="70" t="s">
        <v>951</v>
      </c>
    </row>
    <row r="36" spans="1:16">
      <c r="A36" s="113" t="s">
        <v>156</v>
      </c>
      <c r="B36" s="846" t="str">
        <f>VLOOKUP(A36,EQUIPOS!A6:D154,3,FALSE)</f>
        <v>Cizalla manual de 90 cm.</v>
      </c>
      <c r="C36" s="847"/>
      <c r="D36" s="847"/>
      <c r="E36" s="847"/>
      <c r="F36" s="847"/>
      <c r="G36" s="847"/>
      <c r="H36" s="848"/>
      <c r="I36" s="266"/>
      <c r="J36" s="267"/>
      <c r="K36" s="268">
        <f>VLOOKUP(A36,EQUIPOS!A6:D163,4,FALSE)</f>
        <v>1384.1440580720659</v>
      </c>
      <c r="L36" s="269"/>
      <c r="M36" s="335">
        <v>37.5</v>
      </c>
      <c r="N36" s="271">
        <f>K36/M36</f>
        <v>36.910508215255092</v>
      </c>
    </row>
    <row r="37" spans="1:16">
      <c r="A37" s="113"/>
      <c r="B37" s="846"/>
      <c r="C37" s="847"/>
      <c r="D37" s="847"/>
      <c r="E37" s="847"/>
      <c r="F37" s="847"/>
      <c r="G37" s="847"/>
      <c r="H37" s="848"/>
      <c r="I37" s="420"/>
      <c r="J37" s="421"/>
      <c r="K37" s="268"/>
      <c r="L37" s="334"/>
      <c r="M37" s="335"/>
      <c r="N37" s="271"/>
    </row>
    <row r="38" spans="1:16">
      <c r="A38" s="113"/>
      <c r="B38" s="846"/>
      <c r="C38" s="847"/>
      <c r="D38" s="847"/>
      <c r="E38" s="847"/>
      <c r="F38" s="847"/>
      <c r="G38" s="847"/>
      <c r="H38" s="848"/>
      <c r="I38" s="327"/>
      <c r="J38" s="329"/>
      <c r="K38" s="268"/>
      <c r="L38" s="422"/>
      <c r="M38" s="423"/>
      <c r="N38" s="271"/>
    </row>
    <row r="39" spans="1:16">
      <c r="B39" s="846"/>
      <c r="C39" s="847"/>
      <c r="D39" s="847"/>
      <c r="E39" s="847"/>
      <c r="F39" s="847"/>
      <c r="G39" s="847"/>
      <c r="H39" s="848"/>
      <c r="I39" s="36"/>
      <c r="J39" s="37"/>
      <c r="K39" s="268"/>
      <c r="L39" s="275"/>
      <c r="M39" s="335"/>
      <c r="N39" s="271"/>
    </row>
    <row r="40" spans="1:16">
      <c r="B40" s="319"/>
      <c r="C40" s="320"/>
      <c r="D40" s="320"/>
      <c r="E40" s="320"/>
      <c r="F40" s="322"/>
      <c r="G40" s="322"/>
      <c r="H40" s="125"/>
      <c r="I40" s="36"/>
      <c r="J40" s="37"/>
      <c r="K40" s="268"/>
      <c r="L40" s="275"/>
      <c r="M40" s="276"/>
      <c r="N40" s="272"/>
    </row>
    <row r="41" spans="1:16">
      <c r="B41" s="853" t="s">
        <v>952</v>
      </c>
      <c r="C41" s="854"/>
      <c r="D41" s="854"/>
      <c r="E41" s="38"/>
      <c r="F41" s="39"/>
      <c r="G41" s="39"/>
      <c r="H41" s="40"/>
      <c r="I41" s="36"/>
      <c r="J41" s="37"/>
      <c r="K41" s="278"/>
      <c r="L41" s="275"/>
      <c r="M41" s="400">
        <v>0.02</v>
      </c>
      <c r="N41" s="343">
        <f>N78*M41</f>
        <v>16.081724361440799</v>
      </c>
    </row>
    <row r="42" spans="1:16" ht="15.75" thickBot="1">
      <c r="B42" s="846"/>
      <c r="C42" s="847"/>
      <c r="D42" s="847"/>
      <c r="E42" s="847"/>
      <c r="F42" s="847"/>
      <c r="G42" s="847"/>
      <c r="H42" s="848"/>
      <c r="I42" s="855"/>
      <c r="J42" s="856"/>
      <c r="K42" s="41"/>
      <c r="L42" s="857"/>
      <c r="M42" s="858"/>
      <c r="N42" s="105"/>
    </row>
    <row r="43" spans="1:16" ht="15.75" thickBot="1">
      <c r="B43" s="833" t="s">
        <v>953</v>
      </c>
      <c r="C43" s="834"/>
      <c r="D43" s="834"/>
      <c r="E43" s="834"/>
      <c r="F43" s="834"/>
      <c r="G43" s="834"/>
      <c r="H43" s="834"/>
      <c r="I43" s="834"/>
      <c r="J43" s="834"/>
      <c r="K43" s="834"/>
      <c r="L43" s="834"/>
      <c r="M43" s="835"/>
      <c r="N43" s="393">
        <f>SUM(N36:N42)</f>
        <v>52.992232576695891</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4" t="s">
        <v>944</v>
      </c>
      <c r="C47" s="825"/>
      <c r="D47" s="825"/>
      <c r="E47" s="825"/>
      <c r="F47" s="825"/>
      <c r="G47" s="825"/>
      <c r="H47" s="825"/>
      <c r="I47" s="826"/>
      <c r="J47" s="314" t="s">
        <v>945</v>
      </c>
      <c r="K47" s="85" t="s">
        <v>946</v>
      </c>
      <c r="L47" s="827" t="s">
        <v>955</v>
      </c>
      <c r="M47" s="826"/>
      <c r="N47" s="86" t="s">
        <v>951</v>
      </c>
    </row>
    <row r="48" spans="1:16">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3596.5254006681325</v>
      </c>
      <c r="N48" s="271">
        <f>K48*M48</f>
        <v>3776.3516707015392</v>
      </c>
      <c r="P48" s="646"/>
    </row>
    <row r="49" spans="1:18">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4461.8370548424227</v>
      </c>
      <c r="N49" s="271">
        <f>K49*M49</f>
        <v>133.85511164527267</v>
      </c>
    </row>
    <row r="50" spans="1:18">
      <c r="A50" s="161"/>
      <c r="B50" s="43"/>
      <c r="C50" s="424"/>
      <c r="D50" s="424"/>
      <c r="E50" s="424"/>
      <c r="F50" s="424"/>
      <c r="G50" s="424"/>
      <c r="H50" s="424"/>
      <c r="I50" s="424"/>
      <c r="J50" s="310"/>
      <c r="K50" s="396"/>
      <c r="L50" s="420"/>
      <c r="M50" s="401"/>
      <c r="N50" s="271"/>
    </row>
    <row r="51" spans="1:18">
      <c r="A51" s="161"/>
      <c r="B51" s="43"/>
      <c r="C51" s="424"/>
      <c r="D51" s="424"/>
      <c r="E51" s="424"/>
      <c r="F51" s="424"/>
      <c r="G51" s="424"/>
      <c r="H51" s="424"/>
      <c r="I51" s="424"/>
      <c r="J51" s="310"/>
      <c r="K51" s="396"/>
      <c r="L51" s="420"/>
      <c r="M51" s="401"/>
      <c r="N51" s="271"/>
    </row>
    <row r="52" spans="1:18">
      <c r="A52" s="161"/>
      <c r="B52" s="43"/>
      <c r="C52" s="424"/>
      <c r="D52" s="424"/>
      <c r="E52" s="424"/>
      <c r="F52" s="424"/>
      <c r="G52" s="424"/>
      <c r="H52" s="424"/>
      <c r="I52" s="424"/>
      <c r="J52" s="310"/>
      <c r="K52" s="396"/>
      <c r="L52" s="420"/>
      <c r="M52" s="401"/>
      <c r="N52" s="271"/>
    </row>
    <row r="53" spans="1:18">
      <c r="A53" s="161"/>
      <c r="B53" s="43"/>
      <c r="C53" s="424"/>
      <c r="D53" s="424"/>
      <c r="E53" s="424"/>
      <c r="F53" s="424"/>
      <c r="G53" s="424"/>
      <c r="H53" s="424"/>
      <c r="I53" s="424"/>
      <c r="J53" s="310"/>
      <c r="K53" s="396"/>
      <c r="L53" s="420"/>
      <c r="M53" s="401"/>
      <c r="N53" s="271"/>
    </row>
    <row r="54" spans="1:18">
      <c r="A54" s="161"/>
      <c r="B54" s="43"/>
      <c r="C54" s="424"/>
      <c r="D54" s="424"/>
      <c r="E54" s="424"/>
      <c r="F54" s="424"/>
      <c r="G54" s="424"/>
      <c r="H54" s="424"/>
      <c r="I54" s="424"/>
      <c r="J54" s="310"/>
      <c r="K54" s="396"/>
      <c r="L54" s="420"/>
      <c r="M54" s="401"/>
      <c r="N54" s="271"/>
      <c r="Q54" s="646"/>
    </row>
    <row r="55" spans="1:18" ht="15.75" thickBot="1">
      <c r="B55" s="43"/>
      <c r="C55" s="309"/>
      <c r="D55" s="309"/>
      <c r="E55" s="309"/>
      <c r="F55" s="309"/>
      <c r="G55" s="309"/>
      <c r="H55" s="309"/>
      <c r="I55" s="309"/>
      <c r="J55" s="434"/>
      <c r="K55" s="126"/>
      <c r="L55" s="324"/>
      <c r="M55" s="401"/>
      <c r="N55" s="271"/>
    </row>
    <row r="56" spans="1:18" ht="15.75" thickBot="1">
      <c r="B56" s="833" t="s">
        <v>953</v>
      </c>
      <c r="C56" s="834"/>
      <c r="D56" s="834"/>
      <c r="E56" s="834"/>
      <c r="F56" s="834"/>
      <c r="G56" s="834"/>
      <c r="H56" s="834"/>
      <c r="I56" s="834"/>
      <c r="J56" s="834"/>
      <c r="K56" s="834"/>
      <c r="L56" s="834"/>
      <c r="M56" s="835"/>
      <c r="N56" s="393">
        <f>SUM(N48:N55)</f>
        <v>3910.2067823468119</v>
      </c>
    </row>
    <row r="57" spans="1:18">
      <c r="B57" s="33"/>
      <c r="C57" s="34"/>
      <c r="D57" s="34"/>
      <c r="E57" s="34"/>
      <c r="F57" s="34"/>
      <c r="G57" s="34"/>
      <c r="H57" s="34"/>
      <c r="I57" s="34"/>
      <c r="J57" s="34"/>
      <c r="K57" s="34"/>
      <c r="L57" s="34"/>
      <c r="M57" s="34"/>
      <c r="N57" s="35"/>
      <c r="P57" s="646"/>
    </row>
    <row r="58" spans="1:18">
      <c r="B58" s="64" t="s">
        <v>956</v>
      </c>
      <c r="C58" s="65"/>
      <c r="D58" s="65"/>
      <c r="E58" s="65"/>
      <c r="F58" s="65"/>
      <c r="G58" s="65"/>
      <c r="H58" s="65"/>
      <c r="I58" s="65"/>
      <c r="J58" s="65"/>
      <c r="K58" s="65"/>
      <c r="L58" s="65"/>
      <c r="M58" s="65"/>
      <c r="N58" s="66"/>
    </row>
    <row r="59" spans="1:18" ht="15.75" thickBot="1">
      <c r="B59" s="68"/>
      <c r="C59" s="61"/>
      <c r="D59" s="61"/>
      <c r="E59" s="61"/>
      <c r="F59" s="61"/>
      <c r="G59" s="61"/>
      <c r="H59" s="61"/>
      <c r="I59" s="61"/>
      <c r="J59" s="61"/>
      <c r="K59" s="61"/>
      <c r="L59" s="61"/>
      <c r="M59" s="61"/>
      <c r="N59" s="63"/>
      <c r="R59" s="646"/>
    </row>
    <row r="60" spans="1:18" ht="25.5">
      <c r="B60" s="312" t="s">
        <v>957</v>
      </c>
      <c r="C60" s="313"/>
      <c r="D60" s="313"/>
      <c r="E60" s="313"/>
      <c r="F60" s="313"/>
      <c r="G60" s="313"/>
      <c r="H60" s="73" t="s">
        <v>945</v>
      </c>
      <c r="I60" s="74" t="s">
        <v>958</v>
      </c>
      <c r="J60" s="75" t="s">
        <v>959</v>
      </c>
      <c r="K60" s="73" t="s">
        <v>960</v>
      </c>
      <c r="L60" s="836" t="s">
        <v>961</v>
      </c>
      <c r="M60" s="809"/>
      <c r="N60" s="76" t="s">
        <v>951</v>
      </c>
      <c r="P60" s="646"/>
    </row>
    <row r="61" spans="1:18">
      <c r="A61" t="s">
        <v>1222</v>
      </c>
      <c r="B61" s="46" t="str">
        <f>VLOOKUP(A61,TRANSPORTE!A3:D117,3,FALSE)</f>
        <v>Transporte de acero</v>
      </c>
      <c r="C61" s="316"/>
      <c r="D61" s="316"/>
      <c r="E61" s="316"/>
      <c r="F61" s="316"/>
      <c r="G61" s="316"/>
      <c r="H61" s="310" t="s">
        <v>2044</v>
      </c>
      <c r="I61" s="278">
        <v>1.05</v>
      </c>
      <c r="J61" s="285">
        <v>1</v>
      </c>
      <c r="K61" s="278">
        <f>I61*J61</f>
        <v>1.05</v>
      </c>
      <c r="L61" s="837">
        <f>VLOOKUP(A61,TRANSPORTE!A3:D117,4,FALSE)</f>
        <v>0.46220557503835397</v>
      </c>
      <c r="M61" s="838"/>
      <c r="N61" s="286">
        <f>K61*L61</f>
        <v>0.4853158537902717</v>
      </c>
    </row>
    <row r="62" spans="1:18">
      <c r="B62" s="46"/>
      <c r="C62" s="47"/>
      <c r="D62" s="47"/>
      <c r="E62" s="47"/>
      <c r="F62" s="47"/>
      <c r="G62" s="47"/>
      <c r="H62" s="310"/>
      <c r="I62" s="278"/>
      <c r="J62" s="285"/>
      <c r="K62" s="278"/>
      <c r="L62" s="837"/>
      <c r="M62" s="838"/>
      <c r="N62" s="286"/>
    </row>
    <row r="63" spans="1:18">
      <c r="B63" s="46"/>
      <c r="C63" s="47"/>
      <c r="D63" s="47"/>
      <c r="E63" s="47"/>
      <c r="F63" s="47"/>
      <c r="G63" s="47"/>
      <c r="H63" s="310"/>
      <c r="I63" s="278"/>
      <c r="J63" s="285"/>
      <c r="K63" s="278"/>
      <c r="L63" s="837"/>
      <c r="M63" s="838"/>
      <c r="N63" s="286"/>
    </row>
    <row r="64" spans="1:18">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f>N61+N62+N63+N64+N65</f>
        <v>0.4853158537902717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45"/>
    </row>
    <row r="78" spans="1:15" ht="15.75" thickBot="1">
      <c r="B78" s="839" t="s">
        <v>953</v>
      </c>
      <c r="C78" s="840"/>
      <c r="D78" s="840"/>
      <c r="E78" s="840"/>
      <c r="F78" s="840"/>
      <c r="G78" s="840"/>
      <c r="H78" s="840"/>
      <c r="I78" s="840"/>
      <c r="J78" s="840"/>
      <c r="K78" s="840"/>
      <c r="L78" s="840"/>
      <c r="M78" s="841"/>
      <c r="N78" s="300">
        <f>SUM(N72:N77)</f>
        <v>804.08621807203986</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4767.7705488493384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953.55410976986775</v>
      </c>
      <c r="M85" s="868"/>
      <c r="N85" s="51"/>
    </row>
    <row r="86" spans="1:14">
      <c r="B86" s="89" t="s">
        <v>973</v>
      </c>
      <c r="C86" s="90"/>
      <c r="D86" s="90"/>
      <c r="E86" s="90"/>
      <c r="F86" s="90"/>
      <c r="G86" s="90"/>
      <c r="H86" s="90"/>
      <c r="I86" s="87"/>
      <c r="J86" s="88"/>
      <c r="K86" s="303">
        <v>0.05</v>
      </c>
      <c r="L86" s="867">
        <f>N80*K86</f>
        <v>238.38852744246694</v>
      </c>
      <c r="M86" s="868"/>
      <c r="N86" s="51"/>
    </row>
    <row r="87" spans="1:14" ht="15.75" thickBot="1">
      <c r="B87" s="91" t="s">
        <v>974</v>
      </c>
      <c r="C87" s="92"/>
      <c r="D87" s="92"/>
      <c r="E87" s="92"/>
      <c r="F87" s="92"/>
      <c r="G87" s="92"/>
      <c r="H87" s="92"/>
      <c r="I87" s="93"/>
      <c r="J87" s="94"/>
      <c r="K87" s="304">
        <v>0.05</v>
      </c>
      <c r="L87" s="869">
        <f>N80*K87</f>
        <v>238.38852744246694</v>
      </c>
      <c r="M87" s="870"/>
      <c r="N87" s="51"/>
    </row>
    <row r="88" spans="1:14" ht="15.75" thickBot="1">
      <c r="B88" s="833" t="s">
        <v>953</v>
      </c>
      <c r="C88" s="834"/>
      <c r="D88" s="834"/>
      <c r="E88" s="834"/>
      <c r="F88" s="834"/>
      <c r="G88" s="834"/>
      <c r="H88" s="834"/>
      <c r="I88" s="834"/>
      <c r="J88" s="834"/>
      <c r="K88" s="834"/>
      <c r="L88" s="834"/>
      <c r="M88" s="835"/>
      <c r="N88" s="52">
        <f>L85+L86+L87</f>
        <v>1430.3311646548016</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6198.1017135041402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7"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156</v>
      </c>
      <c r="B36" s="846" t="str">
        <f>VLOOKUP(A36,EQUIPOS!A6:D154,3,FALSE)</f>
        <v>Cizalla manual de 90 cm.</v>
      </c>
      <c r="C36" s="847"/>
      <c r="D36" s="847"/>
      <c r="E36" s="847"/>
      <c r="F36" s="847"/>
      <c r="G36" s="847"/>
      <c r="H36" s="848"/>
      <c r="I36" s="266"/>
      <c r="J36" s="267"/>
      <c r="K36" s="268">
        <f>VLOOKUP(A36,EQUIPOS!A6:D163,4,FALSE)</f>
        <v>1384.1440580720659</v>
      </c>
      <c r="L36" s="269"/>
      <c r="M36" s="335">
        <v>37.5</v>
      </c>
      <c r="N36" s="271">
        <f>K36/M36</f>
        <v>36.910508215255092</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0.02</v>
      </c>
      <c r="N41" s="343">
        <f>N78*M41</f>
        <v>16.081724361440799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52.992232576695891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3764.5415097312944</v>
      </c>
      <c r="N48" s="271">
        <f>K48*M48</f>
        <v>3952.7685852178593</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4461.8370548424227</v>
      </c>
      <c r="N49" s="271">
        <f>K49*M49</f>
        <v>133.85511164527267</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4086.623696863132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7">
        <f>VLOOKUP(A61,TRANSPORTE!A3:D117,4,FALSE)</f>
        <v>0.46220557503835397</v>
      </c>
      <c r="M61" s="838"/>
      <c r="N61" s="286">
        <f>K61*L61</f>
        <v>0.4853158537902717</v>
      </c>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f>N61+N62+N63+N64+N65</f>
        <v>0.4853158537902717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45"/>
    </row>
    <row r="78" spans="1:15" ht="15.75" thickBot="1">
      <c r="B78" s="839" t="s">
        <v>953</v>
      </c>
      <c r="C78" s="840"/>
      <c r="D78" s="840"/>
      <c r="E78" s="840"/>
      <c r="F78" s="840"/>
      <c r="G78" s="840"/>
      <c r="H78" s="840"/>
      <c r="I78" s="840"/>
      <c r="J78" s="840"/>
      <c r="K78" s="840"/>
      <c r="L78" s="840"/>
      <c r="M78" s="841"/>
      <c r="N78" s="300">
        <f>SUM(N72:N77)</f>
        <v>804.08621807203986</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4944.1874633656571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988.83749267313146</v>
      </c>
      <c r="M85" s="868"/>
      <c r="N85" s="51"/>
    </row>
    <row r="86" spans="1:14">
      <c r="B86" s="89" t="s">
        <v>973</v>
      </c>
      <c r="C86" s="90"/>
      <c r="D86" s="90"/>
      <c r="E86" s="90"/>
      <c r="F86" s="90"/>
      <c r="G86" s="90"/>
      <c r="H86" s="90"/>
      <c r="I86" s="87"/>
      <c r="J86" s="88"/>
      <c r="K86" s="303">
        <v>0.05</v>
      </c>
      <c r="L86" s="867">
        <f>N80*K86</f>
        <v>247.20937316828287</v>
      </c>
      <c r="M86" s="868"/>
      <c r="N86" s="51"/>
    </row>
    <row r="87" spans="1:14" ht="15.75" thickBot="1">
      <c r="B87" s="91" t="s">
        <v>974</v>
      </c>
      <c r="C87" s="92"/>
      <c r="D87" s="92"/>
      <c r="E87" s="92"/>
      <c r="F87" s="92"/>
      <c r="G87" s="92"/>
      <c r="H87" s="92"/>
      <c r="I87" s="93"/>
      <c r="J87" s="94"/>
      <c r="K87" s="304">
        <v>0.05</v>
      </c>
      <c r="L87" s="869">
        <f>N80*K87</f>
        <v>247.20937316828287</v>
      </c>
      <c r="M87" s="870"/>
      <c r="N87" s="51"/>
    </row>
    <row r="88" spans="1:14" ht="15.75" thickBot="1">
      <c r="B88" s="833" t="s">
        <v>953</v>
      </c>
      <c r="C88" s="834"/>
      <c r="D88" s="834"/>
      <c r="E88" s="834"/>
      <c r="F88" s="834"/>
      <c r="G88" s="834"/>
      <c r="H88" s="834"/>
      <c r="I88" s="834"/>
      <c r="J88" s="834"/>
      <c r="K88" s="834"/>
      <c r="L88" s="834"/>
      <c r="M88" s="835"/>
      <c r="N88" s="52">
        <f>L85+L86+L87</f>
        <v>1483.2562390096971</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6427.4437023753544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123</v>
      </c>
      <c r="B36" s="846" t="str">
        <f>VLOOKUP(A36,EQUIPOS!A6:D154,3,FALSE)</f>
        <v>Bomba de inyección de lechada</v>
      </c>
      <c r="C36" s="847"/>
      <c r="D36" s="847"/>
      <c r="E36" s="847"/>
      <c r="F36" s="847"/>
      <c r="G36" s="847"/>
      <c r="H36" s="848"/>
      <c r="I36" s="266"/>
      <c r="J36" s="267"/>
      <c r="K36" s="268">
        <f>VLOOKUP(A36,EQUIPOS!A6:D163,4,FALSE)</f>
        <v>21723.08806058449</v>
      </c>
      <c r="L36" s="269"/>
      <c r="M36" s="335">
        <v>670</v>
      </c>
      <c r="N36" s="271">
        <f>K36/M36</f>
        <v>32.422519493409688</v>
      </c>
    </row>
    <row r="37" spans="1:14">
      <c r="A37" s="113" t="s">
        <v>125</v>
      </c>
      <c r="B37" s="846" t="str">
        <f>VLOOKUP(A37,EQUIPOS!A7:D154,3,FALSE)</f>
        <v>Bomba para gato de tensionamiento</v>
      </c>
      <c r="C37" s="847"/>
      <c r="D37" s="847"/>
      <c r="E37" s="847"/>
      <c r="F37" s="847"/>
      <c r="G37" s="847"/>
      <c r="H37" s="848"/>
      <c r="I37" s="420"/>
      <c r="J37" s="421"/>
      <c r="K37" s="268">
        <f>VLOOKUP(A37,EQUIPOS!A7:D164,4,FALSE)</f>
        <v>59714.468986869761</v>
      </c>
      <c r="L37" s="334"/>
      <c r="M37" s="335">
        <v>670</v>
      </c>
      <c r="N37" s="271">
        <f>K37/M37</f>
        <v>89.126073114730985</v>
      </c>
    </row>
    <row r="38" spans="1:14">
      <c r="A38" s="113" t="s">
        <v>240</v>
      </c>
      <c r="B38" s="846" t="str">
        <f>VLOOKUP(A38,EQUIPOS!A8:D154,3,FALSE)</f>
        <v>Gato para tensionamiento, fuerza Max 200 ton, área de tensión 314 cm2.</v>
      </c>
      <c r="C38" s="847"/>
      <c r="D38" s="847"/>
      <c r="E38" s="847"/>
      <c r="F38" s="847"/>
      <c r="G38" s="847"/>
      <c r="H38" s="848"/>
      <c r="I38" s="327"/>
      <c r="J38" s="329"/>
      <c r="K38" s="268">
        <f>VLOOKUP(A38,EQUIPOS!A8:D165,4,FALSE)</f>
        <v>129653.71168107673</v>
      </c>
      <c r="L38" s="422"/>
      <c r="M38" s="423">
        <v>670</v>
      </c>
      <c r="N38" s="271">
        <f>K38/M38</f>
        <v>193.51300250906976</v>
      </c>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0.02</v>
      </c>
      <c r="N41" s="343">
        <f>N78*M41</f>
        <v>6.4163654810271034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321.47796059823759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17717.271541060723</v>
      </c>
      <c r="N48" s="271">
        <f t="shared" ref="N48:N53" si="0">K48*M48</f>
        <v>70.869086164242901</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14602.246657155871</v>
      </c>
      <c r="N49" s="271">
        <f t="shared" si="0"/>
        <v>58.408986628623481</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1132.8632375702891</v>
      </c>
      <c r="N50" s="271">
        <f t="shared" si="0"/>
        <v>22.657264751405783</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6501.923959154421</v>
      </c>
      <c r="N51" s="271">
        <f t="shared" si="0"/>
        <v>552.66353652812586</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78639.494390855412</v>
      </c>
      <c r="N52" s="271">
        <f t="shared" si="0"/>
        <v>78.639494390855418</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4461.8370548424227</v>
      </c>
      <c r="N53" s="271">
        <f t="shared" si="0"/>
        <v>89.236741096848462</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872.47510956010194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B61" s="46"/>
      <c r="C61" s="316"/>
      <c r="D61" s="316"/>
      <c r="E61" s="316"/>
      <c r="F61" s="316"/>
      <c r="G61" s="316"/>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127"/>
    </row>
    <row r="78" spans="1:15" ht="15.75" thickBot="1">
      <c r="B78" s="839" t="s">
        <v>953</v>
      </c>
      <c r="C78" s="840"/>
      <c r="D78" s="840"/>
      <c r="E78" s="840"/>
      <c r="F78" s="840"/>
      <c r="G78" s="840"/>
      <c r="H78" s="840"/>
      <c r="I78" s="840"/>
      <c r="J78" s="840"/>
      <c r="K78" s="840"/>
      <c r="L78" s="840"/>
      <c r="M78" s="841"/>
      <c r="N78" s="459">
        <f>SUM(N72:N77)</f>
        <v>320.81827405135516</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1514.7713442096947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302.95426884193893</v>
      </c>
      <c r="M85" s="868"/>
      <c r="N85" s="51"/>
    </row>
    <row r="86" spans="1:14">
      <c r="B86" s="89" t="s">
        <v>973</v>
      </c>
      <c r="C86" s="90"/>
      <c r="D86" s="90"/>
      <c r="E86" s="90"/>
      <c r="F86" s="90"/>
      <c r="G86" s="90"/>
      <c r="H86" s="90"/>
      <c r="I86" s="87"/>
      <c r="J86" s="88"/>
      <c r="K86" s="303">
        <v>0.05</v>
      </c>
      <c r="L86" s="867">
        <f>N80*K86</f>
        <v>75.738567210484732</v>
      </c>
      <c r="M86" s="868"/>
      <c r="N86" s="51"/>
    </row>
    <row r="87" spans="1:14" ht="15.75" thickBot="1">
      <c r="B87" s="91" t="s">
        <v>974</v>
      </c>
      <c r="C87" s="92"/>
      <c r="D87" s="92"/>
      <c r="E87" s="92"/>
      <c r="F87" s="92"/>
      <c r="G87" s="92"/>
      <c r="H87" s="92"/>
      <c r="I87" s="93"/>
      <c r="J87" s="94"/>
      <c r="K87" s="304">
        <v>0.05</v>
      </c>
      <c r="L87" s="869">
        <f>N80*K87</f>
        <v>75.738567210484732</v>
      </c>
      <c r="M87" s="870"/>
      <c r="N87" s="51"/>
    </row>
    <row r="88" spans="1:14" ht="15.75" thickBot="1">
      <c r="B88" s="833" t="s">
        <v>953</v>
      </c>
      <c r="C88" s="834"/>
      <c r="D88" s="834"/>
      <c r="E88" s="834"/>
      <c r="F88" s="834"/>
      <c r="G88" s="834"/>
      <c r="H88" s="834"/>
      <c r="I88" s="834"/>
      <c r="J88" s="834"/>
      <c r="K88" s="834"/>
      <c r="L88" s="834"/>
      <c r="M88" s="835"/>
      <c r="N88" s="52">
        <f>L85+L86+L87</f>
        <v>454.43140326290842</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1969.2027474726031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123</v>
      </c>
      <c r="B36" s="846" t="str">
        <f>VLOOKUP(A36,EQUIPOS!A6:D154,3,FALSE)</f>
        <v>Bomba de inyección de lechada</v>
      </c>
      <c r="C36" s="847"/>
      <c r="D36" s="847"/>
      <c r="E36" s="847"/>
      <c r="F36" s="847"/>
      <c r="G36" s="847"/>
      <c r="H36" s="848"/>
      <c r="I36" s="266"/>
      <c r="J36" s="267"/>
      <c r="K36" s="268">
        <f>VLOOKUP(A36,EQUIPOS!A6:D163,4,FALSE)</f>
        <v>21723.08806058449</v>
      </c>
      <c r="L36" s="269"/>
      <c r="M36" s="335">
        <v>670</v>
      </c>
      <c r="N36" s="271">
        <f>K36/M36</f>
        <v>32.422519493409688</v>
      </c>
    </row>
    <row r="37" spans="1:14">
      <c r="A37" s="113" t="s">
        <v>125</v>
      </c>
      <c r="B37" s="846" t="str">
        <f>VLOOKUP(A37,EQUIPOS!A7:D154,3,FALSE)</f>
        <v>Bomba para gato de tensionamiento</v>
      </c>
      <c r="C37" s="847"/>
      <c r="D37" s="847"/>
      <c r="E37" s="847"/>
      <c r="F37" s="847"/>
      <c r="G37" s="847"/>
      <c r="H37" s="848"/>
      <c r="I37" s="420"/>
      <c r="J37" s="421"/>
      <c r="K37" s="268">
        <f>VLOOKUP(A37,EQUIPOS!A7:D164,4,FALSE)</f>
        <v>59714.468986869761</v>
      </c>
      <c r="L37" s="334"/>
      <c r="M37" s="335">
        <v>670</v>
      </c>
      <c r="N37" s="271">
        <f>K37/M37</f>
        <v>89.126073114730985</v>
      </c>
    </row>
    <row r="38" spans="1:14">
      <c r="A38" s="113" t="s">
        <v>240</v>
      </c>
      <c r="B38" s="846" t="str">
        <f>VLOOKUP(A38,EQUIPOS!A8:D154,3,FALSE)</f>
        <v>Gato para tensionamiento, fuerza Max 200 ton, área de tensión 314 cm2.</v>
      </c>
      <c r="C38" s="847"/>
      <c r="D38" s="847"/>
      <c r="E38" s="847"/>
      <c r="F38" s="847"/>
      <c r="G38" s="847"/>
      <c r="H38" s="848"/>
      <c r="I38" s="327"/>
      <c r="J38" s="329"/>
      <c r="K38" s="268">
        <f>VLOOKUP(A38,EQUIPOS!A8:D165,4,FALSE)</f>
        <v>129653.71168107673</v>
      </c>
      <c r="L38" s="422"/>
      <c r="M38" s="423">
        <v>670</v>
      </c>
      <c r="N38" s="271">
        <f>K38/M38</f>
        <v>193.51300250906976</v>
      </c>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0.02</v>
      </c>
      <c r="N41" s="343">
        <f>N78*M41</f>
        <v>6.4163654810271034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321.47796059823759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17717.271541060723</v>
      </c>
      <c r="N48" s="271">
        <f t="shared" ref="N48:N53" si="0">K48*M48</f>
        <v>70.869086164242901</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14602.246657155871</v>
      </c>
      <c r="N49" s="271">
        <f t="shared" si="0"/>
        <v>58.408986628623481</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1132.8632375702891</v>
      </c>
      <c r="N50" s="271">
        <f t="shared" si="0"/>
        <v>22.657264751405783</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6501.923959154421</v>
      </c>
      <c r="N51" s="271">
        <f t="shared" si="0"/>
        <v>35955.639494123949</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78639.494390855412</v>
      </c>
      <c r="N52" s="271">
        <f t="shared" si="0"/>
        <v>78.639494390855418</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4461.8370548424227</v>
      </c>
      <c r="N53" s="271">
        <f t="shared" si="0"/>
        <v>89.236741096848462</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36275.451067155926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B61" s="46"/>
      <c r="C61" s="316"/>
      <c r="D61" s="316"/>
      <c r="E61" s="316"/>
      <c r="F61" s="316"/>
      <c r="G61" s="316"/>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45"/>
    </row>
    <row r="78" spans="1:15" ht="15.75" thickBot="1">
      <c r="B78" s="839" t="s">
        <v>953</v>
      </c>
      <c r="C78" s="840"/>
      <c r="D78" s="840"/>
      <c r="E78" s="840"/>
      <c r="F78" s="840"/>
      <c r="G78" s="840"/>
      <c r="H78" s="840"/>
      <c r="I78" s="840"/>
      <c r="J78" s="840"/>
      <c r="K78" s="840"/>
      <c r="L78" s="840"/>
      <c r="M78" s="841"/>
      <c r="N78" s="300">
        <f>SUM(N72:N77)</f>
        <v>320.81827405135516</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36917.747301805524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7383.549460361105</v>
      </c>
      <c r="M85" s="868"/>
      <c r="N85" s="51"/>
    </row>
    <row r="86" spans="1:14">
      <c r="B86" s="89" t="s">
        <v>973</v>
      </c>
      <c r="C86" s="90"/>
      <c r="D86" s="90"/>
      <c r="E86" s="90"/>
      <c r="F86" s="90"/>
      <c r="G86" s="90"/>
      <c r="H86" s="90"/>
      <c r="I86" s="87"/>
      <c r="J86" s="88"/>
      <c r="K86" s="303">
        <v>0.05</v>
      </c>
      <c r="L86" s="867">
        <f>N80*K86</f>
        <v>1845.8873650902763</v>
      </c>
      <c r="M86" s="868"/>
      <c r="N86" s="51"/>
    </row>
    <row r="87" spans="1:14" ht="15.75" thickBot="1">
      <c r="B87" s="91" t="s">
        <v>974</v>
      </c>
      <c r="C87" s="92"/>
      <c r="D87" s="92"/>
      <c r="E87" s="92"/>
      <c r="F87" s="92"/>
      <c r="G87" s="92"/>
      <c r="H87" s="92"/>
      <c r="I87" s="93"/>
      <c r="J87" s="94"/>
      <c r="K87" s="304">
        <v>0.05</v>
      </c>
      <c r="L87" s="869">
        <f>N80*K87</f>
        <v>1845.8873650902763</v>
      </c>
      <c r="M87" s="870"/>
      <c r="N87" s="51"/>
    </row>
    <row r="88" spans="1:14" ht="15.75" thickBot="1">
      <c r="B88" s="833" t="s">
        <v>953</v>
      </c>
      <c r="C88" s="834"/>
      <c r="D88" s="834"/>
      <c r="E88" s="834"/>
      <c r="F88" s="834"/>
      <c r="G88" s="834"/>
      <c r="H88" s="834"/>
      <c r="I88" s="834"/>
      <c r="J88" s="834"/>
      <c r="K88" s="834"/>
      <c r="L88" s="834"/>
      <c r="M88" s="835"/>
      <c r="N88" s="52">
        <f>L85+L86+L87</f>
        <v>11075.324190541658</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47993.071492347182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2"/>
      <c r="C1" s="934"/>
      <c r="D1" s="935"/>
      <c r="E1" s="935"/>
      <c r="F1" s="935"/>
      <c r="G1" s="935"/>
      <c r="H1" s="935"/>
      <c r="I1" s="935"/>
      <c r="J1" s="936"/>
      <c r="K1" s="993" t="s">
        <v>933</v>
      </c>
      <c r="L1" s="939" t="s">
        <v>2198</v>
      </c>
      <c r="M1" s="940"/>
      <c r="N1" s="941"/>
    </row>
    <row r="2" spans="2:14">
      <c r="B2" s="923"/>
      <c r="C2" s="945" t="s">
        <v>934</v>
      </c>
      <c r="D2" s="946"/>
      <c r="E2" s="946"/>
      <c r="F2" s="946"/>
      <c r="G2" s="946"/>
      <c r="H2" s="946"/>
      <c r="I2" s="946"/>
      <c r="J2" s="947"/>
      <c r="K2" s="992"/>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92"/>
      <c r="L4" s="942"/>
      <c r="M4" s="943"/>
      <c r="N4" s="94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991" t="s">
        <v>945</v>
      </c>
      <c r="M30" s="845"/>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9" t="s">
        <v>948</v>
      </c>
      <c r="J35" s="816"/>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966"/>
      <c r="D41" s="966"/>
      <c r="E41" s="38"/>
      <c r="F41" s="39"/>
      <c r="G41" s="39"/>
      <c r="H41" s="40"/>
      <c r="I41" s="36"/>
      <c r="J41" s="37"/>
      <c r="K41" s="278"/>
      <c r="L41" s="275"/>
      <c r="M41" s="400">
        <v>0.01</v>
      </c>
      <c r="N41" s="343">
        <f>N78*M41</f>
        <v>16.915937500000002</v>
      </c>
    </row>
    <row r="42" spans="1:14" ht="15.75" thickBot="1">
      <c r="B42" s="967"/>
      <c r="C42" s="968"/>
      <c r="D42" s="968"/>
      <c r="E42" s="968"/>
      <c r="F42" s="968"/>
      <c r="G42" s="968"/>
      <c r="H42" s="969"/>
      <c r="I42" s="855"/>
      <c r="J42" s="856"/>
      <c r="K42" s="41"/>
      <c r="L42" s="857"/>
      <c r="M42" s="970"/>
      <c r="N42" s="105"/>
    </row>
    <row r="43" spans="1:14" ht="15.75" thickBot="1">
      <c r="B43" s="833" t="s">
        <v>953</v>
      </c>
      <c r="C43" s="834"/>
      <c r="D43" s="834"/>
      <c r="E43" s="834"/>
      <c r="F43" s="834"/>
      <c r="G43" s="834"/>
      <c r="H43" s="834"/>
      <c r="I43" s="834"/>
      <c r="J43" s="834"/>
      <c r="K43" s="834"/>
      <c r="L43" s="834"/>
      <c r="M43" s="835"/>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531545.26990999549</v>
      </c>
      <c r="N48" s="271">
        <f>K48*M48</f>
        <v>531545.26990999549</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531545.26990999549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B61" s="46"/>
      <c r="C61" s="316"/>
      <c r="D61" s="316"/>
      <c r="E61" s="316"/>
      <c r="F61" s="316"/>
      <c r="G61" s="316"/>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990"/>
      <c r="I71" s="73" t="s">
        <v>964</v>
      </c>
      <c r="J71" s="75" t="s">
        <v>1410</v>
      </c>
      <c r="K71" s="74" t="s">
        <v>966</v>
      </c>
      <c r="L71" s="861" t="s">
        <v>950</v>
      </c>
      <c r="M71" s="985"/>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56"/>
      <c r="I77" s="126"/>
      <c r="J77" s="126"/>
      <c r="K77" s="126"/>
      <c r="L77" s="989"/>
      <c r="M77" s="858"/>
      <c r="N77" s="127"/>
    </row>
    <row r="78" spans="1:15" ht="15.75" thickBot="1">
      <c r="B78" s="839" t="s">
        <v>953</v>
      </c>
      <c r="C78" s="840"/>
      <c r="D78" s="840"/>
      <c r="E78" s="840"/>
      <c r="F78" s="840"/>
      <c r="G78" s="840"/>
      <c r="H78" s="840"/>
      <c r="I78" s="840"/>
      <c r="J78" s="840"/>
      <c r="K78" s="840"/>
      <c r="L78" s="840"/>
      <c r="M78" s="841"/>
      <c r="N78" s="459">
        <f>SUM(N72:N77)</f>
        <v>1691.59375</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533253.77959749545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106650.75591949909</v>
      </c>
      <c r="M85" s="868"/>
      <c r="N85" s="51"/>
    </row>
    <row r="86" spans="1:14">
      <c r="B86" s="89" t="s">
        <v>973</v>
      </c>
      <c r="C86" s="90"/>
      <c r="D86" s="90"/>
      <c r="E86" s="90"/>
      <c r="F86" s="90"/>
      <c r="G86" s="90"/>
      <c r="H86" s="90"/>
      <c r="I86" s="87"/>
      <c r="J86" s="88"/>
      <c r="K86" s="303">
        <v>0.05</v>
      </c>
      <c r="L86" s="867">
        <f>N80*K86</f>
        <v>26662.688979874772</v>
      </c>
      <c r="M86" s="868"/>
      <c r="N86" s="51"/>
    </row>
    <row r="87" spans="1:14" ht="15.75" thickBot="1">
      <c r="B87" s="91" t="s">
        <v>974</v>
      </c>
      <c r="C87" s="92"/>
      <c r="D87" s="92"/>
      <c r="E87" s="92"/>
      <c r="F87" s="92"/>
      <c r="G87" s="92"/>
      <c r="H87" s="92"/>
      <c r="I87" s="93"/>
      <c r="J87" s="94"/>
      <c r="K87" s="304">
        <v>0.05</v>
      </c>
      <c r="L87" s="869">
        <f>N80*K87</f>
        <v>26662.688979874772</v>
      </c>
      <c r="M87" s="870"/>
      <c r="N87" s="51"/>
    </row>
    <row r="88" spans="1:14" ht="15.75" thickBot="1">
      <c r="B88" s="833" t="s">
        <v>953</v>
      </c>
      <c r="C88" s="834"/>
      <c r="D88" s="834"/>
      <c r="E88" s="834"/>
      <c r="F88" s="834"/>
      <c r="G88" s="834"/>
      <c r="H88" s="834"/>
      <c r="I88" s="834"/>
      <c r="J88" s="834"/>
      <c r="K88" s="834"/>
      <c r="L88" s="834"/>
      <c r="M88" s="835"/>
      <c r="N88" s="52">
        <f>L85+L86+L87</f>
        <v>159976.13387924863</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693229.91347674408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N78*M41</f>
        <v>54.131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36718.335814443104</v>
      </c>
      <c r="N48" s="271">
        <f>K48*M48</f>
        <v>38554.25260516526</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f>SUM(N48:N55)</f>
        <v>38554.25260516526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B61" s="46"/>
      <c r="C61" s="316"/>
      <c r="D61" s="316"/>
      <c r="E61" s="316"/>
      <c r="F61" s="316"/>
      <c r="G61" s="316"/>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85"/>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45"/>
    </row>
    <row r="78" spans="1:15" ht="15.75" thickBot="1">
      <c r="B78" s="839" t="s">
        <v>953</v>
      </c>
      <c r="C78" s="840"/>
      <c r="D78" s="840"/>
      <c r="E78" s="840"/>
      <c r="F78" s="840"/>
      <c r="G78" s="840"/>
      <c r="H78" s="840"/>
      <c r="I78" s="840"/>
      <c r="J78" s="840"/>
      <c r="K78" s="840"/>
      <c r="L78" s="840"/>
      <c r="M78" s="841"/>
      <c r="N78" s="300">
        <f>SUM(N72:N77)</f>
        <v>1082.6199999999999</v>
      </c>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39691.003605165264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7938.200721033053</v>
      </c>
      <c r="M85" s="868"/>
      <c r="N85" s="51"/>
    </row>
    <row r="86" spans="1:14">
      <c r="B86" s="89" t="s">
        <v>973</v>
      </c>
      <c r="C86" s="90"/>
      <c r="D86" s="90"/>
      <c r="E86" s="90"/>
      <c r="F86" s="90"/>
      <c r="G86" s="90"/>
      <c r="H86" s="90"/>
      <c r="I86" s="87"/>
      <c r="J86" s="88"/>
      <c r="K86" s="303">
        <v>0.05</v>
      </c>
      <c r="L86" s="867">
        <f>N80*K86</f>
        <v>1984.5501802582633</v>
      </c>
      <c r="M86" s="868"/>
      <c r="N86" s="51"/>
    </row>
    <row r="87" spans="1:14" ht="15.75" thickBot="1">
      <c r="B87" s="91" t="s">
        <v>974</v>
      </c>
      <c r="C87" s="92"/>
      <c r="D87" s="92"/>
      <c r="E87" s="92"/>
      <c r="F87" s="92"/>
      <c r="G87" s="92"/>
      <c r="H87" s="92"/>
      <c r="I87" s="93"/>
      <c r="J87" s="94"/>
      <c r="K87" s="304">
        <v>0.05</v>
      </c>
      <c r="L87" s="869">
        <f>N80*K87</f>
        <v>1984.5501802582633</v>
      </c>
      <c r="M87" s="870"/>
      <c r="N87" s="51"/>
    </row>
    <row r="88" spans="1:14" ht="15.75" thickBot="1">
      <c r="B88" s="833" t="s">
        <v>953</v>
      </c>
      <c r="C88" s="834"/>
      <c r="D88" s="834"/>
      <c r="E88" s="834"/>
      <c r="F88" s="834"/>
      <c r="G88" s="834"/>
      <c r="H88" s="834"/>
      <c r="I88" s="834"/>
      <c r="J88" s="834"/>
      <c r="K88" s="834"/>
      <c r="L88" s="834"/>
      <c r="M88" s="835"/>
      <c r="N88" s="52">
        <f>L85+L86+L87</f>
        <v>11907.30108154958</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188">
        <f>N80+N88</f>
        <v>51598.304686714844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190</v>
      </c>
      <c r="B36" s="846" t="str">
        <f>VLOOKUP(A36,EQUIPOS!A6:D154,3,FALSE)</f>
        <v>Diferencial de 3 ton</v>
      </c>
      <c r="C36" s="847"/>
      <c r="D36" s="847"/>
      <c r="E36" s="847"/>
      <c r="F36" s="847"/>
      <c r="G36" s="847"/>
      <c r="H36" s="848"/>
      <c r="I36" s="266"/>
      <c r="J36" s="267"/>
      <c r="K36" s="268">
        <f>VLOOKUP(A36,EQUIPOS!A6:D163,4,FALSE)</f>
        <v>5148.6843038528277</v>
      </c>
      <c r="L36" s="269"/>
      <c r="M36" s="335">
        <v>40</v>
      </c>
      <c r="N36" s="271">
        <f>K36/M36</f>
        <v>128.71710759632069</v>
      </c>
    </row>
    <row r="37" spans="1:14">
      <c r="A37" s="113" t="s">
        <v>195</v>
      </c>
      <c r="B37" s="846" t="str">
        <f>VLOOKUP(A37,EQUIPOS!A7:D154,3,FALSE)</f>
        <v xml:space="preserve">Equipo de oxicorte, Capacidad de corte: hasta 6´´ (152mm) </v>
      </c>
      <c r="C37" s="847"/>
      <c r="D37" s="847"/>
      <c r="E37" s="847"/>
      <c r="F37" s="847"/>
      <c r="G37" s="847"/>
      <c r="H37" s="848"/>
      <c r="I37" s="420"/>
      <c r="J37" s="421"/>
      <c r="K37" s="268">
        <f>VLOOKUP(A37,EQUIPOS!A7:D164,4,FALSE)</f>
        <v>10830.01004906979</v>
      </c>
      <c r="L37" s="334"/>
      <c r="M37" s="335">
        <v>40</v>
      </c>
      <c r="N37" s="271">
        <f t="shared" ref="N37:N43" si="0">K37/M37</f>
        <v>270.75025122674475</v>
      </c>
    </row>
    <row r="38" spans="1:14">
      <c r="A38" s="113" t="s">
        <v>204</v>
      </c>
      <c r="B38" s="846" t="str">
        <f>VLOOKUP(A38,EQUIPOS!A8:D154,3,FALSE)</f>
        <v xml:space="preserve">Equipo de soldadura 250 AMP
</v>
      </c>
      <c r="C38" s="847"/>
      <c r="D38" s="847"/>
      <c r="E38" s="847"/>
      <c r="F38" s="847"/>
      <c r="G38" s="847"/>
      <c r="H38" s="848"/>
      <c r="I38" s="420"/>
      <c r="J38" s="421"/>
      <c r="K38" s="268">
        <f>VLOOKUP(A38,EQUIPOS!A8:D165,4,FALSE)</f>
        <v>9644.6801096677355</v>
      </c>
      <c r="L38" s="334"/>
      <c r="M38" s="335">
        <v>40</v>
      </c>
      <c r="N38" s="271">
        <f t="shared" si="0"/>
        <v>241.1170027416934</v>
      </c>
    </row>
    <row r="39" spans="1:14">
      <c r="A39" s="113" t="s">
        <v>208</v>
      </c>
      <c r="B39" s="846" t="str">
        <f>VLOOKUP(A39,EQUIPOS!A9:D154,3,FALSE)</f>
        <v>Equipo de soldadura 400</v>
      </c>
      <c r="C39" s="847"/>
      <c r="D39" s="847"/>
      <c r="E39" s="847"/>
      <c r="F39" s="847"/>
      <c r="G39" s="847"/>
      <c r="H39" s="848"/>
      <c r="I39" s="420"/>
      <c r="J39" s="421"/>
      <c r="K39" s="268">
        <f>VLOOKUP(A39,EQUIPOS!A9:D166,4,FALSE)</f>
        <v>13575.008558711173</v>
      </c>
      <c r="L39" s="334"/>
      <c r="M39" s="335">
        <v>40</v>
      </c>
      <c r="N39" s="271">
        <f t="shared" si="0"/>
        <v>339.37521396777936</v>
      </c>
    </row>
    <row r="40" spans="1:14">
      <c r="A40" s="113" t="s">
        <v>210</v>
      </c>
      <c r="B40" s="846" t="str">
        <f>VLOOKUP(A40,EQUIPOS!A10:D154,3,FALSE)</f>
        <v>Equipo de soldadura 600</v>
      </c>
      <c r="C40" s="847"/>
      <c r="D40" s="847"/>
      <c r="E40" s="847"/>
      <c r="F40" s="847"/>
      <c r="G40" s="847"/>
      <c r="H40" s="848"/>
      <c r="I40" s="420"/>
      <c r="J40" s="421"/>
      <c r="K40" s="268">
        <f>VLOOKUP(A40,EQUIPOS!A10:D167,4,FALSE)</f>
        <v>15326.229110166647</v>
      </c>
      <c r="L40" s="334"/>
      <c r="M40" s="335">
        <v>40</v>
      </c>
      <c r="N40" s="271">
        <f t="shared" si="0"/>
        <v>383.15572775416615</v>
      </c>
    </row>
    <row r="41" spans="1:14">
      <c r="A41" s="113" t="s">
        <v>202</v>
      </c>
      <c r="B41" s="846" t="str">
        <f>VLOOKUP(A41,EQUIPOS!A11:D155,3,FALSE)</f>
        <v xml:space="preserve">Equipo de rayos X y/o ultrasonido
</v>
      </c>
      <c r="C41" s="847"/>
      <c r="D41" s="847"/>
      <c r="E41" s="847"/>
      <c r="F41" s="847"/>
      <c r="G41" s="847"/>
      <c r="H41" s="848"/>
      <c r="I41" s="420"/>
      <c r="J41" s="421"/>
      <c r="K41" s="268">
        <f>VLOOKUP(A41,EQUIPOS!A11:D168,4,FALSE)</f>
        <v>103297.50810191649</v>
      </c>
      <c r="L41" s="334"/>
      <c r="M41" s="335">
        <v>4000</v>
      </c>
      <c r="N41" s="271">
        <f t="shared" si="0"/>
        <v>25.824377025479123</v>
      </c>
    </row>
    <row r="42" spans="1:14">
      <c r="A42" s="113" t="s">
        <v>294</v>
      </c>
      <c r="B42" s="846" t="str">
        <f>VLOOKUP(A42,EQUIPOS!A12:D156,3,FALSE)</f>
        <v>Puente grúa</v>
      </c>
      <c r="C42" s="847"/>
      <c r="D42" s="847"/>
      <c r="E42" s="847"/>
      <c r="F42" s="847"/>
      <c r="G42" s="847"/>
      <c r="H42" s="848"/>
      <c r="I42" s="420"/>
      <c r="J42" s="421"/>
      <c r="K42" s="268">
        <f>VLOOKUP(A42,EQUIPOS!A12:D169,4,FALSE)</f>
        <v>660327.4664227243</v>
      </c>
      <c r="L42" s="334"/>
      <c r="M42" s="335">
        <v>40000</v>
      </c>
      <c r="N42" s="271">
        <f t="shared" si="0"/>
        <v>16.508186660568107</v>
      </c>
    </row>
    <row r="43" spans="1:14">
      <c r="A43" s="113" t="s">
        <v>334</v>
      </c>
      <c r="B43" s="846" t="str">
        <f>VLOOKUP(A43,EQUIPOS!A13:D157,3,FALSE)</f>
        <v>Taladro industrial</v>
      </c>
      <c r="C43" s="847"/>
      <c r="D43" s="847"/>
      <c r="E43" s="847"/>
      <c r="F43" s="847"/>
      <c r="G43" s="847"/>
      <c r="H43" s="848"/>
      <c r="I43" s="420"/>
      <c r="J43" s="421"/>
      <c r="K43" s="268">
        <f>VLOOKUP(A43,EQUIPOS!A13:D170,4,FALSE)</f>
        <v>4280.4150573451025</v>
      </c>
      <c r="L43" s="334"/>
      <c r="M43" s="335">
        <v>40</v>
      </c>
      <c r="N43" s="271">
        <f t="shared" si="0"/>
        <v>107.01037643362756</v>
      </c>
    </row>
    <row r="44" spans="1:14">
      <c r="B44" s="846"/>
      <c r="C44" s="847"/>
      <c r="D44" s="847"/>
      <c r="E44" s="847"/>
      <c r="F44" s="847"/>
      <c r="G44" s="847"/>
      <c r="H44" s="848"/>
      <c r="I44" s="36"/>
      <c r="J44" s="37"/>
      <c r="K44" s="268"/>
      <c r="L44" s="275"/>
      <c r="M44" s="335"/>
      <c r="N44" s="271"/>
    </row>
    <row r="45" spans="1:14">
      <c r="B45" s="319"/>
      <c r="C45" s="320"/>
      <c r="D45" s="320"/>
      <c r="E45" s="320"/>
      <c r="F45" s="322"/>
      <c r="G45" s="322"/>
      <c r="H45" s="125"/>
      <c r="I45" s="36"/>
      <c r="J45" s="37"/>
      <c r="K45" s="268"/>
      <c r="L45" s="275"/>
      <c r="M45" s="276"/>
      <c r="N45" s="272"/>
    </row>
    <row r="46" spans="1:14">
      <c r="B46" s="853" t="s">
        <v>952</v>
      </c>
      <c r="C46" s="854"/>
      <c r="D46" s="854"/>
      <c r="E46" s="38"/>
      <c r="F46" s="39"/>
      <c r="G46" s="39"/>
      <c r="H46" s="40"/>
      <c r="I46" s="36"/>
      <c r="J46" s="37"/>
      <c r="K46" s="278"/>
      <c r="L46" s="275"/>
      <c r="M46" s="400">
        <v>0.1</v>
      </c>
      <c r="N46" s="343">
        <f>N83*M46</f>
        <v>201.60799618480041</v>
      </c>
    </row>
    <row r="47" spans="1:14" ht="15.75" thickBot="1">
      <c r="B47" s="846"/>
      <c r="C47" s="847"/>
      <c r="D47" s="847"/>
      <c r="E47" s="847"/>
      <c r="F47" s="847"/>
      <c r="G47" s="847"/>
      <c r="H47" s="848"/>
      <c r="I47" s="855"/>
      <c r="J47" s="856"/>
      <c r="K47" s="41"/>
      <c r="L47" s="857"/>
      <c r="M47" s="858"/>
      <c r="N47" s="105"/>
    </row>
    <row r="48" spans="1:14" ht="15.75" thickBot="1">
      <c r="B48" s="833" t="s">
        <v>953</v>
      </c>
      <c r="C48" s="834"/>
      <c r="D48" s="834"/>
      <c r="E48" s="834"/>
      <c r="F48" s="834"/>
      <c r="G48" s="834"/>
      <c r="H48" s="834"/>
      <c r="I48" s="834"/>
      <c r="J48" s="834"/>
      <c r="K48" s="834"/>
      <c r="L48" s="834"/>
      <c r="M48" s="835"/>
      <c r="N48" s="393">
        <f>SUM(N36:N46)</f>
        <v>1714.0662395911795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4" t="s">
        <v>944</v>
      </c>
      <c r="C52" s="825"/>
      <c r="D52" s="825"/>
      <c r="E52" s="825"/>
      <c r="F52" s="825"/>
      <c r="G52" s="825"/>
      <c r="H52" s="825"/>
      <c r="I52" s="826"/>
      <c r="J52" s="314" t="s">
        <v>945</v>
      </c>
      <c r="K52" s="85" t="s">
        <v>946</v>
      </c>
      <c r="L52" s="827" t="s">
        <v>955</v>
      </c>
      <c r="M52" s="826"/>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37310.024151206206</v>
      </c>
      <c r="N53" s="271">
        <f t="shared" ref="N53:N58" si="1">K53*M53</f>
        <v>186.55012075603102</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3286.8487427931263</v>
      </c>
      <c r="N54" s="271">
        <f t="shared" si="1"/>
        <v>16.434243713965632</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11930.844879536164</v>
      </c>
      <c r="N55" s="271">
        <f t="shared" si="1"/>
        <v>59.654224397680821</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9707.7268360454218</v>
      </c>
      <c r="N56" s="271">
        <f t="shared" si="1"/>
        <v>97.077268360454227</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17162.937485876009</v>
      </c>
      <c r="N57" s="271">
        <f t="shared" si="1"/>
        <v>171.62937485876009</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3962.9070522708553</v>
      </c>
      <c r="N58" s="271">
        <f t="shared" si="1"/>
        <v>3962.9070522708553</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33" t="s">
        <v>953</v>
      </c>
      <c r="C61" s="834"/>
      <c r="D61" s="834"/>
      <c r="E61" s="834"/>
      <c r="F61" s="834"/>
      <c r="G61" s="834"/>
      <c r="H61" s="834"/>
      <c r="I61" s="834"/>
      <c r="J61" s="834"/>
      <c r="K61" s="834"/>
      <c r="L61" s="834"/>
      <c r="M61" s="835"/>
      <c r="N61" s="393">
        <f>SUM(N53:N60)</f>
        <v>4494.2522843577472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6" t="s">
        <v>961</v>
      </c>
      <c r="M65" s="809"/>
      <c r="N65" s="76" t="s">
        <v>951</v>
      </c>
    </row>
    <row r="66" spans="1:15">
      <c r="B66" s="46"/>
      <c r="C66" s="316"/>
      <c r="D66" s="316"/>
      <c r="E66" s="316"/>
      <c r="F66" s="316"/>
      <c r="G66" s="316"/>
      <c r="H66" s="310"/>
      <c r="I66" s="278"/>
      <c r="J66" s="285"/>
      <c r="K66" s="278"/>
      <c r="L66" s="837"/>
      <c r="M66" s="838"/>
      <c r="N66" s="286"/>
    </row>
    <row r="67" spans="1:15">
      <c r="B67" s="46"/>
      <c r="C67" s="47"/>
      <c r="D67" s="47"/>
      <c r="E67" s="47"/>
      <c r="F67" s="47"/>
      <c r="G67" s="47"/>
      <c r="H67" s="310"/>
      <c r="I67" s="278"/>
      <c r="J67" s="285"/>
      <c r="K67" s="278"/>
      <c r="L67" s="837"/>
      <c r="M67" s="838"/>
      <c r="N67" s="286"/>
    </row>
    <row r="68" spans="1:15">
      <c r="B68" s="46"/>
      <c r="C68" s="47"/>
      <c r="D68" s="47"/>
      <c r="E68" s="47"/>
      <c r="F68" s="47"/>
      <c r="G68" s="47"/>
      <c r="H68" s="310"/>
      <c r="I68" s="278"/>
      <c r="J68" s="285"/>
      <c r="K68" s="278"/>
      <c r="L68" s="837"/>
      <c r="M68" s="838"/>
      <c r="N68" s="286"/>
    </row>
    <row r="69" spans="1:15">
      <c r="B69" s="46"/>
      <c r="C69" s="47"/>
      <c r="D69" s="47"/>
      <c r="E69" s="47"/>
      <c r="F69" s="47"/>
      <c r="G69" s="47"/>
      <c r="H69" s="310"/>
      <c r="I69" s="278"/>
      <c r="J69" s="285"/>
      <c r="K69" s="278"/>
      <c r="L69" s="837"/>
      <c r="M69" s="838"/>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22"/>
      <c r="M71" s="823"/>
      <c r="N71" s="127"/>
    </row>
    <row r="72" spans="1:15" ht="15.75" thickBot="1">
      <c r="B72" s="839" t="s">
        <v>953</v>
      </c>
      <c r="C72" s="840"/>
      <c r="D72" s="840"/>
      <c r="E72" s="840"/>
      <c r="F72" s="840"/>
      <c r="G72" s="840"/>
      <c r="H72" s="840"/>
      <c r="I72" s="840"/>
      <c r="J72" s="840"/>
      <c r="K72" s="840"/>
      <c r="L72" s="840"/>
      <c r="M72" s="841"/>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20"/>
      <c r="C82" s="821" t="e">
        <f>VLOOKUP(B82,'MANO DE OBRA'!B12:E73,3,FALSE)</f>
        <v>#N/A</v>
      </c>
      <c r="D82" s="821" t="e">
        <f>VLOOKUP(C82,'MANO DE OBRA'!C12:F73,3,FALSE)</f>
        <v>#N/A</v>
      </c>
      <c r="E82" s="821" t="e">
        <f>VLOOKUP(D82,'MANO DE OBRA'!D12:G73,3,FALSE)</f>
        <v>#N/A</v>
      </c>
      <c r="F82" s="821" t="e">
        <f>VLOOKUP(E82,'MANO DE OBRA'!E12:H73,3,FALSE)</f>
        <v>#N/A</v>
      </c>
      <c r="G82" s="821" t="e">
        <f>VLOOKUP(F82,'MANO DE OBRA'!F12:I73,3,FALSE)</f>
        <v>#N/A</v>
      </c>
      <c r="H82" s="821" t="e">
        <f>VLOOKUP(G82,'MANO DE OBRA'!G12:J73,3,FALSE)</f>
        <v>#N/A</v>
      </c>
      <c r="I82" s="469"/>
      <c r="J82" s="470"/>
      <c r="K82" s="473"/>
      <c r="L82" s="474"/>
      <c r="M82" s="475"/>
      <c r="N82" s="439"/>
    </row>
    <row r="83" spans="1:14" ht="15.75" thickBot="1">
      <c r="B83" s="839" t="s">
        <v>953</v>
      </c>
      <c r="C83" s="840"/>
      <c r="D83" s="840"/>
      <c r="E83" s="840"/>
      <c r="F83" s="840"/>
      <c r="G83" s="840"/>
      <c r="H83" s="840"/>
      <c r="I83" s="840"/>
      <c r="J83" s="840"/>
      <c r="K83" s="840"/>
      <c r="L83" s="840"/>
      <c r="M83" s="841"/>
      <c r="N83" s="459">
        <f>SUM(N77:N82)</f>
        <v>2016.0799618480041</v>
      </c>
    </row>
    <row r="84" spans="1:14" ht="15.75" thickBot="1">
      <c r="B84" s="33"/>
      <c r="C84" s="34"/>
      <c r="D84" s="34"/>
      <c r="E84" s="34"/>
      <c r="F84" s="34"/>
      <c r="G84" s="34"/>
      <c r="H84" s="34"/>
      <c r="I84" s="34"/>
      <c r="J84" s="34"/>
      <c r="K84" s="34"/>
      <c r="L84" s="34"/>
      <c r="M84" s="34"/>
      <c r="N84" s="35"/>
    </row>
    <row r="85" spans="1:14" ht="15.75" thickBot="1">
      <c r="B85" s="833" t="s">
        <v>967</v>
      </c>
      <c r="C85" s="834"/>
      <c r="D85" s="834"/>
      <c r="E85" s="834"/>
      <c r="F85" s="834"/>
      <c r="G85" s="834"/>
      <c r="H85" s="834"/>
      <c r="I85" s="834"/>
      <c r="J85" s="834"/>
      <c r="K85" s="834"/>
      <c r="L85" s="834"/>
      <c r="M85" s="835"/>
      <c r="N85" s="99">
        <f>N48+N61+N72+N83</f>
        <v>8224.3984857969299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4" t="s">
        <v>969</v>
      </c>
      <c r="C89" s="825"/>
      <c r="D89" s="825"/>
      <c r="E89" s="825"/>
      <c r="F89" s="825"/>
      <c r="G89" s="825"/>
      <c r="H89" s="825"/>
      <c r="I89" s="313"/>
      <c r="J89" s="333"/>
      <c r="K89" s="301" t="s">
        <v>970</v>
      </c>
      <c r="L89" s="863" t="s">
        <v>971</v>
      </c>
      <c r="M89" s="864"/>
      <c r="N89" s="302"/>
    </row>
    <row r="90" spans="1:14">
      <c r="B90" s="865" t="s">
        <v>972</v>
      </c>
      <c r="C90" s="866"/>
      <c r="D90" s="866"/>
      <c r="E90" s="866"/>
      <c r="F90" s="866"/>
      <c r="G90" s="866"/>
      <c r="H90" s="866"/>
      <c r="I90" s="87"/>
      <c r="J90" s="88"/>
      <c r="K90" s="303">
        <v>0.2</v>
      </c>
      <c r="L90" s="867">
        <f>N85*K90</f>
        <v>1644.8796971593861</v>
      </c>
      <c r="M90" s="868"/>
      <c r="N90" s="51"/>
    </row>
    <row r="91" spans="1:14">
      <c r="B91" s="89" t="s">
        <v>973</v>
      </c>
      <c r="C91" s="90"/>
      <c r="D91" s="90"/>
      <c r="E91" s="90"/>
      <c r="F91" s="90"/>
      <c r="G91" s="90"/>
      <c r="H91" s="90"/>
      <c r="I91" s="87"/>
      <c r="J91" s="88"/>
      <c r="K91" s="303">
        <v>0.05</v>
      </c>
      <c r="L91" s="867">
        <f>N85*K91</f>
        <v>411.21992428984652</v>
      </c>
      <c r="M91" s="868"/>
      <c r="N91" s="51"/>
    </row>
    <row r="92" spans="1:14" ht="15.75" thickBot="1">
      <c r="B92" s="91" t="s">
        <v>974</v>
      </c>
      <c r="C92" s="92"/>
      <c r="D92" s="92"/>
      <c r="E92" s="92"/>
      <c r="F92" s="92"/>
      <c r="G92" s="92"/>
      <c r="H92" s="92"/>
      <c r="I92" s="93"/>
      <c r="J92" s="94"/>
      <c r="K92" s="304">
        <v>0.05</v>
      </c>
      <c r="L92" s="869">
        <f>N85*K92</f>
        <v>411.21992428984652</v>
      </c>
      <c r="M92" s="870"/>
      <c r="N92" s="51"/>
    </row>
    <row r="93" spans="1:14" ht="15.75" thickBot="1">
      <c r="B93" s="833" t="s">
        <v>953</v>
      </c>
      <c r="C93" s="834"/>
      <c r="D93" s="834"/>
      <c r="E93" s="834"/>
      <c r="F93" s="834"/>
      <c r="G93" s="834"/>
      <c r="H93" s="834"/>
      <c r="I93" s="834"/>
      <c r="J93" s="834"/>
      <c r="K93" s="834"/>
      <c r="L93" s="834"/>
      <c r="M93" s="835"/>
      <c r="N93" s="52">
        <f>L90+L91+L92</f>
        <v>2467.3195457390789</v>
      </c>
    </row>
    <row r="94" spans="1:14" ht="15.75" thickBot="1">
      <c r="B94" s="33"/>
      <c r="C94" s="34"/>
      <c r="D94" s="34"/>
      <c r="E94" s="34"/>
      <c r="F94" s="34"/>
      <c r="G94" s="34"/>
      <c r="H94" s="34"/>
      <c r="I94" s="34"/>
      <c r="J94" s="34"/>
      <c r="K94" s="34"/>
      <c r="L94" s="34"/>
      <c r="M94" s="34"/>
      <c r="N94" s="35"/>
    </row>
    <row r="95" spans="1:14" ht="15.75" thickBot="1">
      <c r="A95" t="s">
        <v>2016</v>
      </c>
      <c r="B95" s="833" t="s">
        <v>975</v>
      </c>
      <c r="C95" s="834"/>
      <c r="D95" s="834"/>
      <c r="E95" s="834"/>
      <c r="F95" s="834"/>
      <c r="G95" s="834"/>
      <c r="H95" s="834"/>
      <c r="I95" s="834"/>
      <c r="J95" s="834"/>
      <c r="K95" s="834"/>
      <c r="L95" s="834"/>
      <c r="M95" s="835"/>
      <c r="N95" s="188">
        <f>N85+N93</f>
        <v>10691.718031536009</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5" t="s">
        <v>2218</v>
      </c>
      <c r="C112" s="976"/>
      <c r="D112" s="976"/>
      <c r="E112" s="976"/>
      <c r="F112" s="976"/>
      <c r="G112" s="976"/>
      <c r="H112" s="976"/>
      <c r="I112" s="976"/>
      <c r="J112" s="976"/>
      <c r="K112" s="976"/>
      <c r="L112" s="976"/>
      <c r="M112" s="976"/>
      <c r="N112" s="977"/>
    </row>
    <row r="113" spans="2:14" ht="15" customHeight="1">
      <c r="B113" s="975"/>
      <c r="C113" s="976"/>
      <c r="D113" s="976"/>
      <c r="E113" s="976"/>
      <c r="F113" s="976"/>
      <c r="G113" s="976"/>
      <c r="H113" s="976"/>
      <c r="I113" s="976"/>
      <c r="J113" s="976"/>
      <c r="K113" s="976"/>
      <c r="L113" s="976"/>
      <c r="M113" s="976"/>
      <c r="N113" s="977"/>
    </row>
    <row r="114" spans="2:14" ht="30" customHeight="1">
      <c r="B114" s="978" t="s">
        <v>2219</v>
      </c>
      <c r="C114" s="979"/>
      <c r="D114" s="979"/>
      <c r="E114" s="979"/>
      <c r="F114" s="979"/>
      <c r="G114" s="979"/>
      <c r="H114" s="979"/>
      <c r="I114" s="979"/>
      <c r="J114" s="979"/>
      <c r="K114" s="979"/>
      <c r="L114" s="979"/>
      <c r="M114" s="979"/>
      <c r="N114" s="980"/>
    </row>
    <row r="115" spans="2:14">
      <c r="B115" s="978"/>
      <c r="C115" s="979"/>
      <c r="D115" s="979"/>
      <c r="E115" s="979"/>
      <c r="F115" s="979"/>
      <c r="G115" s="979"/>
      <c r="H115" s="979"/>
      <c r="I115" s="979"/>
      <c r="J115" s="979"/>
      <c r="K115" s="979"/>
      <c r="L115" s="979"/>
      <c r="M115" s="979"/>
      <c r="N115" s="98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81"/>
      <c r="K125" s="981"/>
      <c r="L125" s="981"/>
      <c r="M125" s="981"/>
      <c r="N125" s="982"/>
    </row>
    <row r="126" spans="2:14" ht="15.75" thickBot="1">
      <c r="B126" s="418" t="s">
        <v>2221</v>
      </c>
      <c r="C126" s="419"/>
      <c r="D126" s="419"/>
      <c r="E126" s="258"/>
      <c r="F126" s="258"/>
      <c r="G126" s="258"/>
      <c r="H126" s="258"/>
      <c r="I126" s="258"/>
      <c r="J126" s="983"/>
      <c r="K126" s="983"/>
      <c r="L126" s="983"/>
      <c r="M126" s="983"/>
      <c r="N126" s="98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74"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190</v>
      </c>
      <c r="B36" s="846" t="str">
        <f>VLOOKUP(A36,EQUIPOS!A6:D154,3,FALSE)</f>
        <v>Diferencial de 3 ton</v>
      </c>
      <c r="C36" s="847"/>
      <c r="D36" s="847"/>
      <c r="E36" s="847"/>
      <c r="F36" s="847"/>
      <c r="G36" s="847"/>
      <c r="H36" s="848"/>
      <c r="I36" s="266"/>
      <c r="J36" s="267"/>
      <c r="K36" s="268">
        <f>VLOOKUP(A36,EQUIPOS!A6:D163,4,FALSE)</f>
        <v>5148.6843038528277</v>
      </c>
      <c r="L36" s="269"/>
      <c r="M36" s="335">
        <v>40</v>
      </c>
      <c r="N36" s="271">
        <f t="shared" ref="N36:N41" si="0">K36/M36</f>
        <v>128.71710759632069</v>
      </c>
    </row>
    <row r="37" spans="1:14">
      <c r="A37" s="113" t="s">
        <v>334</v>
      </c>
      <c r="B37" s="846" t="str">
        <f>VLOOKUP(A37,EQUIPOS!A7:D154,3,FALSE)</f>
        <v>Taladro industrial</v>
      </c>
      <c r="C37" s="847"/>
      <c r="D37" s="847"/>
      <c r="E37" s="847"/>
      <c r="F37" s="847"/>
      <c r="G37" s="847"/>
      <c r="H37" s="848"/>
      <c r="I37" s="420"/>
      <c r="J37" s="421"/>
      <c r="K37" s="268">
        <f>VLOOKUP(A37,EQUIPOS!A7:D164,4,FALSE)</f>
        <v>4280.4150573451025</v>
      </c>
      <c r="L37" s="334"/>
      <c r="M37" s="335">
        <v>40</v>
      </c>
      <c r="N37" s="271">
        <f t="shared" si="0"/>
        <v>107.01037643362756</v>
      </c>
    </row>
    <row r="38" spans="1:14">
      <c r="A38" s="113" t="s">
        <v>195</v>
      </c>
      <c r="B38" s="846" t="str">
        <f>VLOOKUP(A38,EQUIPOS!A8:D154,3,FALSE)</f>
        <v xml:space="preserve">Equipo de oxicorte, Capacidad de corte: hasta 6´´ (152mm) </v>
      </c>
      <c r="C38" s="847"/>
      <c r="D38" s="847"/>
      <c r="E38" s="847"/>
      <c r="F38" s="847"/>
      <c r="G38" s="847"/>
      <c r="H38" s="848"/>
      <c r="I38" s="420"/>
      <c r="J38" s="421"/>
      <c r="K38" s="268">
        <f>VLOOKUP(A38,EQUIPOS!A8:D165,4,FALSE)</f>
        <v>10830.01004906979</v>
      </c>
      <c r="L38" s="334"/>
      <c r="M38" s="335">
        <v>40</v>
      </c>
      <c r="N38" s="271">
        <f t="shared" si="0"/>
        <v>270.75025122674475</v>
      </c>
    </row>
    <row r="39" spans="1:14">
      <c r="A39" s="113" t="s">
        <v>204</v>
      </c>
      <c r="B39" s="846" t="str">
        <f>VLOOKUP(A39,EQUIPOS!A9:D154,3,FALSE)</f>
        <v xml:space="preserve">Equipo de soldadura 250 AMP
</v>
      </c>
      <c r="C39" s="847"/>
      <c r="D39" s="847"/>
      <c r="E39" s="847"/>
      <c r="F39" s="847"/>
      <c r="G39" s="847"/>
      <c r="H39" s="848"/>
      <c r="I39" s="420"/>
      <c r="J39" s="421"/>
      <c r="K39" s="268">
        <f>VLOOKUP(A39,EQUIPOS!A9:D166,4,FALSE)</f>
        <v>9644.6801096677355</v>
      </c>
      <c r="L39" s="334"/>
      <c r="M39" s="335">
        <v>40</v>
      </c>
      <c r="N39" s="271">
        <f t="shared" si="0"/>
        <v>241.1170027416934</v>
      </c>
    </row>
    <row r="40" spans="1:14">
      <c r="A40" s="113" t="s">
        <v>208</v>
      </c>
      <c r="B40" s="846" t="str">
        <f>VLOOKUP(A40,EQUIPOS!A10:D154,3,FALSE)</f>
        <v>Equipo de soldadura 400</v>
      </c>
      <c r="C40" s="847"/>
      <c r="D40" s="847"/>
      <c r="E40" s="847"/>
      <c r="F40" s="847"/>
      <c r="G40" s="847"/>
      <c r="H40" s="848"/>
      <c r="I40" s="420"/>
      <c r="J40" s="421"/>
      <c r="K40" s="268">
        <f>VLOOKUP(A40,EQUIPOS!A10:D167,4,FALSE)</f>
        <v>13575.008558711173</v>
      </c>
      <c r="L40" s="334"/>
      <c r="M40" s="335">
        <v>40</v>
      </c>
      <c r="N40" s="271">
        <f t="shared" si="0"/>
        <v>339.37521396777936</v>
      </c>
    </row>
    <row r="41" spans="1:14">
      <c r="A41" s="113" t="s">
        <v>210</v>
      </c>
      <c r="B41" s="846" t="str">
        <f>VLOOKUP(A41,EQUIPOS!A11:D155,3,FALSE)</f>
        <v>Equipo de soldadura 600</v>
      </c>
      <c r="C41" s="847"/>
      <c r="D41" s="847"/>
      <c r="E41" s="847"/>
      <c r="F41" s="847"/>
      <c r="G41" s="847"/>
      <c r="H41" s="848"/>
      <c r="I41" s="420"/>
      <c r="J41" s="421"/>
      <c r="K41" s="268">
        <f>VLOOKUP(A41,EQUIPOS!A11:D168,4,FALSE)</f>
        <v>15326.229110166647</v>
      </c>
      <c r="L41" s="334"/>
      <c r="M41" s="335">
        <v>40</v>
      </c>
      <c r="N41" s="271">
        <f t="shared" si="0"/>
        <v>383.15572775416615</v>
      </c>
    </row>
    <row r="42" spans="1:14">
      <c r="B42" s="846"/>
      <c r="C42" s="847"/>
      <c r="D42" s="847"/>
      <c r="E42" s="847"/>
      <c r="F42" s="847"/>
      <c r="G42" s="847"/>
      <c r="H42" s="848"/>
      <c r="I42" s="36"/>
      <c r="J42" s="37"/>
      <c r="K42" s="268"/>
      <c r="L42" s="275"/>
      <c r="M42" s="335"/>
      <c r="N42" s="271"/>
    </row>
    <row r="43" spans="1:14">
      <c r="B43" s="319"/>
      <c r="C43" s="320"/>
      <c r="D43" s="320"/>
      <c r="E43" s="320"/>
      <c r="F43" s="322"/>
      <c r="G43" s="322"/>
      <c r="H43" s="125"/>
      <c r="I43" s="36"/>
      <c r="J43" s="37"/>
      <c r="K43" s="268"/>
      <c r="L43" s="275"/>
      <c r="M43" s="276"/>
      <c r="N43" s="272"/>
    </row>
    <row r="44" spans="1:14">
      <c r="B44" s="853" t="s">
        <v>952</v>
      </c>
      <c r="C44" s="854"/>
      <c r="D44" s="854"/>
      <c r="E44" s="38"/>
      <c r="F44" s="39"/>
      <c r="G44" s="39"/>
      <c r="H44" s="40"/>
      <c r="I44" s="36"/>
      <c r="J44" s="37"/>
      <c r="K44" s="278"/>
      <c r="L44" s="275"/>
      <c r="M44" s="400">
        <v>0.05</v>
      </c>
      <c r="N44" s="343">
        <f>N81*M44</f>
        <v>100.80399809240021</v>
      </c>
    </row>
    <row r="45" spans="1:14" ht="15.75" thickBot="1">
      <c r="B45" s="846"/>
      <c r="C45" s="847"/>
      <c r="D45" s="847"/>
      <c r="E45" s="847"/>
      <c r="F45" s="847"/>
      <c r="G45" s="847"/>
      <c r="H45" s="848"/>
      <c r="I45" s="855"/>
      <c r="J45" s="856"/>
      <c r="K45" s="41"/>
      <c r="L45" s="857"/>
      <c r="M45" s="858"/>
      <c r="N45" s="105"/>
    </row>
    <row r="46" spans="1:14" ht="15.75" thickBot="1">
      <c r="B46" s="833" t="s">
        <v>953</v>
      </c>
      <c r="C46" s="834"/>
      <c r="D46" s="834"/>
      <c r="E46" s="834"/>
      <c r="F46" s="834"/>
      <c r="G46" s="834"/>
      <c r="H46" s="834"/>
      <c r="I46" s="834"/>
      <c r="J46" s="834"/>
      <c r="K46" s="834"/>
      <c r="L46" s="834"/>
      <c r="M46" s="835"/>
      <c r="N46" s="393">
        <f>SUM(N36:N44)</f>
        <v>1570.9296778127321</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24" t="s">
        <v>944</v>
      </c>
      <c r="C50" s="825"/>
      <c r="D50" s="825"/>
      <c r="E50" s="825"/>
      <c r="F50" s="825"/>
      <c r="G50" s="825"/>
      <c r="H50" s="825"/>
      <c r="I50" s="826"/>
      <c r="J50" s="314" t="s">
        <v>945</v>
      </c>
      <c r="K50" s="85" t="s">
        <v>946</v>
      </c>
      <c r="L50" s="827" t="s">
        <v>955</v>
      </c>
      <c r="M50" s="826"/>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37310.024151206206</v>
      </c>
      <c r="N51" s="271">
        <f t="shared" ref="N51:N56" si="1">K51*M51</f>
        <v>186.55012075603102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3286.8487427931263</v>
      </c>
      <c r="N52" s="271">
        <f t="shared" si="1"/>
        <v>16.434243713965632</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11930.844879536164</v>
      </c>
      <c r="N53" s="271">
        <f t="shared" si="1"/>
        <v>59.654224397680821</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9707.7268360454218</v>
      </c>
      <c r="N54" s="271">
        <f t="shared" si="1"/>
        <v>97.077268360454227</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17162.937485876009</v>
      </c>
      <c r="N55" s="271">
        <f t="shared" si="1"/>
        <v>171.62937485876009</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3962.9070522708553</v>
      </c>
      <c r="N56" s="271">
        <f t="shared" si="1"/>
        <v>3962.9070522708553</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3" t="s">
        <v>953</v>
      </c>
      <c r="C59" s="834"/>
      <c r="D59" s="834"/>
      <c r="E59" s="834"/>
      <c r="F59" s="834"/>
      <c r="G59" s="834"/>
      <c r="H59" s="834"/>
      <c r="I59" s="834"/>
      <c r="J59" s="834"/>
      <c r="K59" s="834"/>
      <c r="L59" s="834"/>
      <c r="M59" s="835"/>
      <c r="N59" s="393">
        <f>SUM(N51:N58)</f>
        <v>4494.2522843577472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B64" s="46"/>
      <c r="C64" s="316"/>
      <c r="D64" s="316"/>
      <c r="E64" s="316"/>
      <c r="F64" s="316"/>
      <c r="G64" s="316"/>
      <c r="H64" s="310"/>
      <c r="I64" s="278"/>
      <c r="J64" s="285"/>
      <c r="K64" s="278"/>
      <c r="L64" s="837"/>
      <c r="M64" s="838"/>
      <c r="N64" s="286"/>
    </row>
    <row r="65" spans="1:15">
      <c r="B65" s="46"/>
      <c r="C65" s="47"/>
      <c r="D65" s="47"/>
      <c r="E65" s="47"/>
      <c r="F65" s="47"/>
      <c r="G65" s="47"/>
      <c r="H65" s="310"/>
      <c r="I65" s="278"/>
      <c r="J65" s="285"/>
      <c r="K65" s="278"/>
      <c r="L65" s="837"/>
      <c r="M65" s="838"/>
      <c r="N65" s="286"/>
    </row>
    <row r="66" spans="1:15">
      <c r="B66" s="46"/>
      <c r="C66" s="47"/>
      <c r="D66" s="47"/>
      <c r="E66" s="47"/>
      <c r="F66" s="47"/>
      <c r="G66" s="47"/>
      <c r="H66" s="310"/>
      <c r="I66" s="278"/>
      <c r="J66" s="285"/>
      <c r="K66" s="278"/>
      <c r="L66" s="837"/>
      <c r="M66" s="838"/>
      <c r="N66" s="286"/>
    </row>
    <row r="67" spans="1:15">
      <c r="B67" s="46"/>
      <c r="C67" s="47"/>
      <c r="D67" s="47"/>
      <c r="E67" s="47"/>
      <c r="F67" s="47"/>
      <c r="G67" s="47"/>
      <c r="H67" s="310"/>
      <c r="I67" s="278"/>
      <c r="J67" s="285"/>
      <c r="K67" s="278"/>
      <c r="L67" s="837"/>
      <c r="M67" s="83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20"/>
      <c r="C80" s="821"/>
      <c r="D80" s="821"/>
      <c r="E80" s="821"/>
      <c r="F80" s="821"/>
      <c r="G80" s="821"/>
      <c r="H80" s="821"/>
      <c r="I80" s="469"/>
      <c r="J80" s="470"/>
      <c r="K80" s="471"/>
      <c r="L80" s="474"/>
      <c r="M80" s="475"/>
      <c r="N80" s="439"/>
    </row>
    <row r="81" spans="1:14" ht="15.75" thickBot="1">
      <c r="B81" s="839" t="s">
        <v>953</v>
      </c>
      <c r="C81" s="840"/>
      <c r="D81" s="840"/>
      <c r="E81" s="840"/>
      <c r="F81" s="840"/>
      <c r="G81" s="840"/>
      <c r="H81" s="840"/>
      <c r="I81" s="840"/>
      <c r="J81" s="840"/>
      <c r="K81" s="840"/>
      <c r="L81" s="840"/>
      <c r="M81" s="841"/>
      <c r="N81" s="300">
        <f>SUM(N75:N80)</f>
        <v>2016.0799618480041</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N46+N59+N70+N81</f>
        <v>8081.2619240184831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1616.2523848036967</v>
      </c>
      <c r="M88" s="868"/>
      <c r="N88" s="51"/>
    </row>
    <row r="89" spans="1:14">
      <c r="B89" s="89" t="s">
        <v>973</v>
      </c>
      <c r="C89" s="90"/>
      <c r="D89" s="90"/>
      <c r="E89" s="90"/>
      <c r="F89" s="90"/>
      <c r="G89" s="90"/>
      <c r="H89" s="90"/>
      <c r="I89" s="87"/>
      <c r="J89" s="88"/>
      <c r="K89" s="303">
        <v>0.05</v>
      </c>
      <c r="L89" s="867">
        <f>N83*K89</f>
        <v>404.06309620092418</v>
      </c>
      <c r="M89" s="868"/>
      <c r="N89" s="51"/>
    </row>
    <row r="90" spans="1:14" ht="15.75" thickBot="1">
      <c r="B90" s="91" t="s">
        <v>974</v>
      </c>
      <c r="C90" s="92"/>
      <c r="D90" s="92"/>
      <c r="E90" s="92"/>
      <c r="F90" s="92"/>
      <c r="G90" s="92"/>
      <c r="H90" s="92"/>
      <c r="I90" s="93"/>
      <c r="J90" s="94"/>
      <c r="K90" s="304">
        <v>0.05</v>
      </c>
      <c r="L90" s="869">
        <f>N83*K90</f>
        <v>404.06309620092418</v>
      </c>
      <c r="M90" s="870"/>
      <c r="N90" s="51"/>
    </row>
    <row r="91" spans="1:14" ht="15.75" thickBot="1">
      <c r="B91" s="833" t="s">
        <v>953</v>
      </c>
      <c r="C91" s="834"/>
      <c r="D91" s="834"/>
      <c r="E91" s="834"/>
      <c r="F91" s="834"/>
      <c r="G91" s="834"/>
      <c r="H91" s="834"/>
      <c r="I91" s="834"/>
      <c r="J91" s="834"/>
      <c r="K91" s="834"/>
      <c r="L91" s="834"/>
      <c r="M91" s="835"/>
      <c r="N91" s="52">
        <f>L88+L89+L90</f>
        <v>2424.3785772055448</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10505.640501224028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49"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3" t="s">
        <v>953</v>
      </c>
      <c r="C56" s="834"/>
      <c r="D56" s="834"/>
      <c r="E56" s="834"/>
      <c r="F56" s="834"/>
      <c r="G56" s="834"/>
      <c r="H56" s="834"/>
      <c r="I56" s="834"/>
      <c r="J56" s="834"/>
      <c r="K56" s="834"/>
      <c r="L56" s="834"/>
      <c r="M56" s="835"/>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6" t="s">
        <v>961</v>
      </c>
      <c r="M60" s="809"/>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837">
        <f>VLOOKUP(A61,TRANSPORTE!A3:D117,4,FALSE)</f>
        <v>0.46220557503835397</v>
      </c>
      <c r="M61" s="838"/>
      <c r="N61" s="286">
        <f>K61*L61</f>
        <v>0.46220557503835397</v>
      </c>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310"/>
      <c r="I64" s="278"/>
      <c r="J64" s="285"/>
      <c r="K64" s="278"/>
      <c r="L64" s="837"/>
      <c r="M64" s="83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2"/>
      <c r="M66" s="823"/>
      <c r="N66" s="127"/>
    </row>
    <row r="67" spans="1:15" ht="15.75" thickBot="1">
      <c r="B67" s="839" t="s">
        <v>953</v>
      </c>
      <c r="C67" s="840"/>
      <c r="D67" s="840"/>
      <c r="E67" s="840"/>
      <c r="F67" s="840"/>
      <c r="G67" s="840"/>
      <c r="H67" s="840"/>
      <c r="I67" s="840"/>
      <c r="J67" s="840"/>
      <c r="K67" s="840"/>
      <c r="L67" s="840"/>
      <c r="M67" s="841"/>
      <c r="N67" s="104">
        <f>N61+N62+N63+N64+N65</f>
        <v>0.46220557503835397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20"/>
      <c r="C77" s="821"/>
      <c r="D77" s="821"/>
      <c r="E77" s="821"/>
      <c r="F77" s="821"/>
      <c r="G77" s="821"/>
      <c r="H77" s="821"/>
      <c r="I77" s="126"/>
      <c r="J77" s="126"/>
      <c r="K77" s="126"/>
      <c r="L77" s="921"/>
      <c r="M77" s="921"/>
      <c r="N77" s="127"/>
    </row>
    <row r="78" spans="1:15" ht="15.75" thickBot="1">
      <c r="B78" s="839" t="s">
        <v>953</v>
      </c>
      <c r="C78" s="840"/>
      <c r="D78" s="840"/>
      <c r="E78" s="840"/>
      <c r="F78" s="840"/>
      <c r="G78" s="840"/>
      <c r="H78" s="840"/>
      <c r="I78" s="840"/>
      <c r="J78" s="840"/>
      <c r="K78" s="840"/>
      <c r="L78" s="840"/>
      <c r="M78" s="841"/>
      <c r="N78" s="459"/>
    </row>
    <row r="79" spans="1:15" ht="15.75" thickBot="1">
      <c r="B79" s="33"/>
      <c r="C79" s="34"/>
      <c r="D79" s="34"/>
      <c r="E79" s="34"/>
      <c r="F79" s="34"/>
      <c r="G79" s="34"/>
      <c r="H79" s="34"/>
      <c r="I79" s="34"/>
      <c r="J79" s="34"/>
      <c r="K79" s="34"/>
      <c r="L79" s="34"/>
      <c r="M79" s="34"/>
      <c r="N79" s="35"/>
    </row>
    <row r="80" spans="1:15" ht="15.75" thickBot="1">
      <c r="B80" s="833" t="s">
        <v>967</v>
      </c>
      <c r="C80" s="834"/>
      <c r="D80" s="834"/>
      <c r="E80" s="834"/>
      <c r="F80" s="834"/>
      <c r="G80" s="834"/>
      <c r="H80" s="834"/>
      <c r="I80" s="834"/>
      <c r="J80" s="834"/>
      <c r="K80" s="834"/>
      <c r="L80" s="834"/>
      <c r="M80" s="835"/>
      <c r="N80" s="99">
        <f>N43+N56+N67+N78</f>
        <v>0.46220557503835397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4" t="s">
        <v>969</v>
      </c>
      <c r="C84" s="825"/>
      <c r="D84" s="825"/>
      <c r="E84" s="825"/>
      <c r="F84" s="825"/>
      <c r="G84" s="825"/>
      <c r="H84" s="825"/>
      <c r="I84" s="313"/>
      <c r="J84" s="333"/>
      <c r="K84" s="301" t="s">
        <v>970</v>
      </c>
      <c r="L84" s="863" t="s">
        <v>971</v>
      </c>
      <c r="M84" s="864"/>
      <c r="N84" s="302"/>
    </row>
    <row r="85" spans="1:14">
      <c r="B85" s="865" t="s">
        <v>972</v>
      </c>
      <c r="C85" s="866"/>
      <c r="D85" s="866"/>
      <c r="E85" s="866"/>
      <c r="F85" s="866"/>
      <c r="G85" s="866"/>
      <c r="H85" s="866"/>
      <c r="I85" s="87"/>
      <c r="J85" s="88"/>
      <c r="K85" s="303">
        <v>0.2</v>
      </c>
      <c r="L85" s="867">
        <f>N80*K85</f>
        <v>9.2441115007670799E-2</v>
      </c>
      <c r="M85" s="868"/>
      <c r="N85" s="51"/>
    </row>
    <row r="86" spans="1:14">
      <c r="B86" s="89" t="s">
        <v>973</v>
      </c>
      <c r="C86" s="90"/>
      <c r="D86" s="90"/>
      <c r="E86" s="90"/>
      <c r="F86" s="90"/>
      <c r="G86" s="90"/>
      <c r="H86" s="90"/>
      <c r="I86" s="87"/>
      <c r="J86" s="88"/>
      <c r="K86" s="303">
        <v>0.05</v>
      </c>
      <c r="L86" s="867">
        <f>N80*K86</f>
        <v>2.31102787519177E-2</v>
      </c>
      <c r="M86" s="868"/>
      <c r="N86" s="51"/>
    </row>
    <row r="87" spans="1:14" ht="15.75" thickBot="1">
      <c r="B87" s="91" t="s">
        <v>974</v>
      </c>
      <c r="C87" s="92"/>
      <c r="D87" s="92"/>
      <c r="E87" s="92"/>
      <c r="F87" s="92"/>
      <c r="G87" s="92"/>
      <c r="H87" s="92"/>
      <c r="I87" s="93"/>
      <c r="J87" s="94"/>
      <c r="K87" s="304">
        <v>0.05</v>
      </c>
      <c r="L87" s="869">
        <f>N80*K87</f>
        <v>2.31102787519177E-2</v>
      </c>
      <c r="M87" s="870"/>
      <c r="N87" s="51"/>
    </row>
    <row r="88" spans="1:14" ht="15.75" thickBot="1">
      <c r="B88" s="833" t="s">
        <v>953</v>
      </c>
      <c r="C88" s="834"/>
      <c r="D88" s="834"/>
      <c r="E88" s="834"/>
      <c r="F88" s="834"/>
      <c r="G88" s="834"/>
      <c r="H88" s="834"/>
      <c r="I88" s="834"/>
      <c r="J88" s="834"/>
      <c r="K88" s="834"/>
      <c r="L88" s="834"/>
      <c r="M88" s="835"/>
      <c r="N88" s="52">
        <f>L85+L86+L87</f>
        <v>0.13866167251150621</v>
      </c>
    </row>
    <row r="89" spans="1:14" ht="15.75" thickBot="1">
      <c r="B89" s="33"/>
      <c r="C89" s="34"/>
      <c r="D89" s="34"/>
      <c r="E89" s="34"/>
      <c r="F89" s="34"/>
      <c r="G89" s="34"/>
      <c r="H89" s="34"/>
      <c r="I89" s="34"/>
      <c r="J89" s="34"/>
      <c r="K89" s="34"/>
      <c r="L89" s="34"/>
      <c r="M89" s="34"/>
      <c r="N89" s="35"/>
    </row>
    <row r="90" spans="1:14" ht="15.75" thickBot="1">
      <c r="A90" t="s">
        <v>2016</v>
      </c>
      <c r="B90" s="833" t="s">
        <v>975</v>
      </c>
      <c r="C90" s="834"/>
      <c r="D90" s="834"/>
      <c r="E90" s="834"/>
      <c r="F90" s="834"/>
      <c r="G90" s="834"/>
      <c r="H90" s="834"/>
      <c r="I90" s="834"/>
      <c r="J90" s="834"/>
      <c r="K90" s="834"/>
      <c r="L90" s="834"/>
      <c r="M90" s="835"/>
      <c r="N90" s="52">
        <f>N80+N88</f>
        <v>0.60086724754986021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5" t="s">
        <v>2218</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2219</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81"/>
      <c r="K120" s="981"/>
      <c r="L120" s="981"/>
      <c r="M120" s="981"/>
      <c r="N120" s="982"/>
    </row>
    <row r="121" spans="2:14" ht="15.75" thickBot="1">
      <c r="B121" s="418" t="s">
        <v>2221</v>
      </c>
      <c r="C121" s="419"/>
      <c r="D121" s="419"/>
      <c r="E121" s="258"/>
      <c r="F121" s="258"/>
      <c r="G121" s="258"/>
      <c r="H121" s="258"/>
      <c r="I121" s="258"/>
      <c r="J121" s="983"/>
      <c r="K121" s="983"/>
      <c r="L121" s="983"/>
      <c r="M121" s="983"/>
      <c r="N121" s="98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topLeftCell="A73" zoomScale="75" zoomScaleNormal="75" workbookViewId="0">
      <selection activeCell="A93" sqref="A93"/>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190</v>
      </c>
      <c r="B36" s="846" t="str">
        <f>VLOOKUP(A36,EQUIPOS!A6:D154,3,FALSE)</f>
        <v>Diferencial de 3 ton</v>
      </c>
      <c r="C36" s="847"/>
      <c r="D36" s="847"/>
      <c r="E36" s="847"/>
      <c r="F36" s="847"/>
      <c r="G36" s="847"/>
      <c r="H36" s="848"/>
      <c r="I36" s="266"/>
      <c r="J36" s="267"/>
      <c r="K36" s="268">
        <f>VLOOKUP(A36,EQUIPOS!A6:D163,4,FALSE)</f>
        <v>5148.6843038528277</v>
      </c>
      <c r="L36" s="269"/>
      <c r="M36" s="335">
        <v>40</v>
      </c>
      <c r="N36" s="271">
        <f t="shared" ref="N36:N41" si="0">K36/M36</f>
        <v>128.71710759632069</v>
      </c>
    </row>
    <row r="37" spans="1:14">
      <c r="A37" s="113" t="s">
        <v>195</v>
      </c>
      <c r="B37" s="846" t="str">
        <f>VLOOKUP(A37,EQUIPOS!A7:D154,3,FALSE)</f>
        <v xml:space="preserve">Equipo de oxicorte, Capacidad de corte: hasta 6´´ (152mm) </v>
      </c>
      <c r="C37" s="847"/>
      <c r="D37" s="847"/>
      <c r="E37" s="847"/>
      <c r="F37" s="847"/>
      <c r="G37" s="847"/>
      <c r="H37" s="848"/>
      <c r="I37" s="420"/>
      <c r="J37" s="421"/>
      <c r="K37" s="268">
        <f>VLOOKUP(A37,EQUIPOS!A7:D164,4,FALSE)</f>
        <v>10830.01004906979</v>
      </c>
      <c r="L37" s="334"/>
      <c r="M37" s="335">
        <v>400</v>
      </c>
      <c r="N37" s="271">
        <f t="shared" si="0"/>
        <v>27.075025122674475</v>
      </c>
    </row>
    <row r="38" spans="1:14">
      <c r="A38" s="113" t="s">
        <v>204</v>
      </c>
      <c r="B38" s="846" t="str">
        <f>VLOOKUP(A38,EQUIPOS!A8:D154,3,FALSE)</f>
        <v xml:space="preserve">Equipo de soldadura 250 AMP
</v>
      </c>
      <c r="C38" s="847"/>
      <c r="D38" s="847"/>
      <c r="E38" s="847"/>
      <c r="F38" s="847"/>
      <c r="G38" s="847"/>
      <c r="H38" s="848"/>
      <c r="I38" s="420"/>
      <c r="J38" s="421"/>
      <c r="K38" s="268">
        <f>VLOOKUP(A38,EQUIPOS!A8:D165,4,FALSE)</f>
        <v>9644.6801096677355</v>
      </c>
      <c r="L38" s="334"/>
      <c r="M38" s="335">
        <v>400</v>
      </c>
      <c r="N38" s="271">
        <f t="shared" si="0"/>
        <v>24.111700274169337</v>
      </c>
    </row>
    <row r="39" spans="1:14">
      <c r="A39" s="113" t="s">
        <v>208</v>
      </c>
      <c r="B39" s="846" t="str">
        <f>VLOOKUP(A39,EQUIPOS!A9:D154,3,FALSE)</f>
        <v>Equipo de soldadura 400</v>
      </c>
      <c r="C39" s="847"/>
      <c r="D39" s="847"/>
      <c r="E39" s="847"/>
      <c r="F39" s="847"/>
      <c r="G39" s="847"/>
      <c r="H39" s="848"/>
      <c r="I39" s="420"/>
      <c r="J39" s="421"/>
      <c r="K39" s="268">
        <f>VLOOKUP(A39,EQUIPOS!A9:D166,4,FALSE)</f>
        <v>13575.008558711173</v>
      </c>
      <c r="L39" s="334"/>
      <c r="M39" s="335">
        <v>400</v>
      </c>
      <c r="N39" s="271">
        <f t="shared" si="0"/>
        <v>33.937521396777932</v>
      </c>
    </row>
    <row r="40" spans="1:14">
      <c r="A40" s="113" t="s">
        <v>210</v>
      </c>
      <c r="B40" s="846" t="str">
        <f>VLOOKUP(A40,EQUIPOS!A10:D154,3,FALSE)</f>
        <v>Equipo de soldadura 600</v>
      </c>
      <c r="C40" s="847"/>
      <c r="D40" s="847"/>
      <c r="E40" s="847"/>
      <c r="F40" s="847"/>
      <c r="G40" s="847"/>
      <c r="H40" s="848"/>
      <c r="I40" s="420"/>
      <c r="J40" s="421"/>
      <c r="K40" s="268">
        <f>VLOOKUP(A40,EQUIPOS!A10:D167,4,FALSE)</f>
        <v>15326.229110166647</v>
      </c>
      <c r="L40" s="334"/>
      <c r="M40" s="335">
        <v>400</v>
      </c>
      <c r="N40" s="271">
        <f t="shared" si="0"/>
        <v>38.315572775416619</v>
      </c>
    </row>
    <row r="41" spans="1:14">
      <c r="A41" s="113" t="s">
        <v>243</v>
      </c>
      <c r="B41" s="846" t="str">
        <f>VLOOKUP(A41,EQUIPOS!A11:D155,3,FALSE)</f>
        <v>Grúa 10 ton</v>
      </c>
      <c r="C41" s="847"/>
      <c r="D41" s="847"/>
      <c r="E41" s="847"/>
      <c r="F41" s="847"/>
      <c r="G41" s="847"/>
      <c r="H41" s="848"/>
      <c r="I41" s="420"/>
      <c r="J41" s="421"/>
      <c r="K41" s="268">
        <f>VLOOKUP(A41,EQUIPOS!A11:D168,4,FALSE)</f>
        <v>139019.29776782161</v>
      </c>
      <c r="L41" s="334"/>
      <c r="M41" s="335">
        <v>400</v>
      </c>
      <c r="N41" s="271">
        <f t="shared" si="0"/>
        <v>347.54824441955401</v>
      </c>
    </row>
    <row r="42" spans="1:14">
      <c r="B42" s="846"/>
      <c r="C42" s="847"/>
      <c r="D42" s="847"/>
      <c r="E42" s="847"/>
      <c r="F42" s="847"/>
      <c r="G42" s="847"/>
      <c r="H42" s="848"/>
      <c r="I42" s="36"/>
      <c r="J42" s="37"/>
      <c r="K42" s="268"/>
      <c r="L42" s="275"/>
      <c r="M42" s="335"/>
      <c r="N42" s="271"/>
    </row>
    <row r="43" spans="1:14">
      <c r="B43" s="319"/>
      <c r="C43" s="320"/>
      <c r="D43" s="320"/>
      <c r="E43" s="320"/>
      <c r="F43" s="322"/>
      <c r="G43" s="322"/>
      <c r="H43" s="125"/>
      <c r="I43" s="36"/>
      <c r="J43" s="37"/>
      <c r="K43" s="268"/>
      <c r="L43" s="275"/>
      <c r="M43" s="276"/>
      <c r="N43" s="272"/>
    </row>
    <row r="44" spans="1:14">
      <c r="B44" s="853" t="s">
        <v>952</v>
      </c>
      <c r="C44" s="854"/>
      <c r="D44" s="854"/>
      <c r="E44" s="38"/>
      <c r="F44" s="39"/>
      <c r="G44" s="39"/>
      <c r="H44" s="40"/>
      <c r="I44" s="36"/>
      <c r="J44" s="37"/>
      <c r="K44" s="278"/>
      <c r="L44" s="275"/>
      <c r="M44" s="400">
        <v>0.05</v>
      </c>
      <c r="N44" s="343">
        <f>N81*M44</f>
        <v>100.80399809240021</v>
      </c>
    </row>
    <row r="45" spans="1:14" ht="15.75" thickBot="1">
      <c r="B45" s="846"/>
      <c r="C45" s="847"/>
      <c r="D45" s="847"/>
      <c r="E45" s="847"/>
      <c r="F45" s="847"/>
      <c r="G45" s="847"/>
      <c r="H45" s="848"/>
      <c r="I45" s="855"/>
      <c r="J45" s="856"/>
      <c r="K45" s="41"/>
      <c r="L45" s="857"/>
      <c r="M45" s="858"/>
      <c r="N45" s="105"/>
    </row>
    <row r="46" spans="1:14" ht="15.75" thickBot="1">
      <c r="B46" s="833" t="s">
        <v>953</v>
      </c>
      <c r="C46" s="834"/>
      <c r="D46" s="834"/>
      <c r="E46" s="834"/>
      <c r="F46" s="834"/>
      <c r="G46" s="834"/>
      <c r="H46" s="834"/>
      <c r="I46" s="834"/>
      <c r="J46" s="834"/>
      <c r="K46" s="834"/>
      <c r="L46" s="834"/>
      <c r="M46" s="835"/>
      <c r="N46" s="393">
        <f>SUM(N36:N44)</f>
        <v>700.50916967731325</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24" t="s">
        <v>944</v>
      </c>
      <c r="C50" s="825"/>
      <c r="D50" s="825"/>
      <c r="E50" s="825"/>
      <c r="F50" s="825"/>
      <c r="G50" s="825"/>
      <c r="H50" s="825"/>
      <c r="I50" s="826"/>
      <c r="J50" s="314" t="s">
        <v>945</v>
      </c>
      <c r="K50" s="85" t="s">
        <v>946</v>
      </c>
      <c r="L50" s="827" t="s">
        <v>955</v>
      </c>
      <c r="M50" s="826"/>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37310.024151206206</v>
      </c>
      <c r="N51" s="271">
        <f>K51*M51</f>
        <v>186.55012075603102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3286.8487427931263</v>
      </c>
      <c r="N52" s="271">
        <f t="shared" ref="N52:N58" si="1">K52*M52</f>
        <v>16.434243713965632</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11930.844879536164</v>
      </c>
      <c r="N53" s="271">
        <f t="shared" si="1"/>
        <v>59.654224397680821</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9707.7268360454218</v>
      </c>
      <c r="N54" s="271">
        <f t="shared" si="1"/>
        <v>97.077268360454227</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17162.937485876009</v>
      </c>
      <c r="N55" s="271">
        <f t="shared" si="1"/>
        <v>171.62937485876009</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48681.487011165933</v>
      </c>
      <c r="N56" s="271">
        <f t="shared" si="1"/>
        <v>24.340743505582967</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82275.827137410728</v>
      </c>
      <c r="N57" s="271">
        <f t="shared" si="1"/>
        <v>82.27582713741073</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21349.657656623709</v>
      </c>
      <c r="N58" s="271">
        <f t="shared" si="1"/>
        <v>21.349657656623709</v>
      </c>
    </row>
    <row r="59" spans="1:14" ht="15.75" thickBot="1">
      <c r="B59" s="833" t="s">
        <v>953</v>
      </c>
      <c r="C59" s="834"/>
      <c r="D59" s="834"/>
      <c r="E59" s="834"/>
      <c r="F59" s="834"/>
      <c r="G59" s="834"/>
      <c r="H59" s="834"/>
      <c r="I59" s="834"/>
      <c r="J59" s="834"/>
      <c r="K59" s="834"/>
      <c r="L59" s="834"/>
      <c r="M59" s="835"/>
      <c r="N59" s="393">
        <f>SUM(N51:N58)</f>
        <v>659.31146038650911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6" t="s">
        <v>961</v>
      </c>
      <c r="M63" s="809"/>
      <c r="N63" s="76" t="s">
        <v>951</v>
      </c>
    </row>
    <row r="64" spans="1:14">
      <c r="B64" s="46"/>
      <c r="C64" s="316"/>
      <c r="D64" s="316"/>
      <c r="E64" s="316"/>
      <c r="F64" s="316"/>
      <c r="G64" s="316"/>
      <c r="H64" s="310"/>
      <c r="I64" s="278"/>
      <c r="J64" s="285"/>
      <c r="K64" s="278"/>
      <c r="L64" s="837"/>
      <c r="M64" s="838"/>
      <c r="N64" s="286"/>
    </row>
    <row r="65" spans="1:15">
      <c r="B65" s="46"/>
      <c r="C65" s="47"/>
      <c r="D65" s="47"/>
      <c r="E65" s="47"/>
      <c r="F65" s="47"/>
      <c r="G65" s="47"/>
      <c r="H65" s="310"/>
      <c r="I65" s="278"/>
      <c r="J65" s="285"/>
      <c r="K65" s="278"/>
      <c r="L65" s="837"/>
      <c r="M65" s="838"/>
      <c r="N65" s="286"/>
    </row>
    <row r="66" spans="1:15">
      <c r="B66" s="46"/>
      <c r="C66" s="47"/>
      <c r="D66" s="47"/>
      <c r="E66" s="47"/>
      <c r="F66" s="47"/>
      <c r="G66" s="47"/>
      <c r="H66" s="310"/>
      <c r="I66" s="278"/>
      <c r="J66" s="285"/>
      <c r="K66" s="278"/>
      <c r="L66" s="837"/>
      <c r="M66" s="838"/>
      <c r="N66" s="286"/>
    </row>
    <row r="67" spans="1:15">
      <c r="B67" s="46"/>
      <c r="C67" s="47"/>
      <c r="D67" s="47"/>
      <c r="E67" s="47"/>
      <c r="F67" s="47"/>
      <c r="G67" s="47"/>
      <c r="H67" s="310"/>
      <c r="I67" s="278"/>
      <c r="J67" s="285"/>
      <c r="K67" s="278"/>
      <c r="L67" s="837"/>
      <c r="M67" s="83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2"/>
      <c r="M69" s="823"/>
      <c r="N69" s="127"/>
    </row>
    <row r="70" spans="1:15" ht="15.75" thickBot="1">
      <c r="B70" s="839" t="s">
        <v>953</v>
      </c>
      <c r="C70" s="840"/>
      <c r="D70" s="840"/>
      <c r="E70" s="840"/>
      <c r="F70" s="840"/>
      <c r="G70" s="840"/>
      <c r="H70" s="840"/>
      <c r="I70" s="840"/>
      <c r="J70" s="840"/>
      <c r="K70" s="840"/>
      <c r="L70" s="840"/>
      <c r="M70" s="84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20"/>
      <c r="C80" s="821"/>
      <c r="D80" s="821"/>
      <c r="E80" s="821"/>
      <c r="F80" s="821"/>
      <c r="G80" s="821"/>
      <c r="H80" s="821"/>
      <c r="I80" s="469"/>
      <c r="J80" s="470"/>
      <c r="K80" s="473"/>
      <c r="L80" s="474"/>
      <c r="M80" s="475"/>
      <c r="N80" s="394"/>
    </row>
    <row r="81" spans="1:14" ht="15.75" thickBot="1">
      <c r="B81" s="839" t="s">
        <v>953</v>
      </c>
      <c r="C81" s="840"/>
      <c r="D81" s="840"/>
      <c r="E81" s="840"/>
      <c r="F81" s="840"/>
      <c r="G81" s="840"/>
      <c r="H81" s="840"/>
      <c r="I81" s="840"/>
      <c r="J81" s="840"/>
      <c r="K81" s="840"/>
      <c r="L81" s="840"/>
      <c r="M81" s="841"/>
      <c r="N81" s="300">
        <f>SUM(N75:N80)</f>
        <v>2016.0799618480041</v>
      </c>
    </row>
    <row r="82" spans="1:14" ht="15.75" thickBot="1">
      <c r="B82" s="33"/>
      <c r="C82" s="34"/>
      <c r="D82" s="34"/>
      <c r="E82" s="34"/>
      <c r="F82" s="34"/>
      <c r="G82" s="34"/>
      <c r="H82" s="34"/>
      <c r="I82" s="34"/>
      <c r="J82" s="34"/>
      <c r="K82" s="34"/>
      <c r="L82" s="34"/>
      <c r="M82" s="34"/>
      <c r="N82" s="35"/>
    </row>
    <row r="83" spans="1:14" ht="15.75" thickBot="1">
      <c r="B83" s="833" t="s">
        <v>967</v>
      </c>
      <c r="C83" s="834"/>
      <c r="D83" s="834"/>
      <c r="E83" s="834"/>
      <c r="F83" s="834"/>
      <c r="G83" s="834"/>
      <c r="H83" s="834"/>
      <c r="I83" s="834"/>
      <c r="J83" s="834"/>
      <c r="K83" s="834"/>
      <c r="L83" s="834"/>
      <c r="M83" s="835"/>
      <c r="N83" s="99">
        <f>N46+N59+N70+N81</f>
        <v>3375.9005919118263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4" t="s">
        <v>969</v>
      </c>
      <c r="C87" s="825"/>
      <c r="D87" s="825"/>
      <c r="E87" s="825"/>
      <c r="F87" s="825"/>
      <c r="G87" s="825"/>
      <c r="H87" s="825"/>
      <c r="I87" s="313"/>
      <c r="J87" s="333"/>
      <c r="K87" s="301" t="s">
        <v>970</v>
      </c>
      <c r="L87" s="863" t="s">
        <v>971</v>
      </c>
      <c r="M87" s="864"/>
      <c r="N87" s="302"/>
    </row>
    <row r="88" spans="1:14">
      <c r="B88" s="865" t="s">
        <v>972</v>
      </c>
      <c r="C88" s="866"/>
      <c r="D88" s="866"/>
      <c r="E88" s="866"/>
      <c r="F88" s="866"/>
      <c r="G88" s="866"/>
      <c r="H88" s="866"/>
      <c r="I88" s="87"/>
      <c r="J88" s="88"/>
      <c r="K88" s="303">
        <v>0.2</v>
      </c>
      <c r="L88" s="867">
        <f>N83*K88</f>
        <v>675.18011838236532</v>
      </c>
      <c r="M88" s="868"/>
      <c r="N88" s="51"/>
    </row>
    <row r="89" spans="1:14">
      <c r="B89" s="89" t="s">
        <v>973</v>
      </c>
      <c r="C89" s="90"/>
      <c r="D89" s="90"/>
      <c r="E89" s="90"/>
      <c r="F89" s="90"/>
      <c r="G89" s="90"/>
      <c r="H89" s="90"/>
      <c r="I89" s="87"/>
      <c r="J89" s="88"/>
      <c r="K89" s="303">
        <v>0.05</v>
      </c>
      <c r="L89" s="867">
        <f>N83*K89</f>
        <v>168.79502959559133</v>
      </c>
      <c r="M89" s="868"/>
      <c r="N89" s="51"/>
    </row>
    <row r="90" spans="1:14" ht="15.75" thickBot="1">
      <c r="B90" s="91" t="s">
        <v>974</v>
      </c>
      <c r="C90" s="92"/>
      <c r="D90" s="92"/>
      <c r="E90" s="92"/>
      <c r="F90" s="92"/>
      <c r="G90" s="92"/>
      <c r="H90" s="92"/>
      <c r="I90" s="93"/>
      <c r="J90" s="94"/>
      <c r="K90" s="304">
        <v>0.05</v>
      </c>
      <c r="L90" s="869">
        <f>N83*K90</f>
        <v>168.79502959559133</v>
      </c>
      <c r="M90" s="870"/>
      <c r="N90" s="51"/>
    </row>
    <row r="91" spans="1:14" ht="15.75" thickBot="1">
      <c r="B91" s="833" t="s">
        <v>953</v>
      </c>
      <c r="C91" s="834"/>
      <c r="D91" s="834"/>
      <c r="E91" s="834"/>
      <c r="F91" s="834"/>
      <c r="G91" s="834"/>
      <c r="H91" s="834"/>
      <c r="I91" s="834"/>
      <c r="J91" s="834"/>
      <c r="K91" s="834"/>
      <c r="L91" s="834"/>
      <c r="M91" s="835"/>
      <c r="N91" s="52">
        <f>L88+L89+L90</f>
        <v>1012.770177573548</v>
      </c>
    </row>
    <row r="92" spans="1:14" ht="15.75" thickBot="1">
      <c r="B92" s="33"/>
      <c r="C92" s="34"/>
      <c r="D92" s="34"/>
      <c r="E92" s="34"/>
      <c r="F92" s="34"/>
      <c r="G92" s="34"/>
      <c r="H92" s="34"/>
      <c r="I92" s="34"/>
      <c r="J92" s="34"/>
      <c r="K92" s="34"/>
      <c r="L92" s="34"/>
      <c r="M92" s="34"/>
      <c r="N92" s="35"/>
    </row>
    <row r="93" spans="1:14" ht="15.75" thickBot="1">
      <c r="A93" t="s">
        <v>2016</v>
      </c>
      <c r="B93" s="833" t="s">
        <v>975</v>
      </c>
      <c r="C93" s="834"/>
      <c r="D93" s="834"/>
      <c r="E93" s="834"/>
      <c r="F93" s="834"/>
      <c r="G93" s="834"/>
      <c r="H93" s="834"/>
      <c r="I93" s="834"/>
      <c r="J93" s="834"/>
      <c r="K93" s="834"/>
      <c r="L93" s="834"/>
      <c r="M93" s="835"/>
      <c r="N93" s="188">
        <f>N83+N91</f>
        <v>4388.670769485374</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5" t="s">
        <v>2218</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2219</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81"/>
      <c r="K123" s="981"/>
      <c r="L123" s="981"/>
      <c r="M123" s="981"/>
      <c r="N123" s="982"/>
    </row>
    <row r="124" spans="2:14" ht="15.75" thickBot="1">
      <c r="B124" s="418" t="s">
        <v>2221</v>
      </c>
      <c r="C124" s="419"/>
      <c r="D124" s="419"/>
      <c r="E124" s="258"/>
      <c r="F124" s="258"/>
      <c r="G124" s="258"/>
      <c r="H124" s="258"/>
      <c r="I124" s="258"/>
      <c r="J124" s="983"/>
      <c r="K124" s="983"/>
      <c r="L124" s="983"/>
      <c r="M124" s="983"/>
      <c r="N124" s="98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42.75" customHeight="1" thickBot="1">
      <c r="A31" t="s">
        <v>1845</v>
      </c>
      <c r="B31" s="80" t="s">
        <v>1128</v>
      </c>
      <c r="C31" s="973" t="s">
        <v>2132</v>
      </c>
      <c r="D31" s="974"/>
      <c r="E31" s="974"/>
      <c r="F31" s="974"/>
      <c r="G31" s="974"/>
      <c r="H31" s="974"/>
      <c r="I31" s="974"/>
      <c r="J31" s="974"/>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188</v>
      </c>
      <c r="B36" s="846" t="str">
        <f>VLOOKUP(A36,EQUIPOS!A6:D154,3,FALSE)</f>
        <v>Diferencial</v>
      </c>
      <c r="C36" s="847"/>
      <c r="D36" s="847"/>
      <c r="E36" s="847"/>
      <c r="F36" s="847"/>
      <c r="G36" s="847"/>
      <c r="H36" s="848"/>
      <c r="I36" s="266"/>
      <c r="J36" s="267"/>
      <c r="K36" s="268">
        <f>VLOOKUP(A36,EQUIPOS!A6:D163,4,FALSE)</f>
        <v>2500.354296334277</v>
      </c>
      <c r="L36" s="269"/>
      <c r="M36" s="335">
        <v>4</v>
      </c>
      <c r="N36" s="271">
        <f>K36/M36</f>
        <v>625.08857408356926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N75*M41</f>
        <v>1010.0320112950249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1635.1205853785941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415638.63216372696</v>
      </c>
      <c r="N48" s="271">
        <f>K48*M48</f>
        <v>4156.3863216372692</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123844.53806187233</v>
      </c>
      <c r="N49" s="271">
        <f>K49*M49</f>
        <v>123844.53806187233</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407180.58369269787</v>
      </c>
      <c r="N50" s="271">
        <f>K50*M50</f>
        <v>148620.91304783471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276621.83743134432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7">
        <f>VLOOKUP(A58,TRANSPORTE!A1:D117,4,FALSE)</f>
        <v>2.7239693269510021</v>
      </c>
      <c r="M58" s="838"/>
      <c r="N58" s="286">
        <f>K58*L58</f>
        <v>0.76271141154628064</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f>
        <v>0.76271141154628064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10100.320112950249</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288358.04084108473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57671.608168216946</v>
      </c>
      <c r="M82" s="868"/>
      <c r="N82" s="51"/>
    </row>
    <row r="83" spans="1:14">
      <c r="B83" s="89" t="s">
        <v>973</v>
      </c>
      <c r="C83" s="90"/>
      <c r="D83" s="90"/>
      <c r="E83" s="90"/>
      <c r="F83" s="90"/>
      <c r="G83" s="90"/>
      <c r="H83" s="90"/>
      <c r="I83" s="87"/>
      <c r="J83" s="88"/>
      <c r="K83" s="303">
        <v>0.05</v>
      </c>
      <c r="L83" s="867">
        <f>N77*K83</f>
        <v>14417.902042054237</v>
      </c>
      <c r="M83" s="868"/>
      <c r="N83" s="51"/>
    </row>
    <row r="84" spans="1:14" ht="15.75" thickBot="1">
      <c r="B84" s="91" t="s">
        <v>974</v>
      </c>
      <c r="C84" s="92"/>
      <c r="D84" s="92"/>
      <c r="E84" s="92"/>
      <c r="F84" s="92"/>
      <c r="G84" s="92"/>
      <c r="H84" s="92"/>
      <c r="I84" s="93"/>
      <c r="J84" s="94"/>
      <c r="K84" s="304">
        <v>0.05</v>
      </c>
      <c r="L84" s="869">
        <f>N77*K84</f>
        <v>14417.902042054237</v>
      </c>
      <c r="M84" s="870"/>
      <c r="N84" s="51"/>
    </row>
    <row r="85" spans="1:14" ht="15.75" thickBot="1">
      <c r="B85" s="833" t="s">
        <v>953</v>
      </c>
      <c r="C85" s="834"/>
      <c r="D85" s="834"/>
      <c r="E85" s="834"/>
      <c r="F85" s="834"/>
      <c r="G85" s="834"/>
      <c r="H85" s="834"/>
      <c r="I85" s="834"/>
      <c r="J85" s="834"/>
      <c r="K85" s="834"/>
      <c r="L85" s="834"/>
      <c r="M85" s="835"/>
      <c r="N85" s="52">
        <f>L82+L83+L84</f>
        <v>86507.412252325419</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374865.45309341012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45" customHeight="1" thickBot="1">
      <c r="A31" t="s">
        <v>1845</v>
      </c>
      <c r="B31" s="80" t="s">
        <v>1129</v>
      </c>
      <c r="C31" s="994" t="s">
        <v>2133</v>
      </c>
      <c r="D31" s="995"/>
      <c r="E31" s="995"/>
      <c r="F31" s="995"/>
      <c r="G31" s="995"/>
      <c r="H31" s="995"/>
      <c r="I31" s="995"/>
      <c r="J31" s="995"/>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188</v>
      </c>
      <c r="B36" s="846" t="str">
        <f>VLOOKUP(A36,EQUIPOS!A6:D154,3,FALSE)</f>
        <v>Diferencial</v>
      </c>
      <c r="C36" s="847"/>
      <c r="D36" s="847"/>
      <c r="E36" s="847"/>
      <c r="F36" s="847"/>
      <c r="G36" s="847"/>
      <c r="H36" s="848"/>
      <c r="I36" s="266"/>
      <c r="J36" s="267"/>
      <c r="K36" s="268">
        <f>VLOOKUP(A36,EQUIPOS!A6:D163,4,FALSE)</f>
        <v>2500.354296334277</v>
      </c>
      <c r="L36" s="269"/>
      <c r="M36" s="440">
        <v>4</v>
      </c>
      <c r="N36" s="271">
        <f>K36/M36</f>
        <v>625.08857408356926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N75*M41</f>
        <v>1010.0320112950249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1635.1205853785941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415638.63216372696</v>
      </c>
      <c r="N48" s="271">
        <f>K48*M48</f>
        <v>8312.7726432745385</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123844.53806187233</v>
      </c>
      <c r="N49" s="271">
        <f>K49*M49</f>
        <v>123844.53806187233</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407180.58369269787</v>
      </c>
      <c r="N50" s="271">
        <f>K50*M50</f>
        <v>187303.06849864102</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319460.37920378789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7">
        <f>VLOOKUP(A58,TRANSPORTE!A1:D117,4,FALSE)</f>
        <v>2.7239693269510021</v>
      </c>
      <c r="M58" s="838"/>
      <c r="N58" s="286">
        <f>K58*L58</f>
        <v>0.76271141154628064</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f>
        <v>0.76271141154628064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10100.320112950249</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331196.5826135283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66239.31652270566</v>
      </c>
      <c r="M82" s="868"/>
      <c r="N82" s="51"/>
    </row>
    <row r="83" spans="1:14">
      <c r="B83" s="89" t="s">
        <v>973</v>
      </c>
      <c r="C83" s="90"/>
      <c r="D83" s="90"/>
      <c r="E83" s="90"/>
      <c r="F83" s="90"/>
      <c r="G83" s="90"/>
      <c r="H83" s="90"/>
      <c r="I83" s="87"/>
      <c r="J83" s="88"/>
      <c r="K83" s="303">
        <v>0.05</v>
      </c>
      <c r="L83" s="867">
        <f>N77*K83</f>
        <v>16559.829130676415</v>
      </c>
      <c r="M83" s="868"/>
      <c r="N83" s="51"/>
    </row>
    <row r="84" spans="1:14" ht="15.75" thickBot="1">
      <c r="B84" s="91" t="s">
        <v>974</v>
      </c>
      <c r="C84" s="92"/>
      <c r="D84" s="92"/>
      <c r="E84" s="92"/>
      <c r="F84" s="92"/>
      <c r="G84" s="92"/>
      <c r="H84" s="92"/>
      <c r="I84" s="93"/>
      <c r="J84" s="94"/>
      <c r="K84" s="304">
        <v>0.05</v>
      </c>
      <c r="L84" s="869">
        <f>N77*K84</f>
        <v>16559.829130676415</v>
      </c>
      <c r="M84" s="870"/>
      <c r="N84" s="51"/>
    </row>
    <row r="85" spans="1:14" ht="15.75" thickBot="1">
      <c r="B85" s="833" t="s">
        <v>953</v>
      </c>
      <c r="C85" s="834"/>
      <c r="D85" s="834"/>
      <c r="E85" s="834"/>
      <c r="F85" s="834"/>
      <c r="G85" s="834"/>
      <c r="H85" s="834"/>
      <c r="I85" s="834"/>
      <c r="J85" s="834"/>
      <c r="K85" s="834"/>
      <c r="L85" s="834"/>
      <c r="M85" s="835"/>
      <c r="N85" s="52">
        <f>L82+L83+L84</f>
        <v>99358.97478405849</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430555.55739758676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310</v>
      </c>
      <c r="B36" s="846" t="str">
        <f>VLOOKUP(A36,EQUIPOS!A6:D154,3,FALSE)</f>
        <v>Retroexcavadora A25C</v>
      </c>
      <c r="C36" s="847"/>
      <c r="D36" s="847"/>
      <c r="E36" s="847"/>
      <c r="F36" s="847"/>
      <c r="G36" s="847"/>
      <c r="H36" s="848"/>
      <c r="I36" s="266"/>
      <c r="J36" s="267"/>
      <c r="K36" s="268">
        <f>VLOOKUP(A36,EQUIPOS!A6:D163,4,FALSE)</f>
        <v>209372.57464534912</v>
      </c>
      <c r="L36" s="269"/>
      <c r="M36" s="335">
        <v>3</v>
      </c>
      <c r="N36" s="271">
        <f>K36/M36</f>
        <v>69790.858215116372</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N75*M41</f>
        <v>1346.7093483933668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71137.567563509743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415638.63216372696</v>
      </c>
      <c r="N48" s="271">
        <f>K48*M48</f>
        <v>8312.7726432745385</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32406.664376728688</v>
      </c>
      <c r="N49" s="271">
        <f>K49*M49</f>
        <v>14907.065613295197</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432638.30628316116</v>
      </c>
      <c r="N50" s="271">
        <f>K50*M50</f>
        <v>432638.30628316116</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455858.14453973091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7">
        <f>VLOOKUP(A58,TRANSPORTE!A1:D117,4,FALSE)</f>
        <v>2.7239693269510021</v>
      </c>
      <c r="M58" s="838"/>
      <c r="N58" s="286">
        <f>K58*L58</f>
        <v>0.76271141154628064</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837">
        <f>VLOOKUP(A59,TRANSPORTE!A1:D117,4,FALSE)</f>
        <v>1350.725590257437</v>
      </c>
      <c r="M59" s="838"/>
      <c r="N59" s="286">
        <f>K59*L59</f>
        <v>621.33377151842103</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622.09648292996735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13467.093483933666</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541084.90207010438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108216.98041402089</v>
      </c>
      <c r="M82" s="868"/>
      <c r="N82" s="51"/>
    </row>
    <row r="83" spans="1:14">
      <c r="B83" s="89" t="s">
        <v>973</v>
      </c>
      <c r="C83" s="90"/>
      <c r="D83" s="90"/>
      <c r="E83" s="90"/>
      <c r="F83" s="90"/>
      <c r="G83" s="90"/>
      <c r="H83" s="90"/>
      <c r="I83" s="87"/>
      <c r="J83" s="88"/>
      <c r="K83" s="303">
        <v>0.05</v>
      </c>
      <c r="L83" s="867">
        <f>N77*K83</f>
        <v>27054.245103505222</v>
      </c>
      <c r="M83" s="868"/>
      <c r="N83" s="51"/>
    </row>
    <row r="84" spans="1:14" ht="15.75" thickBot="1">
      <c r="B84" s="91" t="s">
        <v>974</v>
      </c>
      <c r="C84" s="92"/>
      <c r="D84" s="92"/>
      <c r="E84" s="92"/>
      <c r="F84" s="92"/>
      <c r="G84" s="92"/>
      <c r="H84" s="92"/>
      <c r="I84" s="93"/>
      <c r="J84" s="94"/>
      <c r="K84" s="304">
        <v>0.05</v>
      </c>
      <c r="L84" s="869">
        <f>N77*K84</f>
        <v>27054.245103505222</v>
      </c>
      <c r="M84" s="870"/>
      <c r="N84" s="51"/>
    </row>
    <row r="85" spans="1:14" ht="15.75" thickBot="1">
      <c r="B85" s="833" t="s">
        <v>953</v>
      </c>
      <c r="C85" s="834"/>
      <c r="D85" s="834"/>
      <c r="E85" s="834"/>
      <c r="F85" s="834"/>
      <c r="G85" s="834"/>
      <c r="H85" s="834"/>
      <c r="I85" s="834"/>
      <c r="J85" s="834"/>
      <c r="K85" s="834"/>
      <c r="L85" s="834"/>
      <c r="M85" s="835"/>
      <c r="N85" s="52">
        <f>L82+L83+L84</f>
        <v>162325.4706210313</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703410.37269113562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v>
      </c>
      <c r="B36" s="846" t="str">
        <f>VLOOKUP(A36,EQUIPOS!A6:D154,3,FALSE)</f>
        <v>COMPACTADOR MANUAL VIBRATORIO (RANA) con motor de 6 HP</v>
      </c>
      <c r="C36" s="847"/>
      <c r="D36" s="847"/>
      <c r="E36" s="847"/>
      <c r="F36" s="847"/>
      <c r="G36" s="847"/>
      <c r="H36" s="848"/>
      <c r="I36" s="266"/>
      <c r="J36" s="267"/>
      <c r="K36" s="268">
        <f>VLOOKUP(A36,EQUIPOS!A6:D163,4,FALSE)</f>
        <v>6619.7760077527246</v>
      </c>
      <c r="L36" s="269"/>
      <c r="M36" s="335">
        <v>0.5</v>
      </c>
      <c r="N36" s="271">
        <f>K36/M36</f>
        <v>13239.552015505449</v>
      </c>
    </row>
    <row r="37" spans="1:14">
      <c r="A37" s="113" t="s">
        <v>320</v>
      </c>
      <c r="B37" s="846" t="str">
        <f>VLOOKUP(A37,EQUIPOS!A7:D154,3,FALSE)</f>
        <v>Retroexcavadora sobre llantas, motor 62HP, Profundidad de excavación de 5.41 metros.</v>
      </c>
      <c r="C37" s="847"/>
      <c r="D37" s="847"/>
      <c r="E37" s="847"/>
      <c r="F37" s="847"/>
      <c r="G37" s="847"/>
      <c r="H37" s="848"/>
      <c r="I37" s="420"/>
      <c r="J37" s="421"/>
      <c r="K37" s="268">
        <f>VLOOKUP(A37,EQUIPOS!A7:D164,4,FALSE)</f>
        <v>146015.49889486315</v>
      </c>
      <c r="L37" s="334"/>
      <c r="M37" s="335">
        <v>1.5</v>
      </c>
      <c r="N37" s="271">
        <f>K37/M37</f>
        <v>97343.665929908762</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N75*M41</f>
        <v>2693.4186967867336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113276.63664220095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32406.664376728688</v>
      </c>
      <c r="N48" s="271">
        <f>K48*M48</f>
        <v>18795.865338502637</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194908.54024963599</v>
      </c>
      <c r="N49" s="271">
        <f>K49*M49</f>
        <v>194908.54024963599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213704.40558813862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7">
        <f>VLOOKUP(A58,TRANSPORTE!A1:D117,4,FALSE)</f>
        <v>1097.5324755402526</v>
      </c>
      <c r="M58" s="838"/>
      <c r="N58" s="286">
        <f>K58*L58</f>
        <v>1097.5324755402526</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7">
        <f>VLOOKUP(A59,TRANSPORTE!A1:D117,4,FALSE)</f>
        <v>1350.725590257437</v>
      </c>
      <c r="M59" s="838"/>
      <c r="N59" s="286">
        <f>K59*L59</f>
        <v>783.42084234931338</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f>
        <v>1880.9533178895658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26934.186967867332</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355796.18251609645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71159.23650321929</v>
      </c>
      <c r="M82" s="868"/>
      <c r="N82" s="51"/>
    </row>
    <row r="83" spans="1:14">
      <c r="B83" s="89" t="s">
        <v>973</v>
      </c>
      <c r="C83" s="90"/>
      <c r="D83" s="90"/>
      <c r="E83" s="90"/>
      <c r="F83" s="90"/>
      <c r="G83" s="90"/>
      <c r="H83" s="90"/>
      <c r="I83" s="87"/>
      <c r="J83" s="88"/>
      <c r="K83" s="303">
        <v>0.05</v>
      </c>
      <c r="L83" s="867">
        <f>N77*K83</f>
        <v>17789.809125804823</v>
      </c>
      <c r="M83" s="868"/>
      <c r="N83" s="51"/>
    </row>
    <row r="84" spans="1:14" ht="15.75" thickBot="1">
      <c r="B84" s="91" t="s">
        <v>974</v>
      </c>
      <c r="C84" s="92"/>
      <c r="D84" s="92"/>
      <c r="E84" s="92"/>
      <c r="F84" s="92"/>
      <c r="G84" s="92"/>
      <c r="H84" s="92"/>
      <c r="I84" s="93"/>
      <c r="J84" s="94"/>
      <c r="K84" s="304">
        <v>0.05</v>
      </c>
      <c r="L84" s="869">
        <f>N77*K84</f>
        <v>17789.809125804823</v>
      </c>
      <c r="M84" s="870"/>
      <c r="N84" s="51"/>
    </row>
    <row r="85" spans="1:14" ht="15.75" thickBot="1">
      <c r="B85" s="833" t="s">
        <v>953</v>
      </c>
      <c r="C85" s="834"/>
      <c r="D85" s="834"/>
      <c r="E85" s="834"/>
      <c r="F85" s="834"/>
      <c r="G85" s="834"/>
      <c r="H85" s="834"/>
      <c r="I85" s="834"/>
      <c r="J85" s="834"/>
      <c r="K85" s="834"/>
      <c r="L85" s="834"/>
      <c r="M85" s="835"/>
      <c r="N85" s="52">
        <f>L82+L83+L84</f>
        <v>106738.85475482894</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462535.03727092536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v>
      </c>
      <c r="B36" s="846" t="str">
        <f>VLOOKUP(A36,EQUIPOS!A6:D154,3,FALSE)</f>
        <v>COMPACTADOR MANUAL VIBRATORIO (RANA) con motor de 6 HP</v>
      </c>
      <c r="C36" s="847"/>
      <c r="D36" s="847"/>
      <c r="E36" s="847"/>
      <c r="F36" s="847"/>
      <c r="G36" s="847"/>
      <c r="H36" s="848"/>
      <c r="I36" s="266"/>
      <c r="J36" s="267"/>
      <c r="K36" s="268">
        <f>VLOOKUP(A36,EQUIPOS!A6:D163,4,FALSE)</f>
        <v>6619.7760077527246</v>
      </c>
      <c r="L36" s="269"/>
      <c r="M36" s="335">
        <v>0.5</v>
      </c>
      <c r="N36" s="271">
        <f>K36/M36</f>
        <v>13239.552015505449</v>
      </c>
    </row>
    <row r="37" spans="1:14">
      <c r="A37" s="113" t="s">
        <v>303</v>
      </c>
      <c r="B37" s="846" t="str">
        <f>VLOOKUP(A37,EQUIPOS!A7:D154,3,FALSE)</f>
        <v>Retrocargador, pala de 1,1 m3 de capacidad, profundidad de excavación de 4.400 mm y una altura de 5.680 mm</v>
      </c>
      <c r="C37" s="847"/>
      <c r="D37" s="847"/>
      <c r="E37" s="847"/>
      <c r="F37" s="847"/>
      <c r="G37" s="847"/>
      <c r="H37" s="848"/>
      <c r="I37" s="420"/>
      <c r="J37" s="421"/>
      <c r="K37" s="268">
        <f>VLOOKUP(A37,EQUIPOS!A7:D164,4,FALSE)</f>
        <v>121310.71151657675</v>
      </c>
      <c r="L37" s="334"/>
      <c r="M37" s="335">
        <v>1.5</v>
      </c>
      <c r="N37" s="271">
        <f>K37/M37</f>
        <v>80873.807677717836</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N75*M41</f>
        <v>2693.4186967867336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96806.778390010018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32406.664376728688</v>
      </c>
      <c r="N48" s="271">
        <f>K48*M48</f>
        <v>18795.865338502637</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194908.54024963599</v>
      </c>
      <c r="N49" s="271">
        <f>K49*M49</f>
        <v>194908.54024963599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213704.40558813862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7">
        <f>VLOOKUP(A58,TRANSPORTE!A1:D117,4,FALSE)</f>
        <v>1097.5324755402526</v>
      </c>
      <c r="M58" s="838"/>
      <c r="N58" s="286">
        <f>K58*L58</f>
        <v>1097.5324755402526</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7">
        <f>VLOOKUP(A59,TRANSPORTE!A1:D117,4,FALSE)</f>
        <v>1350.725590257437</v>
      </c>
      <c r="M59" s="838"/>
      <c r="N59" s="286">
        <f>K59*L59</f>
        <v>783.42084234931338</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1880.9533178895658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26934.186967867332</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339326.32426390552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67865.264852781111</v>
      </c>
      <c r="M82" s="868"/>
      <c r="N82" s="51"/>
    </row>
    <row r="83" spans="1:14">
      <c r="B83" s="89" t="s">
        <v>973</v>
      </c>
      <c r="C83" s="90"/>
      <c r="D83" s="90"/>
      <c r="E83" s="90"/>
      <c r="F83" s="90"/>
      <c r="G83" s="90"/>
      <c r="H83" s="90"/>
      <c r="I83" s="87"/>
      <c r="J83" s="88"/>
      <c r="K83" s="303">
        <v>0.05</v>
      </c>
      <c r="L83" s="867">
        <f>N77*K83</f>
        <v>16966.316213195278</v>
      </c>
      <c r="M83" s="868"/>
      <c r="N83" s="51"/>
    </row>
    <row r="84" spans="1:14" ht="15.75" thickBot="1">
      <c r="B84" s="91" t="s">
        <v>974</v>
      </c>
      <c r="C84" s="92"/>
      <c r="D84" s="92"/>
      <c r="E84" s="92"/>
      <c r="F84" s="92"/>
      <c r="G84" s="92"/>
      <c r="H84" s="92"/>
      <c r="I84" s="93"/>
      <c r="J84" s="94"/>
      <c r="K84" s="304">
        <v>0.05</v>
      </c>
      <c r="L84" s="869">
        <f>N77*K84</f>
        <v>16966.316213195278</v>
      </c>
      <c r="M84" s="870"/>
      <c r="N84" s="51"/>
    </row>
    <row r="85" spans="1:14" ht="15.75" thickBot="1">
      <c r="B85" s="833" t="s">
        <v>953</v>
      </c>
      <c r="C85" s="834"/>
      <c r="D85" s="834"/>
      <c r="E85" s="834"/>
      <c r="F85" s="834"/>
      <c r="G85" s="834"/>
      <c r="H85" s="834"/>
      <c r="I85" s="834"/>
      <c r="J85" s="834"/>
      <c r="K85" s="834"/>
      <c r="L85" s="834"/>
      <c r="M85" s="835"/>
      <c r="N85" s="52">
        <f>L82+L83+L84</f>
        <v>101797.89727917165</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441124.22154307715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134.53962180720401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12132.216372132603</v>
      </c>
      <c r="N48" s="271">
        <f>K48*M48</f>
        <v>12132.216372132603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12132.216372132603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2690.7924361440801</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14957.548430083887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2991.5096860167778</v>
      </c>
      <c r="M82" s="868"/>
      <c r="N82" s="51"/>
    </row>
    <row r="83" spans="1:14">
      <c r="B83" s="89" t="s">
        <v>973</v>
      </c>
      <c r="C83" s="90"/>
      <c r="D83" s="90"/>
      <c r="E83" s="90"/>
      <c r="F83" s="90"/>
      <c r="G83" s="90"/>
      <c r="H83" s="90"/>
      <c r="I83" s="87"/>
      <c r="J83" s="88"/>
      <c r="K83" s="303">
        <v>0.05</v>
      </c>
      <c r="L83" s="867">
        <f>N77*K83</f>
        <v>747.87742150419444</v>
      </c>
      <c r="M83" s="868"/>
      <c r="N83" s="51"/>
    </row>
    <row r="84" spans="1:14" ht="15.75" thickBot="1">
      <c r="B84" s="91" t="s">
        <v>974</v>
      </c>
      <c r="C84" s="92"/>
      <c r="D84" s="92"/>
      <c r="E84" s="92"/>
      <c r="F84" s="92"/>
      <c r="G84" s="92"/>
      <c r="H84" s="92"/>
      <c r="I84" s="93"/>
      <c r="J84" s="94"/>
      <c r="K84" s="304">
        <v>0.05</v>
      </c>
      <c r="L84" s="869">
        <f>N77*K84</f>
        <v>747.87742150419444</v>
      </c>
      <c r="M84" s="870"/>
      <c r="N84" s="51"/>
    </row>
    <row r="85" spans="1:14" ht="15.75" thickBot="1">
      <c r="B85" s="833" t="s">
        <v>953</v>
      </c>
      <c r="C85" s="834"/>
      <c r="D85" s="834"/>
      <c r="E85" s="834"/>
      <c r="F85" s="834"/>
      <c r="G85" s="834"/>
      <c r="H85" s="834"/>
      <c r="I85" s="834"/>
      <c r="J85" s="834"/>
      <c r="K85" s="834"/>
      <c r="L85" s="834"/>
      <c r="M85" s="835"/>
      <c r="N85" s="52">
        <f>L82+L83+L84</f>
        <v>4487.2645290251667</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19444.812959109055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998" t="s">
        <v>944</v>
      </c>
      <c r="D30" s="999"/>
      <c r="E30" s="999"/>
      <c r="F30" s="999"/>
      <c r="G30" s="999"/>
      <c r="H30" s="999"/>
      <c r="I30" s="999"/>
      <c r="J30" s="453"/>
      <c r="K30" s="306"/>
      <c r="L30" s="844" t="s">
        <v>945</v>
      </c>
      <c r="M30" s="845"/>
      <c r="N30" s="71" t="s">
        <v>946</v>
      </c>
    </row>
    <row r="31" spans="1:14" ht="30" customHeight="1" thickBot="1">
      <c r="A31" t="s">
        <v>1845</v>
      </c>
      <c r="B31" s="80" t="s">
        <v>1132</v>
      </c>
      <c r="C31" s="996" t="s">
        <v>2137</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2020.0640225900497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414295.35504935513</v>
      </c>
      <c r="N50" s="271">
        <f>K50*M50</f>
        <v>49715.442605922617</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5694.4718351408892</v>
      </c>
      <c r="N51" s="271">
        <f>K51*M51</f>
        <v>11388.943670281778</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111224.46511530208</v>
      </c>
      <c r="N52" s="271">
        <f>K52*M52</f>
        <v>55612.232557651041</v>
      </c>
    </row>
    <row r="53" spans="1:14" ht="15.75" thickBot="1">
      <c r="B53" s="833" t="s">
        <v>953</v>
      </c>
      <c r="C53" s="834"/>
      <c r="D53" s="834"/>
      <c r="E53" s="834"/>
      <c r="F53" s="834"/>
      <c r="G53" s="834"/>
      <c r="H53" s="834"/>
      <c r="I53" s="834"/>
      <c r="J53" s="834"/>
      <c r="K53" s="834"/>
      <c r="L53" s="834"/>
      <c r="M53" s="835"/>
      <c r="N53" s="393">
        <f>SUM(N48:N52)</f>
        <v>175888.61165274927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7">
        <f>VLOOKUP(A58,TRANSPORTE!A1:D117,4,FALSE)</f>
        <v>1350.725590257437</v>
      </c>
      <c r="M58" s="838"/>
      <c r="N58" s="286">
        <f>K58*L58</f>
        <v>1485.7981492831809</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1485.7981492831809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40401.280451800994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219795.75427642351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43959.150855284708</v>
      </c>
      <c r="M82" s="868"/>
      <c r="N82" s="51"/>
    </row>
    <row r="83" spans="1:14">
      <c r="B83" s="89" t="s">
        <v>973</v>
      </c>
      <c r="C83" s="90"/>
      <c r="D83" s="90"/>
      <c r="E83" s="90"/>
      <c r="F83" s="90"/>
      <c r="G83" s="90"/>
      <c r="H83" s="90"/>
      <c r="I83" s="87"/>
      <c r="J83" s="88"/>
      <c r="K83" s="303">
        <v>0.05</v>
      </c>
      <c r="L83" s="867">
        <f>N77*K83</f>
        <v>10989.787713821177</v>
      </c>
      <c r="M83" s="868"/>
      <c r="N83" s="51"/>
    </row>
    <row r="84" spans="1:14" ht="15.75" thickBot="1">
      <c r="B84" s="91" t="s">
        <v>974</v>
      </c>
      <c r="C84" s="92"/>
      <c r="D84" s="92"/>
      <c r="E84" s="92"/>
      <c r="F84" s="92"/>
      <c r="G84" s="92"/>
      <c r="H84" s="92"/>
      <c r="I84" s="93"/>
      <c r="J84" s="94"/>
      <c r="K84" s="304">
        <v>0.05</v>
      </c>
      <c r="L84" s="869">
        <f>N77*K84</f>
        <v>10989.787713821177</v>
      </c>
      <c r="M84" s="870"/>
      <c r="N84" s="51"/>
    </row>
    <row r="85" spans="1:14" ht="15.75" thickBot="1">
      <c r="B85" s="833" t="s">
        <v>953</v>
      </c>
      <c r="C85" s="834"/>
      <c r="D85" s="834"/>
      <c r="E85" s="834"/>
      <c r="F85" s="834"/>
      <c r="G85" s="834"/>
      <c r="H85" s="834"/>
      <c r="I85" s="834"/>
      <c r="J85" s="834"/>
      <c r="K85" s="834"/>
      <c r="L85" s="834"/>
      <c r="M85" s="835"/>
      <c r="N85" s="52">
        <f>L82+L83+L84</f>
        <v>65938.726282927062</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285734.48055935057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998" t="s">
        <v>944</v>
      </c>
      <c r="D30" s="999"/>
      <c r="E30" s="999"/>
      <c r="F30" s="999"/>
      <c r="G30" s="999"/>
      <c r="H30" s="999"/>
      <c r="I30" s="999"/>
      <c r="J30" s="453"/>
      <c r="K30" s="306"/>
      <c r="L30" s="844" t="s">
        <v>945</v>
      </c>
      <c r="M30" s="845"/>
      <c r="N30" s="71" t="s">
        <v>946</v>
      </c>
    </row>
    <row r="31" spans="1:14" ht="27" customHeight="1" thickBot="1">
      <c r="A31" t="s">
        <v>1845</v>
      </c>
      <c r="B31" s="80" t="s">
        <v>1133</v>
      </c>
      <c r="C31" s="996" t="s">
        <v>2138</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2020.0640225900497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414295.35504935513</v>
      </c>
      <c r="N50" s="271">
        <f>K50*M50</f>
        <v>49715.442605922617</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5694.4718351408892</v>
      </c>
      <c r="N51" s="271">
        <f>K51*M51</f>
        <v>11388.943670281778</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146785.95326899071</v>
      </c>
      <c r="N52" s="271">
        <f>K52*M52</f>
        <v>73392.976634495353</v>
      </c>
    </row>
    <row r="53" spans="1:14" ht="15.75" thickBot="1">
      <c r="B53" s="833" t="s">
        <v>953</v>
      </c>
      <c r="C53" s="834"/>
      <c r="D53" s="834"/>
      <c r="E53" s="834"/>
      <c r="F53" s="834"/>
      <c r="G53" s="834"/>
      <c r="H53" s="834"/>
      <c r="I53" s="834"/>
      <c r="J53" s="834"/>
      <c r="K53" s="834"/>
      <c r="L53" s="834"/>
      <c r="M53" s="835"/>
      <c r="N53" s="393">
        <f>SUM(N48:N52)</f>
        <v>193669.35572959358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7">
        <f>VLOOKUP(A58,TRANSPORTE!A1:D117,4,FALSE)</f>
        <v>1350.725590257437</v>
      </c>
      <c r="M58" s="838"/>
      <c r="N58" s="286">
        <f>K58*L58</f>
        <v>1485.7981492831809</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1485.7981492831809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40401.280451800994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237576.49835326782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47515.299670653563</v>
      </c>
      <c r="M82" s="868"/>
      <c r="N82" s="51"/>
    </row>
    <row r="83" spans="1:14">
      <c r="B83" s="89" t="s">
        <v>973</v>
      </c>
      <c r="C83" s="90"/>
      <c r="D83" s="90"/>
      <c r="E83" s="90"/>
      <c r="F83" s="90"/>
      <c r="G83" s="90"/>
      <c r="H83" s="90"/>
      <c r="I83" s="87"/>
      <c r="J83" s="88"/>
      <c r="K83" s="303">
        <v>0.05</v>
      </c>
      <c r="L83" s="867">
        <f>N77*K83</f>
        <v>11878.824917663391</v>
      </c>
      <c r="M83" s="868"/>
      <c r="N83" s="51"/>
    </row>
    <row r="84" spans="1:14" ht="15.75" thickBot="1">
      <c r="B84" s="91" t="s">
        <v>974</v>
      </c>
      <c r="C84" s="92"/>
      <c r="D84" s="92"/>
      <c r="E84" s="92"/>
      <c r="F84" s="92"/>
      <c r="G84" s="92"/>
      <c r="H84" s="92"/>
      <c r="I84" s="93"/>
      <c r="J84" s="94"/>
      <c r="K84" s="304">
        <v>0.05</v>
      </c>
      <c r="L84" s="869">
        <f>N77*K84</f>
        <v>11878.824917663391</v>
      </c>
      <c r="M84" s="870"/>
      <c r="N84" s="51"/>
    </row>
    <row r="85" spans="1:14" ht="15.75" thickBot="1">
      <c r="B85" s="833" t="s">
        <v>953</v>
      </c>
      <c r="C85" s="834"/>
      <c r="D85" s="834"/>
      <c r="E85" s="834"/>
      <c r="F85" s="834"/>
      <c r="G85" s="834"/>
      <c r="H85" s="834"/>
      <c r="I85" s="834"/>
      <c r="J85" s="834"/>
      <c r="K85" s="834"/>
      <c r="L85" s="834"/>
      <c r="M85" s="835"/>
      <c r="N85" s="52">
        <f>L82+L83+L84</f>
        <v>71272.949505980345</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308849.44785924815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998" t="s">
        <v>944</v>
      </c>
      <c r="D30" s="999"/>
      <c r="E30" s="999"/>
      <c r="F30" s="999"/>
      <c r="G30" s="999"/>
      <c r="H30" s="999"/>
      <c r="I30" s="999"/>
      <c r="J30" s="453"/>
      <c r="K30" s="306"/>
      <c r="L30" s="844" t="s">
        <v>945</v>
      </c>
      <c r="M30" s="845"/>
      <c r="N30" s="71" t="s">
        <v>946</v>
      </c>
    </row>
    <row r="31" spans="1:14" ht="27" customHeight="1" thickBot="1">
      <c r="A31" t="s">
        <v>1845</v>
      </c>
      <c r="B31" s="80" t="s">
        <v>1680</v>
      </c>
      <c r="C31" s="996" t="s">
        <v>2139</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2020.0640225900497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414295.35504935513</v>
      </c>
      <c r="N50" s="271">
        <f>K50*M50</f>
        <v>49715.442605922617</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5694.4718351408892</v>
      </c>
      <c r="N51" s="271">
        <f>K51*M51</f>
        <v>11388.943670281778</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158015.76448019958</v>
      </c>
      <c r="N52" s="271">
        <f>K52*M52</f>
        <v>79007.882240099789</v>
      </c>
    </row>
    <row r="53" spans="1:14" ht="15.75" thickBot="1">
      <c r="B53" s="833" t="s">
        <v>953</v>
      </c>
      <c r="C53" s="834"/>
      <c r="D53" s="834"/>
      <c r="E53" s="834"/>
      <c r="F53" s="834"/>
      <c r="G53" s="834"/>
      <c r="H53" s="834"/>
      <c r="I53" s="834"/>
      <c r="J53" s="834"/>
      <c r="K53" s="834"/>
      <c r="L53" s="834"/>
      <c r="M53" s="835"/>
      <c r="N53" s="393">
        <f>SUM(N48:N52)</f>
        <v>199284.26133519801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7">
        <f>VLOOKUP(A58,TRANSPORTE!A1:D117,4,FALSE)</f>
        <v>1350.725590257437</v>
      </c>
      <c r="M58" s="838"/>
      <c r="N58" s="286">
        <f>K58*L58</f>
        <v>1485.7981492831809</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1485.7981492831809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40401.280451800994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243191.40395887225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48638.28079177445</v>
      </c>
      <c r="M82" s="868"/>
      <c r="N82" s="51"/>
    </row>
    <row r="83" spans="1:14">
      <c r="B83" s="89" t="s">
        <v>973</v>
      </c>
      <c r="C83" s="90"/>
      <c r="D83" s="90"/>
      <c r="E83" s="90"/>
      <c r="F83" s="90"/>
      <c r="G83" s="90"/>
      <c r="H83" s="90"/>
      <c r="I83" s="87"/>
      <c r="J83" s="88"/>
      <c r="K83" s="303">
        <v>0.05</v>
      </c>
      <c r="L83" s="867">
        <f>N77*K83</f>
        <v>12159.570197943613</v>
      </c>
      <c r="M83" s="868"/>
      <c r="N83" s="51"/>
    </row>
    <row r="84" spans="1:14" ht="15.75" thickBot="1">
      <c r="B84" s="91" t="s">
        <v>974</v>
      </c>
      <c r="C84" s="92"/>
      <c r="D84" s="92"/>
      <c r="E84" s="92"/>
      <c r="F84" s="92"/>
      <c r="G84" s="92"/>
      <c r="H84" s="92"/>
      <c r="I84" s="93"/>
      <c r="J84" s="94"/>
      <c r="K84" s="304">
        <v>0.05</v>
      </c>
      <c r="L84" s="869">
        <f>N77*K84</f>
        <v>12159.570197943613</v>
      </c>
      <c r="M84" s="870"/>
      <c r="N84" s="51"/>
    </row>
    <row r="85" spans="1:14" ht="15.75" thickBot="1">
      <c r="B85" s="833" t="s">
        <v>953</v>
      </c>
      <c r="C85" s="834"/>
      <c r="D85" s="834"/>
      <c r="E85" s="834"/>
      <c r="F85" s="834"/>
      <c r="G85" s="834"/>
      <c r="H85" s="834"/>
      <c r="I85" s="834"/>
      <c r="J85" s="834"/>
      <c r="K85" s="834"/>
      <c r="L85" s="834"/>
      <c r="M85" s="835"/>
      <c r="N85" s="52">
        <f>L82+L83+L84</f>
        <v>72957.421187661676</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316148.8251465339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998" t="s">
        <v>944</v>
      </c>
      <c r="D30" s="999"/>
      <c r="E30" s="999"/>
      <c r="F30" s="999"/>
      <c r="G30" s="999"/>
      <c r="H30" s="999"/>
      <c r="I30" s="999"/>
      <c r="J30" s="453"/>
      <c r="K30" s="306"/>
      <c r="L30" s="844" t="s">
        <v>945</v>
      </c>
      <c r="M30" s="845"/>
      <c r="N30" s="71" t="s">
        <v>946</v>
      </c>
    </row>
    <row r="31" spans="1:14" ht="28.5" customHeight="1" thickBot="1">
      <c r="A31" t="s">
        <v>1845</v>
      </c>
      <c r="B31" s="80" t="s">
        <v>1681</v>
      </c>
      <c r="C31" s="996" t="s">
        <v>2140</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2020.0640225900497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414295.35504935513</v>
      </c>
      <c r="N50" s="271">
        <f>K50*M50</f>
        <v>49715.442605922617</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5694.4718351408892</v>
      </c>
      <c r="N51" s="271">
        <f>K51*M51</f>
        <v>11388.943670281778</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156300.35128933511</v>
      </c>
      <c r="N52" s="271">
        <f>K52*M52</f>
        <v>78150.175644667557</v>
      </c>
    </row>
    <row r="53" spans="1:14" ht="15.75" thickBot="1">
      <c r="B53" s="833" t="s">
        <v>953</v>
      </c>
      <c r="C53" s="834"/>
      <c r="D53" s="834"/>
      <c r="E53" s="834"/>
      <c r="F53" s="834"/>
      <c r="G53" s="834"/>
      <c r="H53" s="834"/>
      <c r="I53" s="834"/>
      <c r="J53" s="834"/>
      <c r="K53" s="834"/>
      <c r="L53" s="834"/>
      <c r="M53" s="835"/>
      <c r="N53" s="393">
        <f>SUM(N48:N52)</f>
        <v>198426.55473976576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7">
        <f>VLOOKUP(A58,TRANSPORTE!A1:D117,4,FALSE)</f>
        <v>1350.725590257437</v>
      </c>
      <c r="M58" s="838"/>
      <c r="N58" s="286">
        <f>K58*L58</f>
        <v>1485.7981492831809</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1485.7981492831809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40401.280451800994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242333.69736344001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48466.739472688001</v>
      </c>
      <c r="M82" s="868"/>
      <c r="N82" s="51"/>
    </row>
    <row r="83" spans="1:14">
      <c r="B83" s="89" t="s">
        <v>973</v>
      </c>
      <c r="C83" s="90"/>
      <c r="D83" s="90"/>
      <c r="E83" s="90"/>
      <c r="F83" s="90"/>
      <c r="G83" s="90"/>
      <c r="H83" s="90"/>
      <c r="I83" s="87"/>
      <c r="J83" s="88"/>
      <c r="K83" s="303">
        <v>0.05</v>
      </c>
      <c r="L83" s="867">
        <f>N77*K83</f>
        <v>12116.684868172</v>
      </c>
      <c r="M83" s="868"/>
      <c r="N83" s="51"/>
    </row>
    <row r="84" spans="1:14" ht="15.75" thickBot="1">
      <c r="B84" s="91" t="s">
        <v>974</v>
      </c>
      <c r="C84" s="92"/>
      <c r="D84" s="92"/>
      <c r="E84" s="92"/>
      <c r="F84" s="92"/>
      <c r="G84" s="92"/>
      <c r="H84" s="92"/>
      <c r="I84" s="93"/>
      <c r="J84" s="94"/>
      <c r="K84" s="304">
        <v>0.05</v>
      </c>
      <c r="L84" s="869">
        <f>N77*K84</f>
        <v>12116.684868172</v>
      </c>
      <c r="M84" s="870"/>
      <c r="N84" s="51"/>
    </row>
    <row r="85" spans="1:14" ht="15.75" thickBot="1">
      <c r="B85" s="833" t="s">
        <v>953</v>
      </c>
      <c r="C85" s="834"/>
      <c r="D85" s="834"/>
      <c r="E85" s="834"/>
      <c r="F85" s="834"/>
      <c r="G85" s="834"/>
      <c r="H85" s="834"/>
      <c r="I85" s="834"/>
      <c r="J85" s="834"/>
      <c r="K85" s="834"/>
      <c r="L85" s="834"/>
      <c r="M85" s="835"/>
      <c r="N85" s="52">
        <f>L82+L83+L84</f>
        <v>72700.109209032002</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315033.80657247198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257</v>
      </c>
      <c r="B36" s="846" t="str">
        <f>VLOOKUP(A36,EQUIPOS!A6:D154,3,FALSE)</f>
        <v>Mezcladora de concreto 1 bulto</v>
      </c>
      <c r="C36" s="847"/>
      <c r="D36" s="847"/>
      <c r="E36" s="847"/>
      <c r="F36" s="847"/>
      <c r="G36" s="847"/>
      <c r="H36" s="848"/>
      <c r="I36" s="266"/>
      <c r="J36" s="267"/>
      <c r="K36" s="268">
        <f>VLOOKUP(A36,EQUIPOS!A6:D163,4,FALSE)</f>
        <v>5453.4761869079366</v>
      </c>
      <c r="L36" s="269"/>
      <c r="M36" s="335">
        <v>1</v>
      </c>
      <c r="N36" s="271">
        <f>K36*M36</f>
        <v>5453.4761869079366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3373.3390225900498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8826.8152094979869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60059.247400696237</v>
      </c>
      <c r="N48" s="271">
        <f t="shared" ref="N48:N53" si="0">K48*M48</f>
        <v>30269.860689950903</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5694.4718351408892</v>
      </c>
      <c r="N49" s="271">
        <f t="shared" si="0"/>
        <v>11388.943670281778</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54.260859870469744</v>
      </c>
      <c r="N50" s="271">
        <f t="shared" si="0"/>
        <v>6022.9554456221413</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48776.645100169437</v>
      </c>
      <c r="N51" s="271">
        <f t="shared" si="0"/>
        <v>19510.658040067774</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68213.428604073444</v>
      </c>
      <c r="N52" s="272">
        <f t="shared" si="0"/>
        <v>25784.676012339762</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458.88409117138002</v>
      </c>
      <c r="N53" s="272">
        <f t="shared" si="0"/>
        <v>71585.918222735287</v>
      </c>
    </row>
    <row r="54" spans="1:14">
      <c r="B54" s="319"/>
      <c r="C54" s="316"/>
      <c r="D54" s="316"/>
      <c r="E54" s="316"/>
      <c r="F54" s="316"/>
      <c r="G54" s="316"/>
      <c r="H54" s="316"/>
      <c r="I54" s="316"/>
      <c r="J54" s="310"/>
      <c r="K54" s="44"/>
      <c r="L54" s="317"/>
      <c r="M54" s="425"/>
      <c r="N54" s="272"/>
    </row>
    <row r="55" spans="1:14" ht="15.75" thickBot="1">
      <c r="B55" s="839" t="s">
        <v>953</v>
      </c>
      <c r="C55" s="840"/>
      <c r="D55" s="840"/>
      <c r="E55" s="840"/>
      <c r="F55" s="840"/>
      <c r="G55" s="840"/>
      <c r="H55" s="840"/>
      <c r="I55" s="840"/>
      <c r="J55" s="840"/>
      <c r="K55" s="840"/>
      <c r="L55" s="840"/>
      <c r="M55" s="841"/>
      <c r="N55" s="104">
        <f>SUM(N48:N54)</f>
        <v>164563.01208099764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837">
        <f>VLOOKUP(A60,TRANSPORTE!A1:D117,4,FALSE)</f>
        <v>1350.725590257437</v>
      </c>
      <c r="M60" s="838"/>
      <c r="N60" s="286">
        <f>K60*L60</f>
        <v>540.29023610297486</v>
      </c>
    </row>
    <row r="61" spans="1:14">
      <c r="A61" t="s">
        <v>1229</v>
      </c>
      <c r="B61" s="46" t="str">
        <f>VLOOKUP(A61,TRANSPORTE!A1:D117,3,FALSE)</f>
        <v>Transporte de arena</v>
      </c>
      <c r="C61" s="47"/>
      <c r="D61" s="47"/>
      <c r="E61" s="47"/>
      <c r="F61" s="47"/>
      <c r="G61" s="47"/>
      <c r="H61" s="310" t="s">
        <v>339</v>
      </c>
      <c r="I61" s="278">
        <v>0.378</v>
      </c>
      <c r="J61" s="285">
        <v>1</v>
      </c>
      <c r="K61" s="278">
        <f>I61*J61</f>
        <v>0.378</v>
      </c>
      <c r="L61" s="837">
        <f>VLOOKUP(A61,TRANSPORTE!A1:D117,4,FALSE)</f>
        <v>1350.725590257437</v>
      </c>
      <c r="M61" s="838"/>
      <c r="N61" s="286">
        <f t="shared" ref="N61:N62" si="1">K61*L61</f>
        <v>510.57427311731118</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837">
        <f>VLOOKUP(A62,TRANSPORTE!A1:D117,4,FALSE)</f>
        <v>1350.725590257437</v>
      </c>
      <c r="M62" s="838"/>
      <c r="N62" s="286">
        <f t="shared" si="1"/>
        <v>680.76569748974828</v>
      </c>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1731.6302067100341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67466.780451800994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242588.23794900667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48517.647589801338</v>
      </c>
      <c r="M84" s="868"/>
      <c r="N84" s="51"/>
    </row>
    <row r="85" spans="1:14">
      <c r="B85" s="89" t="s">
        <v>973</v>
      </c>
      <c r="C85" s="90"/>
      <c r="D85" s="90"/>
      <c r="E85" s="90"/>
      <c r="F85" s="90"/>
      <c r="G85" s="90"/>
      <c r="H85" s="90"/>
      <c r="I85" s="87"/>
      <c r="J85" s="88"/>
      <c r="K85" s="303">
        <v>0.05</v>
      </c>
      <c r="L85" s="867">
        <f>N79*K85</f>
        <v>12129.411897450334</v>
      </c>
      <c r="M85" s="868"/>
      <c r="N85" s="51"/>
    </row>
    <row r="86" spans="1:14" ht="15.75" thickBot="1">
      <c r="B86" s="91" t="s">
        <v>974</v>
      </c>
      <c r="C86" s="92"/>
      <c r="D86" s="92"/>
      <c r="E86" s="92"/>
      <c r="F86" s="92"/>
      <c r="G86" s="92"/>
      <c r="H86" s="92"/>
      <c r="I86" s="93"/>
      <c r="J86" s="94"/>
      <c r="K86" s="304">
        <v>0.05</v>
      </c>
      <c r="L86" s="869">
        <f>N79*K86</f>
        <v>12129.411897450334</v>
      </c>
      <c r="M86" s="870"/>
      <c r="N86" s="51"/>
    </row>
    <row r="87" spans="1:14" ht="15.75" thickBot="1">
      <c r="B87" s="833" t="s">
        <v>953</v>
      </c>
      <c r="C87" s="834"/>
      <c r="D87" s="834"/>
      <c r="E87" s="834"/>
      <c r="F87" s="834"/>
      <c r="G87" s="834"/>
      <c r="H87" s="834"/>
      <c r="I87" s="834"/>
      <c r="J87" s="834"/>
      <c r="K87" s="834"/>
      <c r="L87" s="834"/>
      <c r="M87" s="835"/>
      <c r="N87" s="52">
        <f>L84+L85+L86</f>
        <v>72776.471384702003</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315364.70933370868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1345.39621807204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1514.3088845253933</v>
      </c>
      <c r="N48" s="271">
        <f>K48*M48</f>
        <v>757.15444226269665</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407180.58369269787</v>
      </c>
      <c r="N49" s="271">
        <f>K49*M49</f>
        <v>411252.38952962484</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5694.4718351408892</v>
      </c>
      <c r="N50" s="271">
        <f>K50*M50</f>
        <v>1708.3415505422668</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839" t="s">
        <v>953</v>
      </c>
      <c r="C55" s="840"/>
      <c r="D55" s="840"/>
      <c r="E55" s="840"/>
      <c r="F55" s="840"/>
      <c r="G55" s="840"/>
      <c r="H55" s="840"/>
      <c r="I55" s="840"/>
      <c r="J55" s="840"/>
      <c r="K55" s="840"/>
      <c r="L55" s="840"/>
      <c r="M55" s="841"/>
      <c r="N55" s="104">
        <f>SUM(N48:N54)</f>
        <v>413717.88552242983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837">
        <f>VLOOKUP(A60,TRANSPORTE!A1:D117,4,FALSE)</f>
        <v>1350.725590257437</v>
      </c>
      <c r="M60" s="838"/>
      <c r="N60" s="286">
        <f>K60*L60</f>
        <v>1364.2328461600114</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1364.2328461600114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26907.924361440797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443335.4389481027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88667.087789620549</v>
      </c>
      <c r="M84" s="868"/>
      <c r="N84" s="51"/>
    </row>
    <row r="85" spans="1:14">
      <c r="B85" s="89" t="s">
        <v>973</v>
      </c>
      <c r="C85" s="90"/>
      <c r="D85" s="90"/>
      <c r="E85" s="90"/>
      <c r="F85" s="90"/>
      <c r="G85" s="90"/>
      <c r="H85" s="90"/>
      <c r="I85" s="87"/>
      <c r="J85" s="88"/>
      <c r="K85" s="303">
        <v>0.05</v>
      </c>
      <c r="L85" s="867">
        <f>N79*K85</f>
        <v>22166.771947405137</v>
      </c>
      <c r="M85" s="868"/>
      <c r="N85" s="51"/>
    </row>
    <row r="86" spans="1:14" ht="15.75" thickBot="1">
      <c r="B86" s="91" t="s">
        <v>974</v>
      </c>
      <c r="C86" s="92"/>
      <c r="D86" s="92"/>
      <c r="E86" s="92"/>
      <c r="F86" s="92"/>
      <c r="G86" s="92"/>
      <c r="H86" s="92"/>
      <c r="I86" s="93"/>
      <c r="J86" s="94"/>
      <c r="K86" s="304">
        <v>0.05</v>
      </c>
      <c r="L86" s="869">
        <f>N79*K86</f>
        <v>22166.771947405137</v>
      </c>
      <c r="M86" s="870"/>
      <c r="N86" s="51"/>
    </row>
    <row r="87" spans="1:14" ht="15.75" thickBot="1">
      <c r="B87" s="833" t="s">
        <v>953</v>
      </c>
      <c r="C87" s="834"/>
      <c r="D87" s="834"/>
      <c r="E87" s="834"/>
      <c r="F87" s="834"/>
      <c r="G87" s="834"/>
      <c r="H87" s="834"/>
      <c r="I87" s="834"/>
      <c r="J87" s="834"/>
      <c r="K87" s="834"/>
      <c r="L87" s="834"/>
      <c r="M87" s="835"/>
      <c r="N87" s="52">
        <f>L84+L85+L86</f>
        <v>133000.63168443082</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576336.07063253352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29.25" customHeight="1" thickBot="1">
      <c r="A31" t="s">
        <v>1845</v>
      </c>
      <c r="B31" s="80" t="s">
        <v>1135</v>
      </c>
      <c r="C31" s="973" t="s">
        <v>2143</v>
      </c>
      <c r="D31" s="974"/>
      <c r="E31" s="974"/>
      <c r="F31" s="974"/>
      <c r="G31" s="974"/>
      <c r="H31" s="974"/>
      <c r="I31" s="974"/>
      <c r="J31" s="100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71.649414538135986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1514.3088845253933</v>
      </c>
      <c r="N48" s="271">
        <f>K48*M48</f>
        <v>75.715444226269668</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51930.867775930077</v>
      </c>
      <c r="N49" s="271">
        <f>K49*M49</f>
        <v>51930.867775930077</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52006.583220156346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1432.9882907627198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53511.220925457201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10702.24418509144</v>
      </c>
      <c r="M84" s="868"/>
      <c r="N84" s="51"/>
    </row>
    <row r="85" spans="1:14">
      <c r="B85" s="89" t="s">
        <v>973</v>
      </c>
      <c r="C85" s="90"/>
      <c r="D85" s="90"/>
      <c r="E85" s="90"/>
      <c r="F85" s="90"/>
      <c r="G85" s="90"/>
      <c r="H85" s="90"/>
      <c r="I85" s="87"/>
      <c r="J85" s="88"/>
      <c r="K85" s="303">
        <v>0.05</v>
      </c>
      <c r="L85" s="867">
        <f>N79*K85</f>
        <v>2675.56104627286</v>
      </c>
      <c r="M85" s="868"/>
      <c r="N85" s="51"/>
    </row>
    <row r="86" spans="1:14" ht="15.75" thickBot="1">
      <c r="B86" s="91" t="s">
        <v>974</v>
      </c>
      <c r="C86" s="92"/>
      <c r="D86" s="92"/>
      <c r="E86" s="92"/>
      <c r="F86" s="92"/>
      <c r="G86" s="92"/>
      <c r="H86" s="92"/>
      <c r="I86" s="93"/>
      <c r="J86" s="94"/>
      <c r="K86" s="304">
        <v>0.05</v>
      </c>
      <c r="L86" s="869">
        <f>N79*K86</f>
        <v>2675.56104627286</v>
      </c>
      <c r="M86" s="870"/>
      <c r="N86" s="51"/>
    </row>
    <row r="87" spans="1:14" ht="15.75" thickBot="1">
      <c r="B87" s="833" t="s">
        <v>953</v>
      </c>
      <c r="C87" s="834"/>
      <c r="D87" s="834"/>
      <c r="E87" s="834"/>
      <c r="F87" s="834"/>
      <c r="G87" s="834"/>
      <c r="H87" s="834"/>
      <c r="I87" s="834"/>
      <c r="J87" s="834"/>
      <c r="K87" s="834"/>
      <c r="L87" s="834"/>
      <c r="M87" s="835"/>
      <c r="N87" s="52">
        <f>L84+L85+L86</f>
        <v>16053.36627763716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69564.587203094357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1683</v>
      </c>
      <c r="C31" s="973" t="s">
        <v>2144</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v>
      </c>
      <c r="B36" s="846" t="str">
        <f>VLOOKUP(A36,EQUIPOS!A6:D154,3,FALSE)</f>
        <v>COMPACTADOR MANUAL VIBRATORIO (RANA) con motor de 6 HP</v>
      </c>
      <c r="C36" s="847"/>
      <c r="D36" s="847"/>
      <c r="E36" s="847"/>
      <c r="F36" s="847"/>
      <c r="G36" s="847"/>
      <c r="H36" s="848"/>
      <c r="I36" s="266"/>
      <c r="J36" s="267"/>
      <c r="K36" s="268">
        <f>VLOOKUP(A36,EQUIPOS!A6:D163,4,FALSE)</f>
        <v>6619.7760077527246</v>
      </c>
      <c r="L36" s="269"/>
      <c r="M36" s="335">
        <v>1.25</v>
      </c>
      <c r="N36" s="271">
        <f>K36/M36</f>
        <v>5295.8208062021795</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1886.7062180720402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7182.5270242742199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20844.029767745935</v>
      </c>
      <c r="N48" s="271">
        <f>K48*M48</f>
        <v>10422.014883872967</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1514.3088845253933</v>
      </c>
      <c r="N49" s="271">
        <f>K49*M49</f>
        <v>757.15444226269665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407180.58369269787</v>
      </c>
      <c r="N50" s="271">
        <f>K50*M50</f>
        <v>411252.38952962484</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5694.4718351408892</v>
      </c>
      <c r="N51" s="271">
        <f>K51*M51</f>
        <v>1708.3415505422668</v>
      </c>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424139.90040630277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837">
        <f>VLOOKUP(A58,TRANSPORTE!A1:D117,4,FALSE)</f>
        <v>1350.725590257437</v>
      </c>
      <c r="M58" s="838"/>
      <c r="N58" s="286">
        <f>K58*L58</f>
        <v>1364.2328461600114</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837">
        <f>VLOOKUP(A59,TRANSPORTE!A1:D117,4,FALSE)</f>
        <v>1350.725590257437</v>
      </c>
      <c r="M59" s="838"/>
      <c r="N59" s="286">
        <f>K59*L59</f>
        <v>675.36279512871852</v>
      </c>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2039.5956412887299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37734.124361440801</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471096.14743330656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94219.229486661323</v>
      </c>
      <c r="M82" s="868"/>
      <c r="N82" s="51"/>
    </row>
    <row r="83" spans="1:14">
      <c r="B83" s="89" t="s">
        <v>973</v>
      </c>
      <c r="C83" s="90"/>
      <c r="D83" s="90"/>
      <c r="E83" s="90"/>
      <c r="F83" s="90"/>
      <c r="G83" s="90"/>
      <c r="H83" s="90"/>
      <c r="I83" s="87"/>
      <c r="J83" s="88"/>
      <c r="K83" s="303">
        <v>0.05</v>
      </c>
      <c r="L83" s="867">
        <f>N77*K83</f>
        <v>23554.807371665331</v>
      </c>
      <c r="M83" s="868"/>
      <c r="N83" s="51"/>
    </row>
    <row r="84" spans="1:14" ht="15.75" thickBot="1">
      <c r="B84" s="91" t="s">
        <v>974</v>
      </c>
      <c r="C84" s="92"/>
      <c r="D84" s="92"/>
      <c r="E84" s="92"/>
      <c r="F84" s="92"/>
      <c r="G84" s="92"/>
      <c r="H84" s="92"/>
      <c r="I84" s="93"/>
      <c r="J84" s="94"/>
      <c r="K84" s="304">
        <v>0.05</v>
      </c>
      <c r="L84" s="869">
        <f>N77*K84</f>
        <v>23554.807371665331</v>
      </c>
      <c r="M84" s="870"/>
      <c r="N84" s="51"/>
    </row>
    <row r="85" spans="1:14" ht="15.75" thickBot="1">
      <c r="B85" s="833" t="s">
        <v>953</v>
      </c>
      <c r="C85" s="834"/>
      <c r="D85" s="834"/>
      <c r="E85" s="834"/>
      <c r="F85" s="834"/>
      <c r="G85" s="834"/>
      <c r="H85" s="834"/>
      <c r="I85" s="834"/>
      <c r="J85" s="834"/>
      <c r="K85" s="834"/>
      <c r="L85" s="834"/>
      <c r="M85" s="835"/>
      <c r="N85" s="52">
        <f>L82+L83+L84</f>
        <v>141328.84422999198</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612424.99166329857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1.5" customHeight="1" thickBot="1">
      <c r="A31" t="s">
        <v>1845</v>
      </c>
      <c r="B31" s="80" t="s">
        <v>1684</v>
      </c>
      <c r="C31" s="973" t="s">
        <v>2145</v>
      </c>
      <c r="D31" s="974"/>
      <c r="E31" s="974"/>
      <c r="F31" s="974"/>
      <c r="G31" s="974"/>
      <c r="H31" s="974"/>
      <c r="I31" s="974"/>
      <c r="J31" s="100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v>
      </c>
      <c r="B36" s="846" t="str">
        <f>VLOOKUP(A36,EQUIPOS!A6:D154,3,FALSE)</f>
        <v>COMPACTADOR MANUAL VIBRATORIO (RANA) con motor de 6 HP</v>
      </c>
      <c r="C36" s="847"/>
      <c r="D36" s="847"/>
      <c r="E36" s="847"/>
      <c r="F36" s="847"/>
      <c r="G36" s="847"/>
      <c r="H36" s="848"/>
      <c r="I36" s="266"/>
      <c r="J36" s="267"/>
      <c r="K36" s="268">
        <f>VLOOKUP(A36,EQUIPOS!A6:D163,4,FALSE)</f>
        <v>6619.7760077527246</v>
      </c>
      <c r="L36" s="269"/>
      <c r="M36" s="335">
        <v>18.75</v>
      </c>
      <c r="N36" s="271">
        <f>K36/M36</f>
        <v>353.05472041347866</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107.73674787146933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460.791468284948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20844.029767745935</v>
      </c>
      <c r="N48" s="271">
        <f>K48*M48</f>
        <v>1042.2014883872969</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1514.3088845253933</v>
      </c>
      <c r="N49" s="271">
        <f>K49*M49</f>
        <v>75.715444226269668</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51930.867775930077</v>
      </c>
      <c r="N50" s="271">
        <f>K50*M50</f>
        <v>51930.867775930077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53048.784708543644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837">
        <f>VLOOKUP(A58,TRANSPORTE!A1:D117,4,FALSE)</f>
        <v>1350.725590257437</v>
      </c>
      <c r="M58" s="838"/>
      <c r="N58" s="286">
        <f>K58*L58</f>
        <v>67.536279512871857</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67.536279512871857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2154.7349574293867</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55731.847413770854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11146.369482754171</v>
      </c>
      <c r="M82" s="868"/>
      <c r="N82" s="51"/>
    </row>
    <row r="83" spans="1:14">
      <c r="B83" s="89" t="s">
        <v>973</v>
      </c>
      <c r="C83" s="90"/>
      <c r="D83" s="90"/>
      <c r="E83" s="90"/>
      <c r="F83" s="90"/>
      <c r="G83" s="90"/>
      <c r="H83" s="90"/>
      <c r="I83" s="87"/>
      <c r="J83" s="88"/>
      <c r="K83" s="303">
        <v>0.05</v>
      </c>
      <c r="L83" s="867">
        <f>N77*K83</f>
        <v>2786.5923706885428</v>
      </c>
      <c r="M83" s="868"/>
      <c r="N83" s="51"/>
    </row>
    <row r="84" spans="1:14" ht="15.75" thickBot="1">
      <c r="B84" s="91" t="s">
        <v>974</v>
      </c>
      <c r="C84" s="92"/>
      <c r="D84" s="92"/>
      <c r="E84" s="92"/>
      <c r="F84" s="92"/>
      <c r="G84" s="92"/>
      <c r="H84" s="92"/>
      <c r="I84" s="93"/>
      <c r="J84" s="94"/>
      <c r="K84" s="304">
        <v>0.05</v>
      </c>
      <c r="L84" s="869">
        <f>N77*K84</f>
        <v>2786.5923706885428</v>
      </c>
      <c r="M84" s="870"/>
      <c r="N84" s="51"/>
    </row>
    <row r="85" spans="1:14" ht="15.75" thickBot="1">
      <c r="B85" s="833" t="s">
        <v>953</v>
      </c>
      <c r="C85" s="834"/>
      <c r="D85" s="834"/>
      <c r="E85" s="834"/>
      <c r="F85" s="834"/>
      <c r="G85" s="834"/>
      <c r="H85" s="834"/>
      <c r="I85" s="834"/>
      <c r="J85" s="834"/>
      <c r="K85" s="834"/>
      <c r="L85" s="834"/>
      <c r="M85" s="835"/>
      <c r="N85" s="52">
        <f>L82+L83+L84</f>
        <v>16719.554224131258</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72451.401637902105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134.53962180720401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407180.58369269787</v>
      </c>
      <c r="N48" s="271">
        <f>K48*M48</f>
        <v>28502.640858488852</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5694.4718351408892</v>
      </c>
      <c r="N49" s="271">
        <f>K49*M49</f>
        <v>1708.3415505422668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30210.982409031119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837">
        <f>VLOOKUP(A58,TRANSPORTE!A1:D117,4,FALSE)</f>
        <v>1350.725590257437</v>
      </c>
      <c r="M58" s="838"/>
      <c r="N58" s="286">
        <f>K58*L58</f>
        <v>94.5507913180206</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94.5507913180206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2690.7924361440801</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33130.865258300422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6626.1730516600846</v>
      </c>
      <c r="M82" s="868"/>
      <c r="N82" s="51"/>
    </row>
    <row r="83" spans="1:14">
      <c r="B83" s="89" t="s">
        <v>973</v>
      </c>
      <c r="C83" s="90"/>
      <c r="D83" s="90"/>
      <c r="E83" s="90"/>
      <c r="F83" s="90"/>
      <c r="G83" s="90"/>
      <c r="H83" s="90"/>
      <c r="I83" s="87"/>
      <c r="J83" s="88"/>
      <c r="K83" s="303">
        <v>0.05</v>
      </c>
      <c r="L83" s="867">
        <f>N77*K83</f>
        <v>1656.5432629150212</v>
      </c>
      <c r="M83" s="868"/>
      <c r="N83" s="51"/>
    </row>
    <row r="84" spans="1:14" ht="15.75" thickBot="1">
      <c r="B84" s="91" t="s">
        <v>974</v>
      </c>
      <c r="C84" s="92"/>
      <c r="D84" s="92"/>
      <c r="E84" s="92"/>
      <c r="F84" s="92"/>
      <c r="G84" s="92"/>
      <c r="H84" s="92"/>
      <c r="I84" s="93"/>
      <c r="J84" s="94"/>
      <c r="K84" s="304">
        <v>0.05</v>
      </c>
      <c r="L84" s="869">
        <f>N77*K84</f>
        <v>1656.5432629150212</v>
      </c>
      <c r="M84" s="870"/>
      <c r="N84" s="51"/>
    </row>
    <row r="85" spans="1:14" ht="15.75" thickBot="1">
      <c r="B85" s="833" t="s">
        <v>953</v>
      </c>
      <c r="C85" s="834"/>
      <c r="D85" s="834"/>
      <c r="E85" s="834"/>
      <c r="F85" s="834"/>
      <c r="G85" s="834"/>
      <c r="H85" s="834"/>
      <c r="I85" s="834"/>
      <c r="J85" s="834"/>
      <c r="K85" s="834"/>
      <c r="L85" s="834"/>
      <c r="M85" s="835"/>
      <c r="N85" s="52">
        <f>L82+L83+L84</f>
        <v>9939.2595774901274</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43070.12483579055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71.649414538135986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33167.978272603425</v>
      </c>
      <c r="N48" s="271">
        <f>K48*M48</f>
        <v>41459.972840754279</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41459.972840754279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1432.9882907627198</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42964.610546055133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8592.9221092110274</v>
      </c>
      <c r="M82" s="868"/>
      <c r="N82" s="51"/>
    </row>
    <row r="83" spans="1:14">
      <c r="B83" s="89" t="s">
        <v>973</v>
      </c>
      <c r="C83" s="90"/>
      <c r="D83" s="90"/>
      <c r="E83" s="90"/>
      <c r="F83" s="90"/>
      <c r="G83" s="90"/>
      <c r="H83" s="90"/>
      <c r="I83" s="87"/>
      <c r="J83" s="88"/>
      <c r="K83" s="303">
        <v>0.05</v>
      </c>
      <c r="L83" s="867">
        <f>N77*K83</f>
        <v>2148.2305273027569</v>
      </c>
      <c r="M83" s="868"/>
      <c r="N83" s="51"/>
    </row>
    <row r="84" spans="1:14" ht="15.75" thickBot="1">
      <c r="B84" s="91" t="s">
        <v>974</v>
      </c>
      <c r="C84" s="92"/>
      <c r="D84" s="92"/>
      <c r="E84" s="92"/>
      <c r="F84" s="92"/>
      <c r="G84" s="92"/>
      <c r="H84" s="92"/>
      <c r="I84" s="93"/>
      <c r="J84" s="94"/>
      <c r="K84" s="304">
        <v>0.05</v>
      </c>
      <c r="L84" s="869">
        <f>N77*K84</f>
        <v>2148.2305273027569</v>
      </c>
      <c r="M84" s="870"/>
      <c r="N84" s="51"/>
    </row>
    <row r="85" spans="1:14" ht="15.75" thickBot="1">
      <c r="B85" s="833" t="s">
        <v>953</v>
      </c>
      <c r="C85" s="834"/>
      <c r="D85" s="834"/>
      <c r="E85" s="834"/>
      <c r="F85" s="834"/>
      <c r="G85" s="834"/>
      <c r="H85" s="834"/>
      <c r="I85" s="834"/>
      <c r="J85" s="834"/>
      <c r="K85" s="834"/>
      <c r="L85" s="834"/>
      <c r="M85" s="835"/>
      <c r="N85" s="52">
        <f>L82+L83+L84</f>
        <v>12889.383163816539</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55853.993709871676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161.605121807204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415638.63216372696</v>
      </c>
      <c r="N48" s="271">
        <f>K48*M48</f>
        <v>831.27726432745396</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407180.58369269787</v>
      </c>
      <c r="N49" s="271">
        <f>K49*M49</f>
        <v>28502.640858488852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5694.4718351408892</v>
      </c>
      <c r="N50" s="271">
        <f>K50*M50</f>
        <v>1708.3415505422668</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31042.259673358574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837">
        <f>VLOOKUP(A58,TRANSPORTE!A1:D117,4,FALSE)</f>
        <v>1350.725590257437</v>
      </c>
      <c r="M58" s="838"/>
      <c r="N58" s="286">
        <f>K58*L58</f>
        <v>97.25224249853548</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97.25224249853548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3232.1024361440795</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34533.219473808393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6906.6438947616789</v>
      </c>
      <c r="M82" s="868"/>
      <c r="N82" s="51"/>
    </row>
    <row r="83" spans="1:14">
      <c r="B83" s="89" t="s">
        <v>973</v>
      </c>
      <c r="C83" s="90"/>
      <c r="D83" s="90"/>
      <c r="E83" s="90"/>
      <c r="F83" s="90"/>
      <c r="G83" s="90"/>
      <c r="H83" s="90"/>
      <c r="I83" s="87"/>
      <c r="J83" s="88"/>
      <c r="K83" s="303">
        <v>0.05</v>
      </c>
      <c r="L83" s="867">
        <f>N77*K83</f>
        <v>1726.6609736904197</v>
      </c>
      <c r="M83" s="868"/>
      <c r="N83" s="51"/>
    </row>
    <row r="84" spans="1:14" ht="15.75" thickBot="1">
      <c r="B84" s="91" t="s">
        <v>974</v>
      </c>
      <c r="C84" s="92"/>
      <c r="D84" s="92"/>
      <c r="E84" s="92"/>
      <c r="F84" s="92"/>
      <c r="G84" s="92"/>
      <c r="H84" s="92"/>
      <c r="I84" s="93"/>
      <c r="J84" s="94"/>
      <c r="K84" s="304">
        <v>0.05</v>
      </c>
      <c r="L84" s="869">
        <f>N77*K84</f>
        <v>1726.6609736904197</v>
      </c>
      <c r="M84" s="870"/>
      <c r="N84" s="51"/>
    </row>
    <row r="85" spans="1:14" ht="15.75" thickBot="1">
      <c r="B85" s="833" t="s">
        <v>953</v>
      </c>
      <c r="C85" s="834"/>
      <c r="D85" s="834"/>
      <c r="E85" s="834"/>
      <c r="F85" s="834"/>
      <c r="G85" s="834"/>
      <c r="H85" s="834"/>
      <c r="I85" s="834"/>
      <c r="J85" s="834"/>
      <c r="K85" s="834"/>
      <c r="L85" s="834"/>
      <c r="M85" s="835"/>
      <c r="N85" s="52">
        <f>L82+L83+L84</f>
        <v>10359.965842142517</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44893.185315950912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89.693081204802667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415638.63216372696</v>
      </c>
      <c r="N48" s="271">
        <f>K48*M48</f>
        <v>831.27726432745396</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33167.978272603425</v>
      </c>
      <c r="N49" s="271">
        <f>K49*M49</f>
        <v>41459.972840754279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42291.25010508173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837">
        <f>VLOOKUP(A58,TRANSPORTE!A1:D117,4,FALSE)</f>
        <v>1350.725590257437</v>
      </c>
      <c r="M58" s="838"/>
      <c r="N58" s="286">
        <f>K58*L58</f>
        <v>2.7014511805148742</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2.7014511805148742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1793.8616240960532</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44177.506261563103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8835.5012523126206</v>
      </c>
      <c r="M82" s="868"/>
      <c r="N82" s="51"/>
    </row>
    <row r="83" spans="1:14">
      <c r="B83" s="89" t="s">
        <v>973</v>
      </c>
      <c r="C83" s="90"/>
      <c r="D83" s="90"/>
      <c r="E83" s="90"/>
      <c r="F83" s="90"/>
      <c r="G83" s="90"/>
      <c r="H83" s="90"/>
      <c r="I83" s="87"/>
      <c r="J83" s="88"/>
      <c r="K83" s="303">
        <v>0.05</v>
      </c>
      <c r="L83" s="867">
        <f>N77*K83</f>
        <v>2208.8753130781552</v>
      </c>
      <c r="M83" s="868"/>
      <c r="N83" s="51"/>
    </row>
    <row r="84" spans="1:14" ht="15.75" thickBot="1">
      <c r="B84" s="91" t="s">
        <v>974</v>
      </c>
      <c r="C84" s="92"/>
      <c r="D84" s="92"/>
      <c r="E84" s="92"/>
      <c r="F84" s="92"/>
      <c r="G84" s="92"/>
      <c r="H84" s="92"/>
      <c r="I84" s="93"/>
      <c r="J84" s="94"/>
      <c r="K84" s="304">
        <v>0.05</v>
      </c>
      <c r="L84" s="869">
        <f>N77*K84</f>
        <v>2208.8753130781552</v>
      </c>
      <c r="M84" s="870"/>
      <c r="N84" s="51"/>
    </row>
    <row r="85" spans="1:14" ht="15.75" thickBot="1">
      <c r="B85" s="833" t="s">
        <v>953</v>
      </c>
      <c r="C85" s="834"/>
      <c r="D85" s="834"/>
      <c r="E85" s="834"/>
      <c r="F85" s="834"/>
      <c r="G85" s="834"/>
      <c r="H85" s="834"/>
      <c r="I85" s="834"/>
      <c r="J85" s="834"/>
      <c r="K85" s="834"/>
      <c r="L85" s="834"/>
      <c r="M85" s="835"/>
      <c r="N85" s="52">
        <f>L82+L83+L84</f>
        <v>13253.251878468931</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57430.758140032034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22.554583333333333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6321.685936410071</v>
      </c>
      <c r="N48" s="271">
        <f>K48*M48</f>
        <v>6953.8545300510787</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6953.8545300510787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451.09166666666664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7427.5007800510784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1485.5001560102157</v>
      </c>
      <c r="M82" s="868"/>
      <c r="N82" s="51"/>
    </row>
    <row r="83" spans="1:14">
      <c r="B83" s="89" t="s">
        <v>973</v>
      </c>
      <c r="C83" s="90"/>
      <c r="D83" s="90"/>
      <c r="E83" s="90"/>
      <c r="F83" s="90"/>
      <c r="G83" s="90"/>
      <c r="H83" s="90"/>
      <c r="I83" s="87"/>
      <c r="J83" s="88"/>
      <c r="K83" s="303">
        <v>0.05</v>
      </c>
      <c r="L83" s="867">
        <f>N77*K83</f>
        <v>371.37503900255393</v>
      </c>
      <c r="M83" s="868"/>
      <c r="N83" s="51"/>
    </row>
    <row r="84" spans="1:14" ht="15.75" thickBot="1">
      <c r="B84" s="91" t="s">
        <v>974</v>
      </c>
      <c r="C84" s="92"/>
      <c r="D84" s="92"/>
      <c r="E84" s="92"/>
      <c r="F84" s="92"/>
      <c r="G84" s="92"/>
      <c r="H84" s="92"/>
      <c r="I84" s="93"/>
      <c r="J84" s="94"/>
      <c r="K84" s="304">
        <v>0.05</v>
      </c>
      <c r="L84" s="869">
        <f>N77*K84</f>
        <v>371.37503900255393</v>
      </c>
      <c r="M84" s="870"/>
      <c r="N84" s="51"/>
    </row>
    <row r="85" spans="1:14" ht="15.75" thickBot="1">
      <c r="B85" s="833" t="s">
        <v>953</v>
      </c>
      <c r="C85" s="834"/>
      <c r="D85" s="834"/>
      <c r="E85" s="834"/>
      <c r="F85" s="834"/>
      <c r="G85" s="834"/>
      <c r="H85" s="834"/>
      <c r="I85" s="834"/>
      <c r="J85" s="834"/>
      <c r="K85" s="834"/>
      <c r="L85" s="834"/>
      <c r="M85" s="835"/>
      <c r="N85" s="52">
        <f>L82+L83+L84</f>
        <v>2228.2502340153237</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9655.7510140664017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22.554583333333333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7413.7792022000385</v>
      </c>
      <c r="N48" s="271">
        <f>K48*M48</f>
        <v>8155.1571224200434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8155.1571224200434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451.09166666666664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8628.8033724200432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1725.7606744840086</v>
      </c>
      <c r="M82" s="868"/>
      <c r="N82" s="51"/>
    </row>
    <row r="83" spans="1:14">
      <c r="B83" s="89" t="s">
        <v>973</v>
      </c>
      <c r="C83" s="90"/>
      <c r="D83" s="90"/>
      <c r="E83" s="90"/>
      <c r="F83" s="90"/>
      <c r="G83" s="90"/>
      <c r="H83" s="90"/>
      <c r="I83" s="87"/>
      <c r="J83" s="88"/>
      <c r="K83" s="303">
        <v>0.05</v>
      </c>
      <c r="L83" s="867">
        <f>N77*K83</f>
        <v>431.44016862100216</v>
      </c>
      <c r="M83" s="868"/>
      <c r="N83" s="51"/>
    </row>
    <row r="84" spans="1:14" ht="15.75" thickBot="1">
      <c r="B84" s="91" t="s">
        <v>974</v>
      </c>
      <c r="C84" s="92"/>
      <c r="D84" s="92"/>
      <c r="E84" s="92"/>
      <c r="F84" s="92"/>
      <c r="G84" s="92"/>
      <c r="H84" s="92"/>
      <c r="I84" s="93"/>
      <c r="J84" s="94"/>
      <c r="K84" s="304">
        <v>0.05</v>
      </c>
      <c r="L84" s="869">
        <f>N77*K84</f>
        <v>431.44016862100216</v>
      </c>
      <c r="M84" s="870"/>
      <c r="N84" s="51"/>
    </row>
    <row r="85" spans="1:14" ht="15.75" thickBot="1">
      <c r="B85" s="833" t="s">
        <v>953</v>
      </c>
      <c r="C85" s="834"/>
      <c r="D85" s="834"/>
      <c r="E85" s="834"/>
      <c r="F85" s="834"/>
      <c r="G85" s="834"/>
      <c r="H85" s="834"/>
      <c r="I85" s="834"/>
      <c r="J85" s="834"/>
      <c r="K85" s="834"/>
      <c r="L85" s="834"/>
      <c r="M85" s="835"/>
      <c r="N85" s="52">
        <f>L82+L83+L84</f>
        <v>2588.6410117260129</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11217.444384146056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324.78600000000006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52614.572871897253</v>
      </c>
      <c r="N48" s="271">
        <f>K48*M48</f>
        <v>57876.030159086986</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57876.030159086986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837">
        <f>VLOOKUP(A58,TRANSPORTE!A1:D117,4,FALSE)</f>
        <v>1350.725590257437</v>
      </c>
      <c r="M58" s="838"/>
      <c r="N58" s="286">
        <f>K58*L58</f>
        <v>1485.7981492831809</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1485.7981492831809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6495.72</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66182.334308370162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13236.466861674033</v>
      </c>
      <c r="M82" s="868"/>
      <c r="N82" s="51"/>
    </row>
    <row r="83" spans="1:14">
      <c r="B83" s="89" t="s">
        <v>973</v>
      </c>
      <c r="C83" s="90"/>
      <c r="D83" s="90"/>
      <c r="E83" s="90"/>
      <c r="F83" s="90"/>
      <c r="G83" s="90"/>
      <c r="H83" s="90"/>
      <c r="I83" s="87"/>
      <c r="J83" s="88"/>
      <c r="K83" s="303">
        <v>0.05</v>
      </c>
      <c r="L83" s="867">
        <f>N77*K83</f>
        <v>3309.1167154185082</v>
      </c>
      <c r="M83" s="868"/>
      <c r="N83" s="51"/>
    </row>
    <row r="84" spans="1:14" ht="15.75" thickBot="1">
      <c r="B84" s="91" t="s">
        <v>974</v>
      </c>
      <c r="C84" s="92"/>
      <c r="D84" s="92"/>
      <c r="E84" s="92"/>
      <c r="F84" s="92"/>
      <c r="G84" s="92"/>
      <c r="H84" s="92"/>
      <c r="I84" s="93"/>
      <c r="J84" s="94"/>
      <c r="K84" s="304">
        <v>0.05</v>
      </c>
      <c r="L84" s="869">
        <f>N77*K84</f>
        <v>3309.1167154185082</v>
      </c>
      <c r="M84" s="870"/>
      <c r="N84" s="51"/>
    </row>
    <row r="85" spans="1:14" ht="15.75" thickBot="1">
      <c r="B85" s="833" t="s">
        <v>953</v>
      </c>
      <c r="C85" s="834"/>
      <c r="D85" s="834"/>
      <c r="E85" s="834"/>
      <c r="F85" s="834"/>
      <c r="G85" s="834"/>
      <c r="H85" s="834"/>
      <c r="I85" s="834"/>
      <c r="J85" s="834"/>
      <c r="K85" s="834"/>
      <c r="L85" s="834"/>
      <c r="M85" s="835"/>
      <c r="N85" s="52">
        <f>L82+L83+L84</f>
        <v>19854.70029251105</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86037.034600881219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160</v>
      </c>
      <c r="B36" s="846" t="str">
        <f>VLOOKUP(A36,EQUIPOS!A6:D154,3,FALSE)</f>
        <v>COMPACTADOR MANUAL VIBRATORIO (RANA) con motor de 6 HP</v>
      </c>
      <c r="C36" s="847"/>
      <c r="D36" s="847"/>
      <c r="E36" s="847"/>
      <c r="F36" s="847"/>
      <c r="G36" s="847"/>
      <c r="H36" s="848"/>
      <c r="I36" s="266"/>
      <c r="J36" s="267"/>
      <c r="K36" s="268">
        <f>VLOOKUP(A36,EQUIPOS!A6:D163,4,FALSE)</f>
        <v>6619.7760077527246</v>
      </c>
      <c r="L36" s="269"/>
      <c r="M36" s="335">
        <v>3</v>
      </c>
      <c r="N36" s="271">
        <f>K36/M36</f>
        <v>2206.5920025842415</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451.0916666666667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2657.6836692509082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45202.28039559786</v>
      </c>
      <c r="N48" s="271">
        <f>K48*M48</f>
        <v>56502.850494497325</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56502.850494497325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837">
        <f>VLOOKUP(A60,TRANSPORTE!A1:D117,4,FALSE)</f>
        <v>1350.725590257437</v>
      </c>
      <c r="M60" s="838"/>
      <c r="N60" s="286">
        <f>K60*L60</f>
        <v>1688.4069878217963</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1688.4069878217963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4510.916666666667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65359.857818236698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13071.971563647341</v>
      </c>
      <c r="M84" s="868"/>
      <c r="N84" s="51"/>
    </row>
    <row r="85" spans="1:14">
      <c r="B85" s="89" t="s">
        <v>973</v>
      </c>
      <c r="C85" s="90"/>
      <c r="D85" s="90"/>
      <c r="E85" s="90"/>
      <c r="F85" s="90"/>
      <c r="G85" s="90"/>
      <c r="H85" s="90"/>
      <c r="I85" s="87"/>
      <c r="J85" s="88"/>
      <c r="K85" s="303">
        <v>0.05</v>
      </c>
      <c r="L85" s="867">
        <f>N79*K85</f>
        <v>3267.9928909118353</v>
      </c>
      <c r="M85" s="868"/>
      <c r="N85" s="51"/>
    </row>
    <row r="86" spans="1:14" ht="15.75" thickBot="1">
      <c r="B86" s="91" t="s">
        <v>974</v>
      </c>
      <c r="C86" s="92"/>
      <c r="D86" s="92"/>
      <c r="E86" s="92"/>
      <c r="F86" s="92"/>
      <c r="G86" s="92"/>
      <c r="H86" s="92"/>
      <c r="I86" s="93"/>
      <c r="J86" s="94"/>
      <c r="K86" s="304">
        <v>0.05</v>
      </c>
      <c r="L86" s="869">
        <f>N79*K86</f>
        <v>3267.9928909118353</v>
      </c>
      <c r="M86" s="870"/>
      <c r="N86" s="51"/>
    </row>
    <row r="87" spans="1:14" ht="15.75" thickBot="1">
      <c r="B87" s="833" t="s">
        <v>953</v>
      </c>
      <c r="C87" s="834"/>
      <c r="D87" s="834"/>
      <c r="E87" s="834"/>
      <c r="F87" s="834"/>
      <c r="G87" s="834"/>
      <c r="H87" s="834"/>
      <c r="I87" s="834"/>
      <c r="J87" s="834"/>
      <c r="K87" s="834"/>
      <c r="L87" s="834"/>
      <c r="M87" s="835"/>
      <c r="N87" s="52">
        <f>L84+L85+L86</f>
        <v>19607.957345471012</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84967.81516370771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197</v>
      </c>
      <c r="B36" s="846" t="str">
        <f>VLOOKUP(A36,EQUIPOS!A6:D154,3,FALSE)</f>
        <v>Equipo de perforación (TRACKDRILL), potencia 40 HP, 2100 golpes / minuto</v>
      </c>
      <c r="C36" s="847"/>
      <c r="D36" s="847"/>
      <c r="E36" s="847"/>
      <c r="F36" s="847"/>
      <c r="G36" s="847"/>
      <c r="H36" s="848"/>
      <c r="I36" s="266"/>
      <c r="J36" s="267"/>
      <c r="K36" s="268">
        <f>VLOOKUP(A36,EQUIPOS!A6:D163,4,FALSE)</f>
        <v>166961.16809597387</v>
      </c>
      <c r="L36" s="269"/>
      <c r="M36" s="335">
        <v>2.5</v>
      </c>
      <c r="N36" s="271">
        <f>K36/M36</f>
        <v>66784.467238389552</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402.04310903601998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67186.510347425574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19511.819459039849</v>
      </c>
      <c r="N48" s="271">
        <f>K48*M48</f>
        <v>19706.937653630248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19706.937653630248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8040.862180720399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94934.310181776222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18986.862036355244</v>
      </c>
      <c r="M84" s="868"/>
      <c r="N84" s="51"/>
    </row>
    <row r="85" spans="1:14">
      <c r="B85" s="89" t="s">
        <v>973</v>
      </c>
      <c r="C85" s="90"/>
      <c r="D85" s="90"/>
      <c r="E85" s="90"/>
      <c r="F85" s="90"/>
      <c r="G85" s="90"/>
      <c r="H85" s="90"/>
      <c r="I85" s="87"/>
      <c r="J85" s="88"/>
      <c r="K85" s="303">
        <v>0.05</v>
      </c>
      <c r="L85" s="867">
        <f>N79*K85</f>
        <v>4746.7155090888109</v>
      </c>
      <c r="M85" s="868"/>
      <c r="N85" s="51"/>
    </row>
    <row r="86" spans="1:14" ht="15.75" thickBot="1">
      <c r="B86" s="91" t="s">
        <v>974</v>
      </c>
      <c r="C86" s="92"/>
      <c r="D86" s="92"/>
      <c r="E86" s="92"/>
      <c r="F86" s="92"/>
      <c r="G86" s="92"/>
      <c r="H86" s="92"/>
      <c r="I86" s="93"/>
      <c r="J86" s="94"/>
      <c r="K86" s="304">
        <v>0.05</v>
      </c>
      <c r="L86" s="869">
        <f>N79*K86</f>
        <v>4746.7155090888109</v>
      </c>
      <c r="M86" s="870"/>
      <c r="N86" s="51"/>
    </row>
    <row r="87" spans="1:14" ht="15.75" thickBot="1">
      <c r="B87" s="833" t="s">
        <v>953</v>
      </c>
      <c r="C87" s="834"/>
      <c r="D87" s="834"/>
      <c r="E87" s="834"/>
      <c r="F87" s="834"/>
      <c r="G87" s="834"/>
      <c r="H87" s="834"/>
      <c r="I87" s="834"/>
      <c r="J87" s="834"/>
      <c r="K87" s="834"/>
      <c r="L87" s="834"/>
      <c r="M87" s="835"/>
      <c r="N87" s="52">
        <f>L84+L85+L86</f>
        <v>28480.293054532867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123414.60323630909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197</v>
      </c>
      <c r="B36" s="846" t="str">
        <f>VLOOKUP(A36,EQUIPOS!A6:D154,3,FALSE)</f>
        <v>Equipo de perforación (TRACKDRILL), potencia 40 HP, 2100 golpes / minuto</v>
      </c>
      <c r="C36" s="847"/>
      <c r="D36" s="847"/>
      <c r="E36" s="847"/>
      <c r="F36" s="847"/>
      <c r="G36" s="847"/>
      <c r="H36" s="848"/>
      <c r="I36" s="266"/>
      <c r="J36" s="267"/>
      <c r="K36" s="268">
        <f>VLOOKUP(A36,EQUIPOS!A6:D163,4,FALSE)</f>
        <v>166961.16809597387</v>
      </c>
      <c r="L36" s="269"/>
      <c r="M36" s="335">
        <v>1.25</v>
      </c>
      <c r="N36" s="271">
        <f>K36/M36</f>
        <v>133568.9344767791</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1074.7412180720401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134643.67569485115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19511.819459039849</v>
      </c>
      <c r="N48" s="271">
        <f>K48*M48</f>
        <v>19706.937653630248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19706.937653630248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21494.824361440798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175845.4377099222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35169.087541984445</v>
      </c>
      <c r="M84" s="868"/>
      <c r="N84" s="51"/>
    </row>
    <row r="85" spans="1:14">
      <c r="B85" s="89" t="s">
        <v>973</v>
      </c>
      <c r="C85" s="90"/>
      <c r="D85" s="90"/>
      <c r="E85" s="90"/>
      <c r="F85" s="90"/>
      <c r="G85" s="90"/>
      <c r="H85" s="90"/>
      <c r="I85" s="87"/>
      <c r="J85" s="88"/>
      <c r="K85" s="303">
        <v>0.05</v>
      </c>
      <c r="L85" s="867">
        <f>N79*K85</f>
        <v>8792.2718854961113</v>
      </c>
      <c r="M85" s="868"/>
      <c r="N85" s="51"/>
    </row>
    <row r="86" spans="1:14" ht="15.75" thickBot="1">
      <c r="B86" s="91" t="s">
        <v>974</v>
      </c>
      <c r="C86" s="92"/>
      <c r="D86" s="92"/>
      <c r="E86" s="92"/>
      <c r="F86" s="92"/>
      <c r="G86" s="92"/>
      <c r="H86" s="92"/>
      <c r="I86" s="93"/>
      <c r="J86" s="94"/>
      <c r="K86" s="304">
        <v>0.05</v>
      </c>
      <c r="L86" s="869">
        <f>N79*K86</f>
        <v>8792.2718854961113</v>
      </c>
      <c r="M86" s="870"/>
      <c r="N86" s="51"/>
    </row>
    <row r="87" spans="1:14" ht="15.75" thickBot="1">
      <c r="B87" s="833" t="s">
        <v>953</v>
      </c>
      <c r="C87" s="834"/>
      <c r="D87" s="834"/>
      <c r="E87" s="834"/>
      <c r="F87" s="834"/>
      <c r="G87" s="834"/>
      <c r="H87" s="834"/>
      <c r="I87" s="834"/>
      <c r="J87" s="834"/>
      <c r="K87" s="834"/>
      <c r="L87" s="834"/>
      <c r="M87" s="835"/>
      <c r="N87" s="52">
        <f>L84+L85+L86</f>
        <v>52753.631312976671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228599.06902289888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314</v>
      </c>
      <c r="B36" s="846" t="str">
        <f>VLOOKUP(A36,EQUIPOS!A6:D154,3,FALSE)</f>
        <v xml:space="preserve">Retroexcavadora E-200 sobre orugas
</v>
      </c>
      <c r="C36" s="847"/>
      <c r="D36" s="847"/>
      <c r="E36" s="847"/>
      <c r="F36" s="847"/>
      <c r="G36" s="847"/>
      <c r="H36" s="848"/>
      <c r="I36" s="266"/>
      <c r="J36" s="267"/>
      <c r="K36" s="268">
        <f>VLOOKUP(A36,EQUIPOS!A6:D163,4,FALSE)</f>
        <v>206351.13972456017</v>
      </c>
      <c r="L36" s="269"/>
      <c r="M36" s="335">
        <v>23</v>
      </c>
      <c r="N36" s="271">
        <f>K36/M36</f>
        <v>8971.7886836765283</v>
      </c>
    </row>
    <row r="37" spans="1:14">
      <c r="A37" s="113" t="s">
        <v>328</v>
      </c>
      <c r="B37" s="846" t="str">
        <f>VLOOKUP(A37,EQUIPOS!A7:D154,3,FALSE)</f>
        <v xml:space="preserve">Taco metálico o puntal (escamas en concreto)
</v>
      </c>
      <c r="C37" s="847"/>
      <c r="D37" s="847"/>
      <c r="E37" s="847"/>
      <c r="F37" s="847"/>
      <c r="G37" s="847"/>
      <c r="H37" s="848"/>
      <c r="I37" s="420"/>
      <c r="J37" s="421"/>
      <c r="K37" s="268">
        <f>VLOOKUP(A37,EQUIPOS!A7:D164,4,FALSE)</f>
        <v>87.063295589023284</v>
      </c>
      <c r="L37" s="334"/>
      <c r="M37" s="335">
        <v>1</v>
      </c>
      <c r="N37" s="271">
        <f>K37/M37</f>
        <v>87.063295589023284</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N75*M41</f>
        <v>1074.7412180720401</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10133.593197337592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4427.6547954076032</v>
      </c>
      <c r="N48" s="271">
        <f>K48*M48</f>
        <v>1549.679178392661</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16867.834339258141</v>
      </c>
      <c r="N49" s="271">
        <f>K49*M49</f>
        <v>16867.834339258141</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3596.5254006681325</v>
      </c>
      <c r="N50" s="271">
        <f>K50*M50</f>
        <v>13666.796522538903</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463704.62889777333</v>
      </c>
      <c r="N51" s="271">
        <f>K51*M51</f>
        <v>83466.833201599191</v>
      </c>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115551.1432417889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837">
        <f>VLOOKUP(A58,TRANSPORTE!A1:D117,4,FALSE)</f>
        <v>1350.725590257437</v>
      </c>
      <c r="M58" s="838"/>
      <c r="N58" s="286">
        <f>K58*L58</f>
        <v>243.13060624633866</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243.13060624633866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21494.824361440798</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147422.69140681362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29484.538281362726</v>
      </c>
      <c r="M82" s="868"/>
      <c r="N82" s="51"/>
    </row>
    <row r="83" spans="1:14">
      <c r="B83" s="89" t="s">
        <v>973</v>
      </c>
      <c r="C83" s="90"/>
      <c r="D83" s="90"/>
      <c r="E83" s="90"/>
      <c r="F83" s="90"/>
      <c r="G83" s="90"/>
      <c r="H83" s="90"/>
      <c r="I83" s="87"/>
      <c r="J83" s="88"/>
      <c r="K83" s="303">
        <v>0.05</v>
      </c>
      <c r="L83" s="867">
        <f>N77*K83</f>
        <v>7371.1345703406814</v>
      </c>
      <c r="M83" s="868"/>
      <c r="N83" s="51"/>
    </row>
    <row r="84" spans="1:14" ht="15.75" thickBot="1">
      <c r="B84" s="91" t="s">
        <v>974</v>
      </c>
      <c r="C84" s="92"/>
      <c r="D84" s="92"/>
      <c r="E84" s="92"/>
      <c r="F84" s="92"/>
      <c r="G84" s="92"/>
      <c r="H84" s="92"/>
      <c r="I84" s="93"/>
      <c r="J84" s="94"/>
      <c r="K84" s="304">
        <v>0.05</v>
      </c>
      <c r="L84" s="869">
        <f>N77*K84</f>
        <v>7371.1345703406814</v>
      </c>
      <c r="M84" s="870"/>
      <c r="N84" s="51"/>
    </row>
    <row r="85" spans="1:14" ht="15.75" thickBot="1">
      <c r="B85" s="833" t="s">
        <v>953</v>
      </c>
      <c r="C85" s="834"/>
      <c r="D85" s="834"/>
      <c r="E85" s="834"/>
      <c r="F85" s="834"/>
      <c r="G85" s="834"/>
      <c r="H85" s="834"/>
      <c r="I85" s="834"/>
      <c r="J85" s="834"/>
      <c r="K85" s="834"/>
      <c r="L85" s="834"/>
      <c r="M85" s="835"/>
      <c r="N85" s="52">
        <f>L82+L83+L84</f>
        <v>44226.80742204409</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191649.49882885773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N75*M41</f>
        <v>53.737060903601993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4735.5835819342228</v>
      </c>
      <c r="N48" s="271">
        <f>K48*M48</f>
        <v>4735.5835819342228</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1080.5589537790063</v>
      </c>
      <c r="N49" s="271">
        <f>K49*M49</f>
        <v>4322.2358151160252</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3" t="s">
        <v>953</v>
      </c>
      <c r="C53" s="834"/>
      <c r="D53" s="834"/>
      <c r="E53" s="834"/>
      <c r="F53" s="834"/>
      <c r="G53" s="834"/>
      <c r="H53" s="834"/>
      <c r="I53" s="834"/>
      <c r="J53" s="834"/>
      <c r="K53" s="834"/>
      <c r="L53" s="834"/>
      <c r="M53" s="835"/>
      <c r="N53" s="393">
        <f>SUM(N48:N52)</f>
        <v>9057.8193970502471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B58" s="46"/>
      <c r="C58" s="316"/>
      <c r="D58" s="316"/>
      <c r="E58" s="316"/>
      <c r="F58" s="316"/>
      <c r="G58" s="316"/>
      <c r="H58" s="310"/>
      <c r="I58" s="278"/>
      <c r="J58" s="285"/>
      <c r="K58" s="278"/>
      <c r="L58" s="837"/>
      <c r="M58" s="838"/>
      <c r="N58" s="286"/>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127"/>
    </row>
    <row r="75" spans="1:15" ht="15.75" thickBot="1">
      <c r="B75" s="839" t="s">
        <v>953</v>
      </c>
      <c r="C75" s="840"/>
      <c r="D75" s="840"/>
      <c r="E75" s="840"/>
      <c r="F75" s="840"/>
      <c r="G75" s="840"/>
      <c r="H75" s="840"/>
      <c r="I75" s="840"/>
      <c r="J75" s="840"/>
      <c r="K75" s="840"/>
      <c r="L75" s="840"/>
      <c r="M75" s="841"/>
      <c r="N75" s="459">
        <f>SUM(N69:N74)</f>
        <v>537.37060903601991</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9648.9270669898688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1929.7854133979738</v>
      </c>
      <c r="M82" s="868"/>
      <c r="N82" s="51"/>
    </row>
    <row r="83" spans="1:14">
      <c r="B83" s="89" t="s">
        <v>973</v>
      </c>
      <c r="C83" s="90"/>
      <c r="D83" s="90"/>
      <c r="E83" s="90"/>
      <c r="F83" s="90"/>
      <c r="G83" s="90"/>
      <c r="H83" s="90"/>
      <c r="I83" s="87"/>
      <c r="J83" s="88"/>
      <c r="K83" s="303">
        <v>0.05</v>
      </c>
      <c r="L83" s="867">
        <f>N77*K83</f>
        <v>482.44635334949345</v>
      </c>
      <c r="M83" s="868"/>
      <c r="N83" s="51"/>
    </row>
    <row r="84" spans="1:14" ht="15.75" thickBot="1">
      <c r="B84" s="91" t="s">
        <v>974</v>
      </c>
      <c r="C84" s="92"/>
      <c r="D84" s="92"/>
      <c r="E84" s="92"/>
      <c r="F84" s="92"/>
      <c r="G84" s="92"/>
      <c r="H84" s="92"/>
      <c r="I84" s="93"/>
      <c r="J84" s="94"/>
      <c r="K84" s="304">
        <v>0.05</v>
      </c>
      <c r="L84" s="869">
        <f>N77*K84</f>
        <v>482.44635334949345</v>
      </c>
      <c r="M84" s="870"/>
      <c r="N84" s="51"/>
    </row>
    <row r="85" spans="1:14" ht="15.75" thickBot="1">
      <c r="B85" s="833" t="s">
        <v>953</v>
      </c>
      <c r="C85" s="834"/>
      <c r="D85" s="834"/>
      <c r="E85" s="834"/>
      <c r="F85" s="834"/>
      <c r="G85" s="834"/>
      <c r="H85" s="834"/>
      <c r="I85" s="834"/>
      <c r="J85" s="834"/>
      <c r="K85" s="834"/>
      <c r="L85" s="834"/>
      <c r="M85" s="835"/>
      <c r="N85" s="52">
        <f>L82+L83+L84</f>
        <v>2894.6781200969608</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12543.605187086829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269</v>
      </c>
      <c r="B36" s="846" t="str">
        <f>VLOOKUP(A36,EQUIPOS!A6:D154,3,FALSE)</f>
        <v>Motoniveladora  potencia 215 HP, ancho de cuchilla 4,27 m, peso 18 ton.</v>
      </c>
      <c r="C36" s="847"/>
      <c r="D36" s="847"/>
      <c r="E36" s="847"/>
      <c r="F36" s="847"/>
      <c r="G36" s="847"/>
      <c r="H36" s="848"/>
      <c r="I36" s="266"/>
      <c r="J36" s="267"/>
      <c r="K36" s="268">
        <f>VLOOKUP(A36,EQUIPOS!A6:D163,4,FALSE)</f>
        <v>218854.14737777953</v>
      </c>
      <c r="L36" s="269"/>
      <c r="M36" s="335">
        <v>15</v>
      </c>
      <c r="N36" s="271">
        <f>K36/M36</f>
        <v>14590.27649185197</v>
      </c>
    </row>
    <row r="37" spans="1:14">
      <c r="A37" s="113" t="s">
        <v>365</v>
      </c>
      <c r="B37" s="846" t="str">
        <f>VLOOKUP(A37,EQUIPOS!A7:D154,3,FALSE)</f>
        <v xml:space="preserve">Vibrocompatador, potencia 153 HP, peso 10 Ton. </v>
      </c>
      <c r="C37" s="847"/>
      <c r="D37" s="847"/>
      <c r="E37" s="847"/>
      <c r="F37" s="847"/>
      <c r="G37" s="847"/>
      <c r="H37" s="848"/>
      <c r="I37" s="420"/>
      <c r="J37" s="421"/>
      <c r="K37" s="268">
        <f>VLOOKUP(A37,EQUIPOS!A7:D164,4,FALSE)</f>
        <v>129558.17542533133</v>
      </c>
      <c r="L37" s="334"/>
      <c r="M37" s="335">
        <v>15</v>
      </c>
      <c r="N37" s="271">
        <f>K37/M37</f>
        <v>8637.211695022088</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112.11635150600333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23339.604538380059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20844.029767745935</v>
      </c>
      <c r="N48" s="271">
        <f>K48*M48</f>
        <v>21886.231256133233</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54.260859870469744</v>
      </c>
      <c r="N49" s="271">
        <f>K49*M49</f>
        <v>1627.8257961140923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23514.057052247324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837">
        <f>VLOOKUP(A60,TRANSPORTE!A1:D117,4,FALSE)</f>
        <v>1350.725590257437</v>
      </c>
      <c r="M60" s="838"/>
      <c r="N60" s="286">
        <f>K60*L60</f>
        <v>1418.261869770309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1418.261869770309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2242.3270301200664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50514.250490517756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10102.850098103552</v>
      </c>
      <c r="M84" s="868"/>
      <c r="N84" s="51"/>
    </row>
    <row r="85" spans="1:14">
      <c r="B85" s="89" t="s">
        <v>973</v>
      </c>
      <c r="C85" s="90"/>
      <c r="D85" s="90"/>
      <c r="E85" s="90"/>
      <c r="F85" s="90"/>
      <c r="G85" s="90"/>
      <c r="H85" s="90"/>
      <c r="I85" s="87"/>
      <c r="J85" s="88"/>
      <c r="K85" s="303">
        <v>0.05</v>
      </c>
      <c r="L85" s="867">
        <f>N79*K85</f>
        <v>2525.7125245258881</v>
      </c>
      <c r="M85" s="868"/>
      <c r="N85" s="51"/>
    </row>
    <row r="86" spans="1:14" ht="15.75" thickBot="1">
      <c r="B86" s="91" t="s">
        <v>974</v>
      </c>
      <c r="C86" s="92"/>
      <c r="D86" s="92"/>
      <c r="E86" s="92"/>
      <c r="F86" s="92"/>
      <c r="G86" s="92"/>
      <c r="H86" s="92"/>
      <c r="I86" s="93"/>
      <c r="J86" s="94"/>
      <c r="K86" s="304">
        <v>0.05</v>
      </c>
      <c r="L86" s="869">
        <f>N79*K86</f>
        <v>2525.7125245258881</v>
      </c>
      <c r="M86" s="870"/>
      <c r="N86" s="51"/>
    </row>
    <row r="87" spans="1:14" ht="15.75" thickBot="1">
      <c r="B87" s="833" t="s">
        <v>953</v>
      </c>
      <c r="C87" s="834"/>
      <c r="D87" s="834"/>
      <c r="E87" s="834"/>
      <c r="F87" s="834"/>
      <c r="G87" s="834"/>
      <c r="H87" s="834"/>
      <c r="I87" s="834"/>
      <c r="J87" s="834"/>
      <c r="K87" s="834"/>
      <c r="L87" s="834"/>
      <c r="M87" s="835"/>
      <c r="N87" s="52">
        <f>L84+L85+L86</f>
        <v>15154.275147155329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65668.525637673083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2.25" customHeight="1" thickBot="1">
      <c r="A31" t="s">
        <v>1845</v>
      </c>
      <c r="B31" s="80" t="s">
        <v>1144</v>
      </c>
      <c r="C31" s="973" t="s">
        <v>2155</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5694.4718351408892</v>
      </c>
      <c r="N50" s="271">
        <f>K50*M50</f>
        <v>11388.943670281778</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111224.46511530208</v>
      </c>
      <c r="N51" s="271">
        <f>K51*M51</f>
        <v>55612.232557651041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126173.16904682663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144627.50498586622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28925.500997173247</v>
      </c>
      <c r="M84" s="868"/>
      <c r="N84" s="51"/>
    </row>
    <row r="85" spans="1:14">
      <c r="B85" s="89" t="s">
        <v>973</v>
      </c>
      <c r="C85" s="90"/>
      <c r="D85" s="90"/>
      <c r="E85" s="90"/>
      <c r="F85" s="90"/>
      <c r="G85" s="90"/>
      <c r="H85" s="90"/>
      <c r="I85" s="87"/>
      <c r="J85" s="88"/>
      <c r="K85" s="303">
        <v>0.05</v>
      </c>
      <c r="L85" s="867">
        <f>N79*K85</f>
        <v>7231.3752492933118</v>
      </c>
      <c r="M85" s="868"/>
      <c r="N85" s="51"/>
    </row>
    <row r="86" spans="1:14" ht="15.75" thickBot="1">
      <c r="B86" s="91" t="s">
        <v>974</v>
      </c>
      <c r="C86" s="92"/>
      <c r="D86" s="92"/>
      <c r="E86" s="92"/>
      <c r="F86" s="92"/>
      <c r="G86" s="92"/>
      <c r="H86" s="92"/>
      <c r="I86" s="93"/>
      <c r="J86" s="94"/>
      <c r="K86" s="304">
        <v>0.05</v>
      </c>
      <c r="L86" s="869">
        <f>N79*K86</f>
        <v>7231.3752492933118</v>
      </c>
      <c r="M86" s="870"/>
      <c r="N86" s="51"/>
    </row>
    <row r="87" spans="1:14" ht="15.75" thickBot="1">
      <c r="B87" s="833" t="s">
        <v>953</v>
      </c>
      <c r="C87" s="834"/>
      <c r="D87" s="834"/>
      <c r="E87" s="834"/>
      <c r="F87" s="834"/>
      <c r="G87" s="834"/>
      <c r="H87" s="834"/>
      <c r="I87" s="834"/>
      <c r="J87" s="834"/>
      <c r="K87" s="834"/>
      <c r="L87" s="834"/>
      <c r="M87" s="835"/>
      <c r="N87" s="52">
        <f>L84+L85+L86</f>
        <v>43388.251495759869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188015.7564816261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1.5" customHeight="1" thickBot="1">
      <c r="A31" t="s">
        <v>1845</v>
      </c>
      <c r="B31" s="80" t="s">
        <v>1692</v>
      </c>
      <c r="C31" s="973" t="s">
        <v>2156</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5694.4718351408892</v>
      </c>
      <c r="N50" s="271">
        <f>K50*M50</f>
        <v>11388.943670281778</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146785.95326899071</v>
      </c>
      <c r="N51" s="271">
        <f>K51*M51</f>
        <v>73392.976634495353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143953.91312367097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162408.24906271059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32481.64981254212</v>
      </c>
      <c r="M84" s="868"/>
      <c r="N84" s="51"/>
    </row>
    <row r="85" spans="1:14">
      <c r="B85" s="89" t="s">
        <v>973</v>
      </c>
      <c r="C85" s="90"/>
      <c r="D85" s="90"/>
      <c r="E85" s="90"/>
      <c r="F85" s="90"/>
      <c r="G85" s="90"/>
      <c r="H85" s="90"/>
      <c r="I85" s="87"/>
      <c r="J85" s="88"/>
      <c r="K85" s="303">
        <v>0.05</v>
      </c>
      <c r="L85" s="867">
        <f>N79*K85</f>
        <v>8120.4124531355301</v>
      </c>
      <c r="M85" s="868"/>
      <c r="N85" s="51"/>
    </row>
    <row r="86" spans="1:14" ht="15.75" thickBot="1">
      <c r="B86" s="91" t="s">
        <v>974</v>
      </c>
      <c r="C86" s="92"/>
      <c r="D86" s="92"/>
      <c r="E86" s="92"/>
      <c r="F86" s="92"/>
      <c r="G86" s="92"/>
      <c r="H86" s="92"/>
      <c r="I86" s="93"/>
      <c r="J86" s="94"/>
      <c r="K86" s="304">
        <v>0.05</v>
      </c>
      <c r="L86" s="869">
        <f>N79*K86</f>
        <v>8120.4124531355301</v>
      </c>
      <c r="M86" s="870"/>
      <c r="N86" s="51"/>
    </row>
    <row r="87" spans="1:14" ht="15.75" thickBot="1">
      <c r="B87" s="833" t="s">
        <v>953</v>
      </c>
      <c r="C87" s="834"/>
      <c r="D87" s="834"/>
      <c r="E87" s="834"/>
      <c r="F87" s="834"/>
      <c r="G87" s="834"/>
      <c r="H87" s="834"/>
      <c r="I87" s="834"/>
      <c r="J87" s="834"/>
      <c r="K87" s="834"/>
      <c r="L87" s="834"/>
      <c r="M87" s="835"/>
      <c r="N87" s="52">
        <f>L84+L85+L86</f>
        <v>48722.474718813188</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211130.72378152376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75" customHeight="1" thickBot="1">
      <c r="A31" t="s">
        <v>1845</v>
      </c>
      <c r="B31" s="80" t="s">
        <v>1693</v>
      </c>
      <c r="C31" s="973" t="s">
        <v>2157</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5694.4718351408892</v>
      </c>
      <c r="N50" s="271">
        <f>K50*M50</f>
        <v>11388.943670281778</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158015.76448019958</v>
      </c>
      <c r="N51" s="271">
        <f>K51*M51</f>
        <v>79007.882240099789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149568.81872927537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168023.15466831499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33604.630933663</v>
      </c>
      <c r="M84" s="868"/>
      <c r="N84" s="51"/>
    </row>
    <row r="85" spans="1:14">
      <c r="B85" s="89" t="s">
        <v>973</v>
      </c>
      <c r="C85" s="90"/>
      <c r="D85" s="90"/>
      <c r="E85" s="90"/>
      <c r="F85" s="90"/>
      <c r="G85" s="90"/>
      <c r="H85" s="90"/>
      <c r="I85" s="87"/>
      <c r="J85" s="88"/>
      <c r="K85" s="303">
        <v>0.05</v>
      </c>
      <c r="L85" s="867">
        <f>N79*K85</f>
        <v>8401.15773341575</v>
      </c>
      <c r="M85" s="868"/>
      <c r="N85" s="51"/>
    </row>
    <row r="86" spans="1:14" ht="15.75" thickBot="1">
      <c r="B86" s="91" t="s">
        <v>974</v>
      </c>
      <c r="C86" s="92"/>
      <c r="D86" s="92"/>
      <c r="E86" s="92"/>
      <c r="F86" s="92"/>
      <c r="G86" s="92"/>
      <c r="H86" s="92"/>
      <c r="I86" s="93"/>
      <c r="J86" s="94"/>
      <c r="K86" s="304">
        <v>0.05</v>
      </c>
      <c r="L86" s="869">
        <f>N79*K86</f>
        <v>8401.15773341575</v>
      </c>
      <c r="M86" s="870"/>
      <c r="N86" s="51"/>
    </row>
    <row r="87" spans="1:14" ht="15.75" thickBot="1">
      <c r="B87" s="833" t="s">
        <v>953</v>
      </c>
      <c r="C87" s="834"/>
      <c r="D87" s="834"/>
      <c r="E87" s="834"/>
      <c r="F87" s="834"/>
      <c r="G87" s="834"/>
      <c r="H87" s="834"/>
      <c r="I87" s="834"/>
      <c r="J87" s="834"/>
      <c r="K87" s="834"/>
      <c r="L87" s="834"/>
      <c r="M87" s="835"/>
      <c r="N87" s="52">
        <f>L84+L85+L86</f>
        <v>50406.946400494497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218430.10106880948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7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29.25" customHeight="1" thickBot="1">
      <c r="A31" t="s">
        <v>1845</v>
      </c>
      <c r="B31" s="80" t="s">
        <v>1694</v>
      </c>
      <c r="C31" s="973" t="s">
        <v>2158</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5987.0286448328043</v>
      </c>
      <c r="N49" s="271">
        <f>K49*M49</f>
        <v>6885.0829415577246</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5694.4718351408892</v>
      </c>
      <c r="N50" s="271">
        <f>K50*M50</f>
        <v>11388.943670281778</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156300.35128933511</v>
      </c>
      <c r="N51" s="271">
        <f>K51*M51</f>
        <v>78150.175644667557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148711.11213384315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167165.44807288278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33433.089614576558</v>
      </c>
      <c r="M84" s="868"/>
      <c r="N84" s="51"/>
    </row>
    <row r="85" spans="1:14">
      <c r="B85" s="89" t="s">
        <v>973</v>
      </c>
      <c r="C85" s="90"/>
      <c r="D85" s="90"/>
      <c r="E85" s="90"/>
      <c r="F85" s="90"/>
      <c r="G85" s="90"/>
      <c r="H85" s="90"/>
      <c r="I85" s="87"/>
      <c r="J85" s="88"/>
      <c r="K85" s="303">
        <v>0.05</v>
      </c>
      <c r="L85" s="867">
        <f>N79*K85</f>
        <v>8358.2724036441396</v>
      </c>
      <c r="M85" s="868"/>
      <c r="N85" s="51"/>
    </row>
    <row r="86" spans="1:14" ht="15.75" thickBot="1">
      <c r="B86" s="91" t="s">
        <v>974</v>
      </c>
      <c r="C86" s="92"/>
      <c r="D86" s="92"/>
      <c r="E86" s="92"/>
      <c r="F86" s="92"/>
      <c r="G86" s="92"/>
      <c r="H86" s="92"/>
      <c r="I86" s="93"/>
      <c r="J86" s="94"/>
      <c r="K86" s="304">
        <v>0.05</v>
      </c>
      <c r="L86" s="869">
        <f>N79*K86</f>
        <v>8358.2724036441396</v>
      </c>
      <c r="M86" s="870"/>
      <c r="N86" s="51"/>
    </row>
    <row r="87" spans="1:14" ht="15.75" thickBot="1">
      <c r="B87" s="833" t="s">
        <v>953</v>
      </c>
      <c r="C87" s="834"/>
      <c r="D87" s="834"/>
      <c r="E87" s="834"/>
      <c r="F87" s="834"/>
      <c r="G87" s="834"/>
      <c r="H87" s="834"/>
      <c r="I87" s="834"/>
      <c r="J87" s="834"/>
      <c r="K87" s="834"/>
      <c r="L87" s="834"/>
      <c r="M87" s="835"/>
      <c r="N87" s="52">
        <f>L84+L85+L86</f>
        <v>50149.63442186483</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217315.08249474759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75" customHeight="1" thickBot="1">
      <c r="A31" t="s">
        <v>1845</v>
      </c>
      <c r="B31" s="80" t="s">
        <v>1145</v>
      </c>
      <c r="C31" s="973" t="s">
        <v>1734</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5987.0286448328043</v>
      </c>
      <c r="N49" s="271">
        <f>K49*M49</f>
        <v>2993.5143224164021</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5694.4718351408892</v>
      </c>
      <c r="N50" s="271">
        <f>K50*M50</f>
        <v>5694.4718351408892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79480.27829181042</v>
      </c>
      <c r="N51" s="271">
        <f>K51*M51</f>
        <v>79480.27829181042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140455.1743267038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158909.51026574342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31781.902053148686</v>
      </c>
      <c r="M84" s="868"/>
      <c r="N84" s="51"/>
    </row>
    <row r="85" spans="1:14">
      <c r="B85" s="89" t="s">
        <v>973</v>
      </c>
      <c r="C85" s="90"/>
      <c r="D85" s="90"/>
      <c r="E85" s="90"/>
      <c r="F85" s="90"/>
      <c r="G85" s="90"/>
      <c r="H85" s="90"/>
      <c r="I85" s="87"/>
      <c r="J85" s="88"/>
      <c r="K85" s="303">
        <v>0.05</v>
      </c>
      <c r="L85" s="867">
        <f>N79*K85</f>
        <v>7945.4755132871715</v>
      </c>
      <c r="M85" s="868"/>
      <c r="N85" s="51"/>
    </row>
    <row r="86" spans="1:14" ht="15.75" thickBot="1">
      <c r="B86" s="91" t="s">
        <v>974</v>
      </c>
      <c r="C86" s="92"/>
      <c r="D86" s="92"/>
      <c r="E86" s="92"/>
      <c r="F86" s="92"/>
      <c r="G86" s="92"/>
      <c r="H86" s="92"/>
      <c r="I86" s="93"/>
      <c r="J86" s="94"/>
      <c r="K86" s="304">
        <v>0.05</v>
      </c>
      <c r="L86" s="869">
        <f>N79*K86</f>
        <v>7945.4755132871715</v>
      </c>
      <c r="M86" s="870"/>
      <c r="N86" s="51"/>
    </row>
    <row r="87" spans="1:14" ht="15.75" thickBot="1">
      <c r="B87" s="833" t="s">
        <v>953</v>
      </c>
      <c r="C87" s="834"/>
      <c r="D87" s="834"/>
      <c r="E87" s="834"/>
      <c r="F87" s="834"/>
      <c r="G87" s="834"/>
      <c r="H87" s="834"/>
      <c r="I87" s="834"/>
      <c r="J87" s="834"/>
      <c r="K87" s="834"/>
      <c r="L87" s="834"/>
      <c r="M87" s="835"/>
      <c r="N87" s="52">
        <f>L84+L85+L86</f>
        <v>47672.853079723027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206582.36334546644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75" customHeight="1" thickBot="1">
      <c r="A31" t="s">
        <v>1845</v>
      </c>
      <c r="B31" s="80" t="s">
        <v>1695</v>
      </c>
      <c r="C31" s="973" t="s">
        <v>1696</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5987.0286448328043</v>
      </c>
      <c r="N49" s="271">
        <f>K49*M49</f>
        <v>2993.5143224164021</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5694.4718351408892</v>
      </c>
      <c r="N50" s="271">
        <f>K50*M50</f>
        <v>5694.4718351408892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79480.27829181042</v>
      </c>
      <c r="N51" s="271">
        <f>K51*M51</f>
        <v>79480.27829181042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140455.1743267038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158909.51026574342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31781.902053148686</v>
      </c>
      <c r="M84" s="868"/>
      <c r="N84" s="51"/>
    </row>
    <row r="85" spans="1:14">
      <c r="B85" s="89" t="s">
        <v>973</v>
      </c>
      <c r="C85" s="90"/>
      <c r="D85" s="90"/>
      <c r="E85" s="90"/>
      <c r="F85" s="90"/>
      <c r="G85" s="90"/>
      <c r="H85" s="90"/>
      <c r="I85" s="87"/>
      <c r="J85" s="88"/>
      <c r="K85" s="303">
        <v>0.05</v>
      </c>
      <c r="L85" s="867">
        <f>N79*K85</f>
        <v>7945.4755132871715</v>
      </c>
      <c r="M85" s="868"/>
      <c r="N85" s="51"/>
    </row>
    <row r="86" spans="1:14" ht="15.75" thickBot="1">
      <c r="B86" s="91" t="s">
        <v>974</v>
      </c>
      <c r="C86" s="92"/>
      <c r="D86" s="92"/>
      <c r="E86" s="92"/>
      <c r="F86" s="92"/>
      <c r="G86" s="92"/>
      <c r="H86" s="92"/>
      <c r="I86" s="93"/>
      <c r="J86" s="94"/>
      <c r="K86" s="304">
        <v>0.05</v>
      </c>
      <c r="L86" s="869">
        <f>N79*K86</f>
        <v>7945.4755132871715</v>
      </c>
      <c r="M86" s="870"/>
      <c r="N86" s="51"/>
    </row>
    <row r="87" spans="1:14" ht="15.75" thickBot="1">
      <c r="B87" s="833" t="s">
        <v>953</v>
      </c>
      <c r="C87" s="834"/>
      <c r="D87" s="834"/>
      <c r="E87" s="834"/>
      <c r="F87" s="834"/>
      <c r="G87" s="834"/>
      <c r="H87" s="834"/>
      <c r="I87" s="834"/>
      <c r="J87" s="834"/>
      <c r="K87" s="834"/>
      <c r="L87" s="834"/>
      <c r="M87" s="835"/>
      <c r="N87" s="52">
        <f>L84+L85+L86</f>
        <v>47672.853079723027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206582.36334546644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75" customHeight="1" thickBot="1">
      <c r="A31" t="s">
        <v>1845</v>
      </c>
      <c r="B31" s="80" t="s">
        <v>1697</v>
      </c>
      <c r="C31" s="973" t="s">
        <v>1698</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5987.0286448328043</v>
      </c>
      <c r="N49" s="271">
        <f>K49*M49</f>
        <v>2993.5143224164021</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5694.4718351408892</v>
      </c>
      <c r="N50" s="271">
        <f>K50*M50</f>
        <v>5694.4718351408892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79480.27829181042</v>
      </c>
      <c r="N51" s="271">
        <f>K51*M51</f>
        <v>79480.27829181042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140455.1743267038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158909.51026574342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31781.902053148686</v>
      </c>
      <c r="M84" s="868"/>
      <c r="N84" s="51"/>
    </row>
    <row r="85" spans="1:14">
      <c r="B85" s="89" t="s">
        <v>973</v>
      </c>
      <c r="C85" s="90"/>
      <c r="D85" s="90"/>
      <c r="E85" s="90"/>
      <c r="F85" s="90"/>
      <c r="G85" s="90"/>
      <c r="H85" s="90"/>
      <c r="I85" s="87"/>
      <c r="J85" s="88"/>
      <c r="K85" s="303">
        <v>0.05</v>
      </c>
      <c r="L85" s="867">
        <f>N79*K85</f>
        <v>7945.4755132871715</v>
      </c>
      <c r="M85" s="868"/>
      <c r="N85" s="51"/>
    </row>
    <row r="86" spans="1:14" ht="15.75" thickBot="1">
      <c r="B86" s="91" t="s">
        <v>974</v>
      </c>
      <c r="C86" s="92"/>
      <c r="D86" s="92"/>
      <c r="E86" s="92"/>
      <c r="F86" s="92"/>
      <c r="G86" s="92"/>
      <c r="H86" s="92"/>
      <c r="I86" s="93"/>
      <c r="J86" s="94"/>
      <c r="K86" s="304">
        <v>0.05</v>
      </c>
      <c r="L86" s="869">
        <f>N79*K86</f>
        <v>7945.4755132871715</v>
      </c>
      <c r="M86" s="870"/>
      <c r="N86" s="51"/>
    </row>
    <row r="87" spans="1:14" ht="15.75" thickBot="1">
      <c r="B87" s="833" t="s">
        <v>953</v>
      </c>
      <c r="C87" s="834"/>
      <c r="D87" s="834"/>
      <c r="E87" s="834"/>
      <c r="F87" s="834"/>
      <c r="G87" s="834"/>
      <c r="H87" s="834"/>
      <c r="I87" s="834"/>
      <c r="J87" s="834"/>
      <c r="K87" s="834"/>
      <c r="L87" s="834"/>
      <c r="M87" s="835"/>
      <c r="N87" s="52">
        <f>L84+L85+L86</f>
        <v>47672.853079723027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206582.36334546644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75" customHeight="1" thickBot="1">
      <c r="A31" t="s">
        <v>1845</v>
      </c>
      <c r="B31" s="80" t="s">
        <v>1699</v>
      </c>
      <c r="C31" s="973" t="s">
        <v>1700</v>
      </c>
      <c r="D31" s="974"/>
      <c r="E31" s="974"/>
      <c r="F31" s="974"/>
      <c r="G31" s="974"/>
      <c r="H31" s="974"/>
      <c r="I31" s="974"/>
      <c r="J31" s="100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808.02560903602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47533.554433941899</v>
      </c>
      <c r="N48" s="271">
        <f>K48*M48</f>
        <v>52286.909877336097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5987.0286448328043</v>
      </c>
      <c r="N49" s="271">
        <f>K49*M49</f>
        <v>2993.5143224164021</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5694.4718351408892</v>
      </c>
      <c r="N50" s="271">
        <f>K50*M50</f>
        <v>5694.4718351408892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79480.27829181042</v>
      </c>
      <c r="N51" s="271">
        <f>K51*M51</f>
        <v>79480.27829181042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140455.1743267038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7">
        <f>VLOOKUP(A60,TRANSPORTE!A1:D117,4,FALSE)</f>
        <v>1350.725590257437</v>
      </c>
      <c r="M60" s="838"/>
      <c r="N60" s="286">
        <f>K60*L60</f>
        <v>1485.7981492831809</v>
      </c>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f>N60+N61+N62+N63+N64</f>
        <v>1485.7981492831809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16160.5121807204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158909.51026574342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31781.902053148686</v>
      </c>
      <c r="M84" s="868"/>
      <c r="N84" s="51"/>
    </row>
    <row r="85" spans="1:14">
      <c r="B85" s="89" t="s">
        <v>973</v>
      </c>
      <c r="C85" s="90"/>
      <c r="D85" s="90"/>
      <c r="E85" s="90"/>
      <c r="F85" s="90"/>
      <c r="G85" s="90"/>
      <c r="H85" s="90"/>
      <c r="I85" s="87"/>
      <c r="J85" s="88"/>
      <c r="K85" s="303">
        <v>0.05</v>
      </c>
      <c r="L85" s="867">
        <f>N79*K85</f>
        <v>7945.4755132871715</v>
      </c>
      <c r="M85" s="868"/>
      <c r="N85" s="51"/>
    </row>
    <row r="86" spans="1:14" ht="15.75" thickBot="1">
      <c r="B86" s="91" t="s">
        <v>974</v>
      </c>
      <c r="C86" s="92"/>
      <c r="D86" s="92"/>
      <c r="E86" s="92"/>
      <c r="F86" s="92"/>
      <c r="G86" s="92"/>
      <c r="H86" s="92"/>
      <c r="I86" s="93"/>
      <c r="J86" s="94"/>
      <c r="K86" s="304">
        <v>0.05</v>
      </c>
      <c r="L86" s="869">
        <f>N79*K86</f>
        <v>7945.4755132871715</v>
      </c>
      <c r="M86" s="870"/>
      <c r="N86" s="51"/>
    </row>
    <row r="87" spans="1:14" ht="15.75" thickBot="1">
      <c r="B87" s="833" t="s">
        <v>953</v>
      </c>
      <c r="C87" s="834"/>
      <c r="D87" s="834"/>
      <c r="E87" s="834"/>
      <c r="F87" s="834"/>
      <c r="G87" s="834"/>
      <c r="H87" s="834"/>
      <c r="I87" s="834"/>
      <c r="J87" s="834"/>
      <c r="K87" s="834"/>
      <c r="L87" s="834"/>
      <c r="M87" s="835"/>
      <c r="N87" s="52">
        <f>L84+L85+L86</f>
        <v>47672.853079723027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206582.36334546644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28.5" customHeight="1" thickBot="1">
      <c r="A31" t="s">
        <v>1845</v>
      </c>
      <c r="B31" s="80" t="s">
        <v>1701</v>
      </c>
      <c r="C31" s="973" t="s">
        <v>1702</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4447.0528559815866</v>
      </c>
      <c r="N48" s="271">
        <f>K48*M48</f>
        <v>5781.1687127760624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5781.1687127760624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1616.0512180720398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7397.2199308481022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1479.4439861696205</v>
      </c>
      <c r="M84" s="868"/>
      <c r="N84" s="51"/>
    </row>
    <row r="85" spans="1:14">
      <c r="B85" s="89" t="s">
        <v>973</v>
      </c>
      <c r="C85" s="90"/>
      <c r="D85" s="90"/>
      <c r="E85" s="90"/>
      <c r="F85" s="90"/>
      <c r="G85" s="90"/>
      <c r="H85" s="90"/>
      <c r="I85" s="87"/>
      <c r="J85" s="88"/>
      <c r="K85" s="303">
        <v>0.05</v>
      </c>
      <c r="L85" s="867">
        <f>N79*K85</f>
        <v>369.86099654240513</v>
      </c>
      <c r="M85" s="868"/>
      <c r="N85" s="51"/>
    </row>
    <row r="86" spans="1:14" ht="15.75" thickBot="1">
      <c r="B86" s="91" t="s">
        <v>974</v>
      </c>
      <c r="C86" s="92"/>
      <c r="D86" s="92"/>
      <c r="E86" s="92"/>
      <c r="F86" s="92"/>
      <c r="G86" s="92"/>
      <c r="H86" s="92"/>
      <c r="I86" s="93"/>
      <c r="J86" s="94"/>
      <c r="K86" s="304">
        <v>0.05</v>
      </c>
      <c r="L86" s="869">
        <f>N79*K86</f>
        <v>369.86099654240513</v>
      </c>
      <c r="M86" s="870"/>
      <c r="N86" s="51"/>
    </row>
    <row r="87" spans="1:14" ht="15.75" thickBot="1">
      <c r="B87" s="833" t="s">
        <v>953</v>
      </c>
      <c r="C87" s="834"/>
      <c r="D87" s="834"/>
      <c r="E87" s="834"/>
      <c r="F87" s="834"/>
      <c r="G87" s="834"/>
      <c r="H87" s="834"/>
      <c r="I87" s="834"/>
      <c r="J87" s="834"/>
      <c r="K87" s="834"/>
      <c r="L87" s="834"/>
      <c r="M87" s="835"/>
      <c r="N87" s="52">
        <f>L84+L85+L86</f>
        <v>2219.165979254431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9616.3859101025337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 customHeight="1" thickBot="1">
      <c r="A31" t="s">
        <v>1845</v>
      </c>
      <c r="B31" s="80" t="s">
        <v>1703</v>
      </c>
      <c r="C31" s="973" t="s">
        <v>1704</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18358.654029291094</v>
      </c>
      <c r="N48" s="271">
        <f>K48*M48</f>
        <v>23866.250238078424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23866.250238078424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1616.0512180720398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25482.301456150464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5096.4602912300934</v>
      </c>
      <c r="M84" s="868"/>
      <c r="N84" s="51"/>
    </row>
    <row r="85" spans="1:14">
      <c r="B85" s="89" t="s">
        <v>973</v>
      </c>
      <c r="C85" s="90"/>
      <c r="D85" s="90"/>
      <c r="E85" s="90"/>
      <c r="F85" s="90"/>
      <c r="G85" s="90"/>
      <c r="H85" s="90"/>
      <c r="I85" s="87"/>
      <c r="J85" s="88"/>
      <c r="K85" s="303">
        <v>0.05</v>
      </c>
      <c r="L85" s="867">
        <f>N79*K85</f>
        <v>1274.1150728075233</v>
      </c>
      <c r="M85" s="868"/>
      <c r="N85" s="51"/>
    </row>
    <row r="86" spans="1:14" ht="15.75" thickBot="1">
      <c r="B86" s="91" t="s">
        <v>974</v>
      </c>
      <c r="C86" s="92"/>
      <c r="D86" s="92"/>
      <c r="E86" s="92"/>
      <c r="F86" s="92"/>
      <c r="G86" s="92"/>
      <c r="H86" s="92"/>
      <c r="I86" s="93"/>
      <c r="J86" s="94"/>
      <c r="K86" s="304">
        <v>0.05</v>
      </c>
      <c r="L86" s="869">
        <f>N79*K86</f>
        <v>1274.1150728075233</v>
      </c>
      <c r="M86" s="870"/>
      <c r="N86" s="51"/>
    </row>
    <row r="87" spans="1:14" ht="15.75" thickBot="1">
      <c r="B87" s="833" t="s">
        <v>953</v>
      </c>
      <c r="C87" s="834"/>
      <c r="D87" s="834"/>
      <c r="E87" s="834"/>
      <c r="F87" s="834"/>
      <c r="G87" s="834"/>
      <c r="H87" s="834"/>
      <c r="I87" s="834"/>
      <c r="J87" s="834"/>
      <c r="K87" s="834"/>
      <c r="L87" s="834"/>
      <c r="M87" s="835"/>
      <c r="N87" s="52">
        <f>L84+L85+L86</f>
        <v>7644.6904368451405</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33126.991892995604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75" customHeight="1" thickBot="1">
      <c r="A31" t="s">
        <v>1845</v>
      </c>
      <c r="B31" s="80" t="s">
        <v>1705</v>
      </c>
      <c r="C31" s="973" t="s">
        <v>2159</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4447.0528559815866</v>
      </c>
      <c r="N48" s="271">
        <f>K48*M48</f>
        <v>5781.1687127760624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5781.1687127760624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1616.0512180720398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7397.2199308481022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1479.4439861696205</v>
      </c>
      <c r="M84" s="868"/>
      <c r="N84" s="51"/>
    </row>
    <row r="85" spans="1:14">
      <c r="B85" s="89" t="s">
        <v>973</v>
      </c>
      <c r="C85" s="90"/>
      <c r="D85" s="90"/>
      <c r="E85" s="90"/>
      <c r="F85" s="90"/>
      <c r="G85" s="90"/>
      <c r="H85" s="90"/>
      <c r="I85" s="87"/>
      <c r="J85" s="88"/>
      <c r="K85" s="303">
        <v>0.05</v>
      </c>
      <c r="L85" s="867">
        <f>N79*K85</f>
        <v>369.86099654240513</v>
      </c>
      <c r="M85" s="868"/>
      <c r="N85" s="51"/>
    </row>
    <row r="86" spans="1:14" ht="15.75" thickBot="1">
      <c r="B86" s="91" t="s">
        <v>974</v>
      </c>
      <c r="C86" s="92"/>
      <c r="D86" s="92"/>
      <c r="E86" s="92"/>
      <c r="F86" s="92"/>
      <c r="G86" s="92"/>
      <c r="H86" s="92"/>
      <c r="I86" s="93"/>
      <c r="J86" s="94"/>
      <c r="K86" s="304">
        <v>0.05</v>
      </c>
      <c r="L86" s="869">
        <f>N79*K86</f>
        <v>369.86099654240513</v>
      </c>
      <c r="M86" s="870"/>
      <c r="N86" s="51"/>
    </row>
    <row r="87" spans="1:14" ht="15.75" thickBot="1">
      <c r="B87" s="833" t="s">
        <v>953</v>
      </c>
      <c r="C87" s="834"/>
      <c r="D87" s="834"/>
      <c r="E87" s="834"/>
      <c r="F87" s="834"/>
      <c r="G87" s="834"/>
      <c r="H87" s="834"/>
      <c r="I87" s="834"/>
      <c r="J87" s="834"/>
      <c r="K87" s="834"/>
      <c r="L87" s="834"/>
      <c r="M87" s="835"/>
      <c r="N87" s="52">
        <f>L84+L85+L86</f>
        <v>2219.165979254431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9616.3859101025337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30" customHeight="1" thickBot="1">
      <c r="A31" t="s">
        <v>1845</v>
      </c>
      <c r="B31" s="80" t="s">
        <v>1706</v>
      </c>
      <c r="C31" s="973" t="s">
        <v>2160</v>
      </c>
      <c r="D31" s="974"/>
      <c r="E31" s="974"/>
      <c r="F31" s="974"/>
      <c r="G31" s="974"/>
      <c r="H31" s="974"/>
      <c r="I31" s="974"/>
      <c r="J31" s="100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c r="C41" s="854"/>
      <c r="D41" s="854"/>
      <c r="E41" s="38"/>
      <c r="F41" s="39"/>
      <c r="G41" s="39"/>
      <c r="H41" s="40"/>
      <c r="I41" s="36"/>
      <c r="J41" s="37"/>
      <c r="K41" s="278"/>
      <c r="L41" s="275"/>
      <c r="M41" s="400"/>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18358.654029291094</v>
      </c>
      <c r="N48" s="271">
        <f>K48*M48</f>
        <v>23866.250238078424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23866.250238078424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1616.0512180720398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25482.301456150464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5096.4602912300934</v>
      </c>
      <c r="M84" s="868"/>
      <c r="N84" s="51"/>
    </row>
    <row r="85" spans="1:14">
      <c r="B85" s="89" t="s">
        <v>973</v>
      </c>
      <c r="C85" s="90"/>
      <c r="D85" s="90"/>
      <c r="E85" s="90"/>
      <c r="F85" s="90"/>
      <c r="G85" s="90"/>
      <c r="H85" s="90"/>
      <c r="I85" s="87"/>
      <c r="J85" s="88"/>
      <c r="K85" s="303">
        <v>0.05</v>
      </c>
      <c r="L85" s="867">
        <f>N79*K85</f>
        <v>1274.1150728075233</v>
      </c>
      <c r="M85" s="868"/>
      <c r="N85" s="51"/>
    </row>
    <row r="86" spans="1:14" ht="15.75" thickBot="1">
      <c r="B86" s="91" t="s">
        <v>974</v>
      </c>
      <c r="C86" s="92"/>
      <c r="D86" s="92"/>
      <c r="E86" s="92"/>
      <c r="F86" s="92"/>
      <c r="G86" s="92"/>
      <c r="H86" s="92"/>
      <c r="I86" s="93"/>
      <c r="J86" s="94"/>
      <c r="K86" s="304">
        <v>0.05</v>
      </c>
      <c r="L86" s="869">
        <f>N79*K86</f>
        <v>1274.1150728075233</v>
      </c>
      <c r="M86" s="870"/>
      <c r="N86" s="51"/>
    </row>
    <row r="87" spans="1:14" ht="15.75" thickBot="1">
      <c r="B87" s="833" t="s">
        <v>953</v>
      </c>
      <c r="C87" s="834"/>
      <c r="D87" s="834"/>
      <c r="E87" s="834"/>
      <c r="F87" s="834"/>
      <c r="G87" s="834"/>
      <c r="H87" s="834"/>
      <c r="I87" s="834"/>
      <c r="J87" s="834"/>
      <c r="K87" s="834"/>
      <c r="L87" s="834"/>
      <c r="M87" s="835"/>
      <c r="N87" s="52">
        <f>L84+L85+L86</f>
        <v>7644.6904368451405</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33126.991892995604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152</v>
      </c>
      <c r="B36" s="846" t="str">
        <f>VLOOKUP(A36,EQUIPOS!A6:D154,3,FALSE)</f>
        <v xml:space="preserve">Carrotanque de agua(1000 Galones) </v>
      </c>
      <c r="C36" s="847"/>
      <c r="D36" s="847"/>
      <c r="E36" s="847"/>
      <c r="F36" s="847"/>
      <c r="G36" s="847"/>
      <c r="H36" s="848"/>
      <c r="I36" s="266"/>
      <c r="J36" s="267"/>
      <c r="K36" s="268">
        <f>VLOOKUP(A36,EQUIPOS!A6:D163,4,FALSE)</f>
        <v>68992.437956565613</v>
      </c>
      <c r="L36" s="269"/>
      <c r="M36" s="335">
        <v>15</v>
      </c>
      <c r="N36" s="271">
        <f>K36/M36</f>
        <v>4599.4958637710406</v>
      </c>
    </row>
    <row r="37" spans="1:14">
      <c r="A37" s="113" t="s">
        <v>174</v>
      </c>
      <c r="B37" s="846" t="str">
        <f>VLOOKUP(A37,EQUIPOS!A7:D154,3,FALSE)</f>
        <v>Compactador vibratorio tipo DD-20</v>
      </c>
      <c r="C37" s="847"/>
      <c r="D37" s="847"/>
      <c r="E37" s="847"/>
      <c r="F37" s="847"/>
      <c r="G37" s="847"/>
      <c r="H37" s="848"/>
      <c r="I37" s="420"/>
      <c r="J37" s="421"/>
      <c r="K37" s="268">
        <f>VLOOKUP(A37,EQUIPOS!A7:D164,4,FALSE)</f>
        <v>79611.568217849243</v>
      </c>
      <c r="L37" s="334"/>
      <c r="M37" s="335">
        <v>15</v>
      </c>
      <c r="N37" s="271">
        <f>K37/M37</f>
        <v>5307.4378811899496</v>
      </c>
    </row>
    <row r="38" spans="1:14">
      <c r="A38" s="113" t="s">
        <v>269</v>
      </c>
      <c r="B38" s="846" t="str">
        <f>VLOOKUP(A38,EQUIPOS!A8:D154,3,FALSE)</f>
        <v>Motoniveladora  potencia 215 HP, ancho de cuchilla 4,27 m, peso 18 ton.</v>
      </c>
      <c r="C38" s="847"/>
      <c r="D38" s="847"/>
      <c r="E38" s="847"/>
      <c r="F38" s="847"/>
      <c r="G38" s="847"/>
      <c r="H38" s="848"/>
      <c r="I38" s="327"/>
      <c r="J38" s="329"/>
      <c r="K38" s="268">
        <f>VLOOKUP(A38,EQUIPOS!A8:D165,4,FALSE)</f>
        <v>218854.14737777953</v>
      </c>
      <c r="L38" s="422"/>
      <c r="M38" s="423">
        <v>15</v>
      </c>
      <c r="N38" s="271">
        <f>K38/M38</f>
        <v>14590.27649185197</v>
      </c>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0.02</v>
      </c>
      <c r="N41" s="343">
        <f>N75*M41</f>
        <v>44.846540602401326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SUM(N36:N41)</f>
        <v>24542.056777415361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20844.029767745935</v>
      </c>
      <c r="N48" s="271">
        <f>K48*M48</f>
        <v>27097.238698069716</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54.260859870469744</v>
      </c>
      <c r="N49" s="271">
        <f>K49*M49</f>
        <v>1627.8257961140923</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839" t="s">
        <v>953</v>
      </c>
      <c r="C53" s="840"/>
      <c r="D53" s="840"/>
      <c r="E53" s="840"/>
      <c r="F53" s="840"/>
      <c r="G53" s="840"/>
      <c r="H53" s="840"/>
      <c r="I53" s="840"/>
      <c r="J53" s="840"/>
      <c r="K53" s="840"/>
      <c r="L53" s="840"/>
      <c r="M53" s="841"/>
      <c r="N53" s="104">
        <f>SUM(N48:N52)</f>
        <v>28725.064494183807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6" t="s">
        <v>961</v>
      </c>
      <c r="M57" s="809"/>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837">
        <f>VLOOKUP(A58,TRANSPORTE!A1:D117,4,FALSE)</f>
        <v>1350.725590257437</v>
      </c>
      <c r="M58" s="838"/>
      <c r="N58" s="286">
        <f>K58*L58</f>
        <v>1755.9432673346682</v>
      </c>
    </row>
    <row r="59" spans="1:14">
      <c r="B59" s="46"/>
      <c r="C59" s="47"/>
      <c r="D59" s="47"/>
      <c r="E59" s="47"/>
      <c r="F59" s="47"/>
      <c r="G59" s="47"/>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2"/>
      <c r="M63" s="823"/>
      <c r="N63" s="127"/>
    </row>
    <row r="64" spans="1:14" ht="15.75" thickBot="1">
      <c r="B64" s="839" t="s">
        <v>953</v>
      </c>
      <c r="C64" s="840"/>
      <c r="D64" s="840"/>
      <c r="E64" s="840"/>
      <c r="F64" s="840"/>
      <c r="G64" s="840"/>
      <c r="H64" s="840"/>
      <c r="I64" s="840"/>
      <c r="J64" s="840"/>
      <c r="K64" s="840"/>
      <c r="L64" s="840"/>
      <c r="M64" s="841"/>
      <c r="N64" s="104">
        <f>N58+N59+N60+N61+N62</f>
        <v>1755.9432673346682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85"/>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20"/>
      <c r="C74" s="821"/>
      <c r="D74" s="821"/>
      <c r="E74" s="821"/>
      <c r="F74" s="821"/>
      <c r="G74" s="821"/>
      <c r="H74" s="821"/>
      <c r="I74" s="126"/>
      <c r="J74" s="126"/>
      <c r="K74" s="126"/>
      <c r="L74" s="921"/>
      <c r="M74" s="921"/>
      <c r="N74" s="45"/>
    </row>
    <row r="75" spans="1:15" ht="15.75" thickBot="1">
      <c r="B75" s="839" t="s">
        <v>953</v>
      </c>
      <c r="C75" s="840"/>
      <c r="D75" s="840"/>
      <c r="E75" s="840"/>
      <c r="F75" s="840"/>
      <c r="G75" s="840"/>
      <c r="H75" s="840"/>
      <c r="I75" s="840"/>
      <c r="J75" s="840"/>
      <c r="K75" s="840"/>
      <c r="L75" s="840"/>
      <c r="M75" s="841"/>
      <c r="N75" s="300">
        <f>SUM(N69:N74)</f>
        <v>2242.3270301200664</v>
      </c>
    </row>
    <row r="76" spans="1:15" ht="15.75" thickBot="1">
      <c r="B76" s="33"/>
      <c r="C76" s="34"/>
      <c r="D76" s="34"/>
      <c r="E76" s="34"/>
      <c r="F76" s="34"/>
      <c r="G76" s="34"/>
      <c r="H76" s="34"/>
      <c r="I76" s="34"/>
      <c r="J76" s="34"/>
      <c r="K76" s="34"/>
      <c r="L76" s="34"/>
      <c r="M76" s="34"/>
      <c r="N76" s="35"/>
    </row>
    <row r="77" spans="1:15" ht="15.75" thickBot="1">
      <c r="B77" s="833" t="s">
        <v>967</v>
      </c>
      <c r="C77" s="834"/>
      <c r="D77" s="834"/>
      <c r="E77" s="834"/>
      <c r="F77" s="834"/>
      <c r="G77" s="834"/>
      <c r="H77" s="834"/>
      <c r="I77" s="834"/>
      <c r="J77" s="834"/>
      <c r="K77" s="834"/>
      <c r="L77" s="834"/>
      <c r="M77" s="835"/>
      <c r="N77" s="99">
        <f>N43+N53+N64+N75</f>
        <v>57265.391569053907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4" t="s">
        <v>969</v>
      </c>
      <c r="C81" s="825"/>
      <c r="D81" s="825"/>
      <c r="E81" s="825"/>
      <c r="F81" s="825"/>
      <c r="G81" s="825"/>
      <c r="H81" s="825"/>
      <c r="I81" s="313"/>
      <c r="J81" s="333"/>
      <c r="K81" s="301" t="s">
        <v>970</v>
      </c>
      <c r="L81" s="863" t="s">
        <v>971</v>
      </c>
      <c r="M81" s="864"/>
      <c r="N81" s="302"/>
    </row>
    <row r="82" spans="1:14">
      <c r="B82" s="865" t="s">
        <v>972</v>
      </c>
      <c r="C82" s="866"/>
      <c r="D82" s="866"/>
      <c r="E82" s="866"/>
      <c r="F82" s="866"/>
      <c r="G82" s="866"/>
      <c r="H82" s="866"/>
      <c r="I82" s="87"/>
      <c r="J82" s="88"/>
      <c r="K82" s="303">
        <v>0.2</v>
      </c>
      <c r="L82" s="867">
        <f>N77*K82</f>
        <v>11453.078313810782</v>
      </c>
      <c r="M82" s="868"/>
      <c r="N82" s="51"/>
    </row>
    <row r="83" spans="1:14">
      <c r="B83" s="89" t="s">
        <v>973</v>
      </c>
      <c r="C83" s="90"/>
      <c r="D83" s="90"/>
      <c r="E83" s="90"/>
      <c r="F83" s="90"/>
      <c r="G83" s="90"/>
      <c r="H83" s="90"/>
      <c r="I83" s="87"/>
      <c r="J83" s="88"/>
      <c r="K83" s="303">
        <v>0.05</v>
      </c>
      <c r="L83" s="867">
        <f>N77*K83</f>
        <v>2863.2695784526954</v>
      </c>
      <c r="M83" s="868"/>
      <c r="N83" s="51"/>
    </row>
    <row r="84" spans="1:14" ht="15.75" thickBot="1">
      <c r="B84" s="91" t="s">
        <v>974</v>
      </c>
      <c r="C84" s="92"/>
      <c r="D84" s="92"/>
      <c r="E84" s="92"/>
      <c r="F84" s="92"/>
      <c r="G84" s="92"/>
      <c r="H84" s="92"/>
      <c r="I84" s="93"/>
      <c r="J84" s="94"/>
      <c r="K84" s="304">
        <v>0.05</v>
      </c>
      <c r="L84" s="869">
        <f>N77*K84</f>
        <v>2863.2695784526954</v>
      </c>
      <c r="M84" s="870"/>
      <c r="N84" s="51"/>
    </row>
    <row r="85" spans="1:14" ht="15.75" thickBot="1">
      <c r="B85" s="833" t="s">
        <v>953</v>
      </c>
      <c r="C85" s="834"/>
      <c r="D85" s="834"/>
      <c r="E85" s="834"/>
      <c r="F85" s="834"/>
      <c r="G85" s="834"/>
      <c r="H85" s="834"/>
      <c r="I85" s="834"/>
      <c r="J85" s="834"/>
      <c r="K85" s="834"/>
      <c r="L85" s="834"/>
      <c r="M85" s="835"/>
      <c r="N85" s="52">
        <f>L82+L83+L84</f>
        <v>17179.617470716174</v>
      </c>
    </row>
    <row r="86" spans="1:14" ht="15.75" thickBot="1">
      <c r="B86" s="33"/>
      <c r="C86" s="34"/>
      <c r="D86" s="34"/>
      <c r="E86" s="34"/>
      <c r="F86" s="34"/>
      <c r="G86" s="34"/>
      <c r="H86" s="34"/>
      <c r="I86" s="34"/>
      <c r="J86" s="34"/>
      <c r="K86" s="34"/>
      <c r="L86" s="34"/>
      <c r="M86" s="34"/>
      <c r="N86" s="35"/>
    </row>
    <row r="87" spans="1:14" ht="15.75" thickBot="1">
      <c r="A87" t="s">
        <v>2016</v>
      </c>
      <c r="B87" s="833" t="s">
        <v>975</v>
      </c>
      <c r="C87" s="834"/>
      <c r="D87" s="834"/>
      <c r="E87" s="834"/>
      <c r="F87" s="834"/>
      <c r="G87" s="834"/>
      <c r="H87" s="834"/>
      <c r="I87" s="834"/>
      <c r="J87" s="834"/>
      <c r="K87" s="834"/>
      <c r="L87" s="834"/>
      <c r="M87" s="835"/>
      <c r="N87" s="188">
        <f>N77+N85</f>
        <v>74445.009039770084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5" t="s">
        <v>2218</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2219</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81"/>
      <c r="K117" s="981"/>
      <c r="L117" s="981"/>
      <c r="M117" s="981"/>
      <c r="N117" s="982"/>
    </row>
    <row r="118" spans="2:14" ht="15.75" thickBot="1">
      <c r="B118" s="418" t="s">
        <v>2221</v>
      </c>
      <c r="C118" s="419"/>
      <c r="D118" s="419"/>
      <c r="E118" s="258"/>
      <c r="F118" s="258"/>
      <c r="G118" s="258"/>
      <c r="H118" s="258"/>
      <c r="I118" s="258"/>
      <c r="J118" s="983"/>
      <c r="K118" s="983"/>
      <c r="L118" s="983"/>
      <c r="M118" s="983"/>
      <c r="N118"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106.68624361440799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12342.622241020266</v>
      </c>
      <c r="N48" s="271">
        <f>K48*M48</f>
        <v>8639.8355687141866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8639.8355687141866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45"/>
    </row>
    <row r="77" spans="1:15" ht="15.75" thickBot="1">
      <c r="B77" s="839" t="s">
        <v>953</v>
      </c>
      <c r="C77" s="840"/>
      <c r="D77" s="840"/>
      <c r="E77" s="840"/>
      <c r="F77" s="840"/>
      <c r="G77" s="840"/>
      <c r="H77" s="840"/>
      <c r="I77" s="840"/>
      <c r="J77" s="840"/>
      <c r="K77" s="840"/>
      <c r="L77" s="840"/>
      <c r="M77" s="841"/>
      <c r="N77" s="300">
        <f>SUM(N71:N76)</f>
        <v>2133.7248722881595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10880.246684616754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2176.0493369233509</v>
      </c>
      <c r="M84" s="868"/>
      <c r="N84" s="51"/>
    </row>
    <row r="85" spans="1:14">
      <c r="B85" s="89" t="s">
        <v>973</v>
      </c>
      <c r="C85" s="90"/>
      <c r="D85" s="90"/>
      <c r="E85" s="90"/>
      <c r="F85" s="90"/>
      <c r="G85" s="90"/>
      <c r="H85" s="90"/>
      <c r="I85" s="87"/>
      <c r="J85" s="88"/>
      <c r="K85" s="303">
        <v>0.05</v>
      </c>
      <c r="L85" s="867">
        <f>N79*K85</f>
        <v>544.01233423083772</v>
      </c>
      <c r="M85" s="868"/>
      <c r="N85" s="51"/>
    </row>
    <row r="86" spans="1:14" ht="15.75" thickBot="1">
      <c r="B86" s="91" t="s">
        <v>974</v>
      </c>
      <c r="C86" s="92"/>
      <c r="D86" s="92"/>
      <c r="E86" s="92"/>
      <c r="F86" s="92"/>
      <c r="G86" s="92"/>
      <c r="H86" s="92"/>
      <c r="I86" s="93"/>
      <c r="J86" s="94"/>
      <c r="K86" s="304">
        <v>0.05</v>
      </c>
      <c r="L86" s="869">
        <f>N79*K86</f>
        <v>544.01233423083772</v>
      </c>
      <c r="M86" s="870"/>
      <c r="N86" s="51"/>
    </row>
    <row r="87" spans="1:14" ht="15.75" thickBot="1">
      <c r="B87" s="833" t="s">
        <v>953</v>
      </c>
      <c r="C87" s="834"/>
      <c r="D87" s="834"/>
      <c r="E87" s="834"/>
      <c r="F87" s="834"/>
      <c r="G87" s="834"/>
      <c r="H87" s="834"/>
      <c r="I87" s="834"/>
      <c r="J87" s="834"/>
      <c r="K87" s="834"/>
      <c r="L87" s="834"/>
      <c r="M87" s="835"/>
      <c r="N87" s="52">
        <f>L84+L85+L86</f>
        <v>3264.0740053850268</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52">
        <f>N79+N87</f>
        <v>14144.320690001779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537.37060903602003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44901.330085718801</v>
      </c>
      <c r="N48" s="271">
        <f>K48*M48</f>
        <v>8980.2660171437601</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2762.6171711577667</v>
      </c>
      <c r="N49" s="271">
        <f>K49*M49</f>
        <v>2900.7480297156553</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9" t="s">
        <v>953</v>
      </c>
      <c r="C55" s="840"/>
      <c r="D55" s="840"/>
      <c r="E55" s="840"/>
      <c r="F55" s="840"/>
      <c r="G55" s="840"/>
      <c r="H55" s="840"/>
      <c r="I55" s="840"/>
      <c r="J55" s="840"/>
      <c r="K55" s="840"/>
      <c r="L55" s="840"/>
      <c r="M55" s="841"/>
      <c r="N55" s="104">
        <f>SUM(N48:N54)</f>
        <v>11881.014046859415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2"/>
      <c r="M65" s="823"/>
      <c r="N65" s="127"/>
    </row>
    <row r="66" spans="1:15" ht="15.75" thickBot="1">
      <c r="B66" s="839" t="s">
        <v>953</v>
      </c>
      <c r="C66" s="840"/>
      <c r="D66" s="840"/>
      <c r="E66" s="840"/>
      <c r="F66" s="840"/>
      <c r="G66" s="840"/>
      <c r="H66" s="840"/>
      <c r="I66" s="840"/>
      <c r="J66" s="840"/>
      <c r="K66" s="840"/>
      <c r="L66" s="840"/>
      <c r="M66" s="84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20"/>
      <c r="C76" s="821"/>
      <c r="D76" s="821"/>
      <c r="E76" s="821"/>
      <c r="F76" s="821"/>
      <c r="G76" s="821"/>
      <c r="H76" s="821"/>
      <c r="I76" s="126"/>
      <c r="J76" s="126"/>
      <c r="K76" s="126"/>
      <c r="L76" s="921"/>
      <c r="M76" s="921"/>
      <c r="N76" s="127"/>
    </row>
    <row r="77" spans="1:15" ht="15.75" thickBot="1">
      <c r="B77" s="839" t="s">
        <v>953</v>
      </c>
      <c r="C77" s="840"/>
      <c r="D77" s="840"/>
      <c r="E77" s="840"/>
      <c r="F77" s="840"/>
      <c r="G77" s="840"/>
      <c r="H77" s="840"/>
      <c r="I77" s="840"/>
      <c r="J77" s="840"/>
      <c r="K77" s="840"/>
      <c r="L77" s="840"/>
      <c r="M77" s="841"/>
      <c r="N77" s="459">
        <f>SUM(N71:N76)</f>
        <v>10747.412180720399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23165.796836615831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4633.1593673231664</v>
      </c>
      <c r="M84" s="868"/>
      <c r="N84" s="51"/>
    </row>
    <row r="85" spans="1:14">
      <c r="B85" s="89" t="s">
        <v>973</v>
      </c>
      <c r="C85" s="90"/>
      <c r="D85" s="90"/>
      <c r="E85" s="90"/>
      <c r="F85" s="90"/>
      <c r="G85" s="90"/>
      <c r="H85" s="90"/>
      <c r="I85" s="87"/>
      <c r="J85" s="88"/>
      <c r="K85" s="303">
        <v>0.05</v>
      </c>
      <c r="L85" s="867">
        <f>N79*K85</f>
        <v>1158.2898418307916</v>
      </c>
      <c r="M85" s="868"/>
      <c r="N85" s="51"/>
    </row>
    <row r="86" spans="1:14" ht="15.75" thickBot="1">
      <c r="B86" s="91" t="s">
        <v>974</v>
      </c>
      <c r="C86" s="92"/>
      <c r="D86" s="92"/>
      <c r="E86" s="92"/>
      <c r="F86" s="92"/>
      <c r="G86" s="92"/>
      <c r="H86" s="92"/>
      <c r="I86" s="93"/>
      <c r="J86" s="94"/>
      <c r="K86" s="304">
        <v>0.05</v>
      </c>
      <c r="L86" s="869">
        <f>N79*K86</f>
        <v>1158.2898418307916</v>
      </c>
      <c r="M86" s="870"/>
      <c r="N86" s="51"/>
    </row>
    <row r="87" spans="1:14" ht="15.75" thickBot="1">
      <c r="B87" s="833" t="s">
        <v>953</v>
      </c>
      <c r="C87" s="834"/>
      <c r="D87" s="834"/>
      <c r="E87" s="834"/>
      <c r="F87" s="834"/>
      <c r="G87" s="834"/>
      <c r="H87" s="834"/>
      <c r="I87" s="834"/>
      <c r="J87" s="834"/>
      <c r="K87" s="834"/>
      <c r="L87" s="834"/>
      <c r="M87" s="835"/>
      <c r="N87" s="52">
        <f>L84+L85+L86</f>
        <v>6949.7390509847492</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30115.535887600581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8.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1500</v>
      </c>
      <c r="N36" s="271">
        <f>K36/M36</f>
        <v>34.515737384488361</v>
      </c>
    </row>
    <row r="37" spans="1:14">
      <c r="A37" s="113" t="s">
        <v>361</v>
      </c>
      <c r="B37" s="846" t="str">
        <f>VLOOKUP(A37,EQUIPOS!A7:D154,3,FALSE)</f>
        <v>Vehículo delineador</v>
      </c>
      <c r="C37" s="847"/>
      <c r="D37" s="847"/>
      <c r="E37" s="847"/>
      <c r="F37" s="847"/>
      <c r="G37" s="847"/>
      <c r="H37" s="848"/>
      <c r="I37" s="420"/>
      <c r="J37" s="421"/>
      <c r="K37" s="268">
        <f>VLOOKUP(A37,EQUIPOS!A7:D164,4,FALSE)</f>
        <v>147607.76294104985</v>
      </c>
      <c r="L37" s="334"/>
      <c r="M37" s="335">
        <v>1500</v>
      </c>
      <c r="N37" s="271">
        <f>K37/M37</f>
        <v>98.405175294033228</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0.22423270301200668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133.14514538153358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6657.5777459238061</v>
      </c>
      <c r="N48" s="271">
        <f>K48*M48</f>
        <v>306.24857631249506</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92899.91676445349</v>
      </c>
      <c r="N49" s="271">
        <f>K49*M49</f>
        <v>1300.598834702349</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26099.243244988964</v>
      </c>
      <c r="N50" s="271">
        <f>K50*M50</f>
        <v>11.222674595345254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1618.0700856101894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22.423270301200667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1773.6385012929238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354.72770025858478</v>
      </c>
      <c r="M84" s="868"/>
      <c r="N84" s="51"/>
    </row>
    <row r="85" spans="1:14">
      <c r="B85" s="89" t="s">
        <v>973</v>
      </c>
      <c r="C85" s="90"/>
      <c r="D85" s="90"/>
      <c r="E85" s="90"/>
      <c r="F85" s="90"/>
      <c r="G85" s="90"/>
      <c r="H85" s="90"/>
      <c r="I85" s="87"/>
      <c r="J85" s="88"/>
      <c r="K85" s="303">
        <v>0.05</v>
      </c>
      <c r="L85" s="867">
        <f>N79*K85</f>
        <v>88.681925064646194</v>
      </c>
      <c r="M85" s="868"/>
      <c r="N85" s="51"/>
    </row>
    <row r="86" spans="1:14" ht="15.75" thickBot="1">
      <c r="B86" s="91" t="s">
        <v>974</v>
      </c>
      <c r="C86" s="92"/>
      <c r="D86" s="92"/>
      <c r="E86" s="92"/>
      <c r="F86" s="92"/>
      <c r="G86" s="92"/>
      <c r="H86" s="92"/>
      <c r="I86" s="93"/>
      <c r="J86" s="94"/>
      <c r="K86" s="304">
        <v>0.05</v>
      </c>
      <c r="L86" s="869">
        <f>N79*K86</f>
        <v>88.681925064646194</v>
      </c>
      <c r="M86" s="870"/>
      <c r="N86" s="51"/>
    </row>
    <row r="87" spans="1:14" ht="15.75" thickBot="1">
      <c r="B87" s="833" t="s">
        <v>953</v>
      </c>
      <c r="C87" s="834"/>
      <c r="D87" s="834"/>
      <c r="E87" s="834"/>
      <c r="F87" s="834"/>
      <c r="G87" s="834"/>
      <c r="H87" s="834"/>
      <c r="I87" s="834"/>
      <c r="J87" s="834"/>
      <c r="K87" s="834"/>
      <c r="L87" s="834"/>
      <c r="M87" s="835"/>
      <c r="N87" s="52">
        <f>L84+L85+L86</f>
        <v>532.09155038787719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2305.7300516808009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1200</v>
      </c>
      <c r="N36" s="271">
        <f>K36/M36</f>
        <v>43.144671730610447</v>
      </c>
    </row>
    <row r="37" spans="1:14">
      <c r="A37" s="113" t="s">
        <v>201</v>
      </c>
      <c r="B37" s="846" t="str">
        <f>VLOOKUP(A37,EQUIPOS!A7:D154,3,FALSE)</f>
        <v>Equipo autopropulsado para pintura termoplástica</v>
      </c>
      <c r="C37" s="847"/>
      <c r="D37" s="847"/>
      <c r="E37" s="847"/>
      <c r="F37" s="847"/>
      <c r="G37" s="847"/>
      <c r="H37" s="848"/>
      <c r="I37" s="420"/>
      <c r="J37" s="421"/>
      <c r="K37" s="268">
        <f>VLOOKUP(A37,EQUIPOS!A7:D164,4,FALSE)</f>
        <v>100733.21953019488</v>
      </c>
      <c r="L37" s="334"/>
      <c r="M37" s="335">
        <v>1200</v>
      </c>
      <c r="N37" s="271">
        <f>K37/M37</f>
        <v>83.944349608495727</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0.39306379543167497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127.48208513453785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6657.5777459238061</v>
      </c>
      <c r="N48" s="271">
        <f>K48*M48</f>
        <v>719.01839655977108</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8807.3281502185455</v>
      </c>
      <c r="N49" s="271">
        <f>K49*M49</f>
        <v>686.97159571704651</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1405.9899922768177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39.306379543167495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1572.7784569545229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314.5556913909046</v>
      </c>
      <c r="M84" s="868"/>
      <c r="N84" s="51"/>
    </row>
    <row r="85" spans="1:14">
      <c r="B85" s="89" t="s">
        <v>973</v>
      </c>
      <c r="C85" s="90"/>
      <c r="D85" s="90"/>
      <c r="E85" s="90"/>
      <c r="F85" s="90"/>
      <c r="G85" s="90"/>
      <c r="H85" s="90"/>
      <c r="I85" s="87"/>
      <c r="J85" s="88"/>
      <c r="K85" s="303">
        <v>0.05</v>
      </c>
      <c r="L85" s="867">
        <f>N79*K85</f>
        <v>78.63892284772615</v>
      </c>
      <c r="M85" s="868"/>
      <c r="N85" s="51"/>
    </row>
    <row r="86" spans="1:14" ht="15.75" thickBot="1">
      <c r="B86" s="91" t="s">
        <v>974</v>
      </c>
      <c r="C86" s="92"/>
      <c r="D86" s="92"/>
      <c r="E86" s="92"/>
      <c r="F86" s="92"/>
      <c r="G86" s="92"/>
      <c r="H86" s="92"/>
      <c r="I86" s="93"/>
      <c r="J86" s="94"/>
      <c r="K86" s="304">
        <v>0.05</v>
      </c>
      <c r="L86" s="869">
        <f>N79*K86</f>
        <v>78.63892284772615</v>
      </c>
      <c r="M86" s="870"/>
      <c r="N86" s="51"/>
    </row>
    <row r="87" spans="1:14" ht="15.75" thickBot="1">
      <c r="B87" s="833" t="s">
        <v>953</v>
      </c>
      <c r="C87" s="834"/>
      <c r="D87" s="834"/>
      <c r="E87" s="834"/>
      <c r="F87" s="834"/>
      <c r="G87" s="834"/>
      <c r="H87" s="834"/>
      <c r="I87" s="834"/>
      <c r="J87" s="834"/>
      <c r="K87" s="834"/>
      <c r="L87" s="834"/>
      <c r="M87" s="835"/>
      <c r="N87" s="52">
        <f>L84+L85+L86</f>
        <v>471.83353708635684</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2044.6119940408798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199</v>
      </c>
      <c r="B36" s="846" t="str">
        <f>VLOOKUP(A36,EQUIPOS!A6:D154,3,FALSE)</f>
        <v xml:space="preserve">Equipo de pintura (Compresor), Presión máxima de trabajo 3300 psi.
</v>
      </c>
      <c r="C36" s="847"/>
      <c r="D36" s="847"/>
      <c r="E36" s="847"/>
      <c r="F36" s="847"/>
      <c r="G36" s="847"/>
      <c r="H36" s="848"/>
      <c r="I36" s="266"/>
      <c r="J36" s="267"/>
      <c r="K36" s="268">
        <f>VLOOKUP(A36,EQUIPOS!A6:D163,4,FALSE)</f>
        <v>11776.254263274015</v>
      </c>
      <c r="L36" s="269"/>
      <c r="M36" s="335">
        <v>6.1</v>
      </c>
      <c r="N36" s="271">
        <f>K36/M36</f>
        <v>1930.5334857826256</v>
      </c>
    </row>
    <row r="37" spans="1:14">
      <c r="A37" s="113" t="s">
        <v>138</v>
      </c>
      <c r="B37" s="846" t="str">
        <f>VLOOKUP(A37,EQUIPOS!A7:D154,3,FALSE)</f>
        <v>Camioneta D-300</v>
      </c>
      <c r="C37" s="847"/>
      <c r="D37" s="847"/>
      <c r="E37" s="847"/>
      <c r="F37" s="847"/>
      <c r="G37" s="847"/>
      <c r="H37" s="848"/>
      <c r="I37" s="420"/>
      <c r="J37" s="421"/>
      <c r="K37" s="268">
        <f>VLOOKUP(A37,EQUIPOS!A7:D164,4,FALSE)</f>
        <v>51773.60607673254</v>
      </c>
      <c r="L37" s="334"/>
      <c r="M37" s="335">
        <v>6.1</v>
      </c>
      <c r="N37" s="271">
        <f>K37/M37</f>
        <v>8487.4764060217276</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77.324025330821314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10495.333917135174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6657.5777459238061</v>
      </c>
      <c r="N48" s="271">
        <f>K48*M48</f>
        <v>2543.1946989428939</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26099.243244988964</v>
      </c>
      <c r="N49" s="271">
        <f>K49*M49</f>
        <v>1304.9621622494483</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92899.91676445349</v>
      </c>
      <c r="N50" s="271">
        <f>K50*M50</f>
        <v>11147.990011734419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14996.146872926762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7732.4025330821314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33223.883323144066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6644.7766646288137</v>
      </c>
      <c r="M84" s="868"/>
      <c r="N84" s="51"/>
    </row>
    <row r="85" spans="1:14">
      <c r="B85" s="89" t="s">
        <v>973</v>
      </c>
      <c r="C85" s="90"/>
      <c r="D85" s="90"/>
      <c r="E85" s="90"/>
      <c r="F85" s="90"/>
      <c r="G85" s="90"/>
      <c r="H85" s="90"/>
      <c r="I85" s="87"/>
      <c r="J85" s="88"/>
      <c r="K85" s="303">
        <v>0.05</v>
      </c>
      <c r="L85" s="867">
        <f>N79*K85</f>
        <v>1661.1941661572034</v>
      </c>
      <c r="M85" s="868"/>
      <c r="N85" s="51"/>
    </row>
    <row r="86" spans="1:14" ht="15.75" thickBot="1">
      <c r="B86" s="91" t="s">
        <v>974</v>
      </c>
      <c r="C86" s="92"/>
      <c r="D86" s="92"/>
      <c r="E86" s="92"/>
      <c r="F86" s="92"/>
      <c r="G86" s="92"/>
      <c r="H86" s="92"/>
      <c r="I86" s="93"/>
      <c r="J86" s="94"/>
      <c r="K86" s="304">
        <v>0.05</v>
      </c>
      <c r="L86" s="869">
        <f>N79*K86</f>
        <v>1661.1941661572034</v>
      </c>
      <c r="M86" s="870"/>
      <c r="N86" s="51"/>
    </row>
    <row r="87" spans="1:14" ht="15.75" thickBot="1">
      <c r="B87" s="833" t="s">
        <v>953</v>
      </c>
      <c r="C87" s="834"/>
      <c r="D87" s="834"/>
      <c r="E87" s="834"/>
      <c r="F87" s="834"/>
      <c r="G87" s="834"/>
      <c r="H87" s="834"/>
      <c r="I87" s="834"/>
      <c r="J87" s="834"/>
      <c r="K87" s="834"/>
      <c r="L87" s="834"/>
      <c r="M87" s="835"/>
      <c r="N87" s="52">
        <f>L84+L85+L86</f>
        <v>9967.1649969432201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43191.048320087284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6</v>
      </c>
      <c r="N36" s="271">
        <f>K36/M36</f>
        <v>8628.9343461220906</v>
      </c>
    </row>
    <row r="37" spans="1:14">
      <c r="A37" s="113" t="s">
        <v>1711</v>
      </c>
      <c r="B37" s="846" t="str">
        <f>VLOOKUP(A37,EQUIPOS!A7:D154,3,FALSE)</f>
        <v>Caldera para pintura termoplástica</v>
      </c>
      <c r="C37" s="847"/>
      <c r="D37" s="847"/>
      <c r="E37" s="847"/>
      <c r="F37" s="847"/>
      <c r="G37" s="847"/>
      <c r="H37" s="848"/>
      <c r="I37" s="420"/>
      <c r="J37" s="421"/>
      <c r="K37" s="268">
        <f>VLOOKUP(A37,EQUIPOS!A7:D164,4,FALSE)</f>
        <v>64979.834173794334</v>
      </c>
      <c r="L37" s="334"/>
      <c r="M37" s="335">
        <v>6</v>
      </c>
      <c r="N37" s="271">
        <f>K37/M37</f>
        <v>10829.972362299055</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89.890050753001674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19548.796759174147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6657.5777459238061</v>
      </c>
      <c r="N48" s="271">
        <f>K48*M48</f>
        <v>5991.8199713314252</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8807.3281502185455</v>
      </c>
      <c r="N49" s="271">
        <f>K49*M49</f>
        <v>5724.7632976420546</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11716.58326897348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8989.0050753001669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40254.385103447799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8050.8770206895606</v>
      </c>
      <c r="M84" s="868"/>
      <c r="N84" s="51"/>
    </row>
    <row r="85" spans="1:14">
      <c r="B85" s="89" t="s">
        <v>973</v>
      </c>
      <c r="C85" s="90"/>
      <c r="D85" s="90"/>
      <c r="E85" s="90"/>
      <c r="F85" s="90"/>
      <c r="G85" s="90"/>
      <c r="H85" s="90"/>
      <c r="I85" s="87"/>
      <c r="J85" s="88"/>
      <c r="K85" s="303">
        <v>0.05</v>
      </c>
      <c r="L85" s="867">
        <f>N79*K85</f>
        <v>2012.7192551723901</v>
      </c>
      <c r="M85" s="868"/>
      <c r="N85" s="51"/>
    </row>
    <row r="86" spans="1:14" ht="15.75" thickBot="1">
      <c r="B86" s="91" t="s">
        <v>974</v>
      </c>
      <c r="C86" s="92"/>
      <c r="D86" s="92"/>
      <c r="E86" s="92"/>
      <c r="F86" s="92"/>
      <c r="G86" s="92"/>
      <c r="H86" s="92"/>
      <c r="I86" s="93"/>
      <c r="J86" s="94"/>
      <c r="K86" s="304">
        <v>0.05</v>
      </c>
      <c r="L86" s="869">
        <f>N79*K86</f>
        <v>2012.7192551723901</v>
      </c>
      <c r="M86" s="870"/>
      <c r="N86" s="51"/>
    </row>
    <row r="87" spans="1:14" ht="15.75" thickBot="1">
      <c r="B87" s="833" t="s">
        <v>953</v>
      </c>
      <c r="C87" s="834"/>
      <c r="D87" s="834"/>
      <c r="E87" s="834"/>
      <c r="F87" s="834"/>
      <c r="G87" s="834"/>
      <c r="H87" s="834"/>
      <c r="I87" s="834"/>
      <c r="J87" s="834"/>
      <c r="K87" s="834"/>
      <c r="L87" s="834"/>
      <c r="M87" s="835"/>
      <c r="N87" s="52">
        <f>L84+L85+L86</f>
        <v>12076.315531034339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52330.700634482142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250</v>
      </c>
      <c r="N36" s="271">
        <f>K36/M36</f>
        <v>207.09442430693016</v>
      </c>
    </row>
    <row r="37" spans="1:14">
      <c r="A37" s="113" t="s">
        <v>251</v>
      </c>
      <c r="B37" s="846" t="str">
        <f>VLOOKUP(A37,EQUIPOS!A7:D154,3,FALSE)</f>
        <v>Maquina térmica pegatachas</v>
      </c>
      <c r="C37" s="847"/>
      <c r="D37" s="847"/>
      <c r="E37" s="847"/>
      <c r="F37" s="847"/>
      <c r="G37" s="847"/>
      <c r="H37" s="848"/>
      <c r="I37" s="420"/>
      <c r="J37" s="421"/>
      <c r="K37" s="268">
        <f>VLOOKUP(A37,EQUIPOS!A7:D164,4,FALSE)</f>
        <v>27260.098270893781</v>
      </c>
      <c r="L37" s="334"/>
      <c r="M37" s="335">
        <v>250</v>
      </c>
      <c r="N37" s="271">
        <f>K37/M37</f>
        <v>109.04039308357513</v>
      </c>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1.0747412180720399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317.20955860857737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8807.3281502185455</v>
      </c>
      <c r="N48" s="271">
        <f>K48*M48</f>
        <v>704.58625201748362</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5990.1553813721339</v>
      </c>
      <c r="N49" s="271">
        <f>K49*M49</f>
        <v>5990.1553813721339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6694.7416333896172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107.474121807204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7119.4253138053982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1423.8850627610798</v>
      </c>
      <c r="M84" s="868"/>
      <c r="N84" s="51"/>
    </row>
    <row r="85" spans="1:14">
      <c r="B85" s="89" t="s">
        <v>973</v>
      </c>
      <c r="C85" s="90"/>
      <c r="D85" s="90"/>
      <c r="E85" s="90"/>
      <c r="F85" s="90"/>
      <c r="G85" s="90"/>
      <c r="H85" s="90"/>
      <c r="I85" s="87"/>
      <c r="J85" s="88"/>
      <c r="K85" s="303">
        <v>0.05</v>
      </c>
      <c r="L85" s="867">
        <f>N79*K85</f>
        <v>355.97126569026995</v>
      </c>
      <c r="M85" s="868"/>
      <c r="N85" s="51"/>
    </row>
    <row r="86" spans="1:14" ht="15.75" thickBot="1">
      <c r="B86" s="91" t="s">
        <v>974</v>
      </c>
      <c r="C86" s="92"/>
      <c r="D86" s="92"/>
      <c r="E86" s="92"/>
      <c r="F86" s="92"/>
      <c r="G86" s="92"/>
      <c r="H86" s="92"/>
      <c r="I86" s="93"/>
      <c r="J86" s="94"/>
      <c r="K86" s="304">
        <v>0.05</v>
      </c>
      <c r="L86" s="869">
        <f>N79*K86</f>
        <v>355.97126569026995</v>
      </c>
      <c r="M86" s="870"/>
      <c r="N86" s="51"/>
    </row>
    <row r="87" spans="1:14" ht="15.75" thickBot="1">
      <c r="B87" s="833" t="s">
        <v>953</v>
      </c>
      <c r="C87" s="834"/>
      <c r="D87" s="834"/>
      <c r="E87" s="834"/>
      <c r="F87" s="834"/>
      <c r="G87" s="834"/>
      <c r="H87" s="834"/>
      <c r="I87" s="834"/>
      <c r="J87" s="834"/>
      <c r="K87" s="834"/>
      <c r="L87" s="834"/>
      <c r="M87" s="835"/>
      <c r="N87" s="52">
        <f>L84+L85+L86</f>
        <v>2135.8275941416196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9255.2529079470187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3.75</v>
      </c>
      <c r="N36" s="271">
        <f>K36/M36</f>
        <v>13806.294953795345</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89.693081204802652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13895.988035000148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90193.899220225168</v>
      </c>
      <c r="N48" s="271">
        <f>K48*M48</f>
        <v>90193.899220225168</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249015.94019540836</v>
      </c>
      <c r="N49" s="271">
        <f>K49*M49</f>
        <v>249015.94019540836</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407180.58369269787</v>
      </c>
      <c r="N50" s="271">
        <f>K50*M50</f>
        <v>12215.417510780935</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351425.25692641444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8969.3081204802656</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374290.55308189488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74858.110616378981</v>
      </c>
      <c r="M84" s="868"/>
      <c r="N84" s="51"/>
    </row>
    <row r="85" spans="1:14">
      <c r="B85" s="89" t="s">
        <v>973</v>
      </c>
      <c r="C85" s="90"/>
      <c r="D85" s="90"/>
      <c r="E85" s="90"/>
      <c r="F85" s="90"/>
      <c r="G85" s="90"/>
      <c r="H85" s="90"/>
      <c r="I85" s="87"/>
      <c r="J85" s="88"/>
      <c r="K85" s="303">
        <v>0.05</v>
      </c>
      <c r="L85" s="867">
        <f>N79*K85</f>
        <v>18714.527654094745</v>
      </c>
      <c r="M85" s="868"/>
      <c r="N85" s="51"/>
    </row>
    <row r="86" spans="1:14" ht="15.75" thickBot="1">
      <c r="B86" s="91" t="s">
        <v>974</v>
      </c>
      <c r="C86" s="92"/>
      <c r="D86" s="92"/>
      <c r="E86" s="92"/>
      <c r="F86" s="92"/>
      <c r="G86" s="92"/>
      <c r="H86" s="92"/>
      <c r="I86" s="93"/>
      <c r="J86" s="94"/>
      <c r="K86" s="304">
        <v>0.05</v>
      </c>
      <c r="L86" s="869">
        <f>N79*K86</f>
        <v>18714.527654094745</v>
      </c>
      <c r="M86" s="870"/>
      <c r="N86" s="51"/>
    </row>
    <row r="87" spans="1:14" ht="15.75" thickBot="1">
      <c r="B87" s="833" t="s">
        <v>953</v>
      </c>
      <c r="C87" s="834"/>
      <c r="D87" s="834"/>
      <c r="E87" s="834"/>
      <c r="F87" s="834"/>
      <c r="G87" s="834"/>
      <c r="H87" s="834"/>
      <c r="I87" s="834"/>
      <c r="J87" s="834"/>
      <c r="K87" s="834"/>
      <c r="L87" s="834"/>
      <c r="M87" s="835"/>
      <c r="N87" s="52">
        <f>L84+L85+L86</f>
        <v>112287.16592456846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486577.7190064633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8.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3.75</v>
      </c>
      <c r="N36" s="271">
        <f>K36/M36</f>
        <v>13806.294953795345</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89.693081204802652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13895.988035000148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90193.899220225168</v>
      </c>
      <c r="N48" s="271">
        <f>K48*M48</f>
        <v>90193.899220225168</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210512.52930681061</v>
      </c>
      <c r="N49" s="271">
        <f>K49*M49</f>
        <v>210512.52930681061</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407180.58369269787</v>
      </c>
      <c r="N50" s="271">
        <f>K50*M50</f>
        <v>12215.417510780935</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312921.84603781666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8969.3081204802656</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335787.1421932971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67157.428438659423</v>
      </c>
      <c r="M84" s="868"/>
      <c r="N84" s="51"/>
    </row>
    <row r="85" spans="1:14">
      <c r="B85" s="89" t="s">
        <v>973</v>
      </c>
      <c r="C85" s="90"/>
      <c r="D85" s="90"/>
      <c r="E85" s="90"/>
      <c r="F85" s="90"/>
      <c r="G85" s="90"/>
      <c r="H85" s="90"/>
      <c r="I85" s="87"/>
      <c r="J85" s="88"/>
      <c r="K85" s="303">
        <v>0.05</v>
      </c>
      <c r="L85" s="867">
        <f>N79*K85</f>
        <v>16789.357109664856</v>
      </c>
      <c r="M85" s="868"/>
      <c r="N85" s="51"/>
    </row>
    <row r="86" spans="1:14" ht="15.75" thickBot="1">
      <c r="B86" s="91" t="s">
        <v>974</v>
      </c>
      <c r="C86" s="92"/>
      <c r="D86" s="92"/>
      <c r="E86" s="92"/>
      <c r="F86" s="92"/>
      <c r="G86" s="92"/>
      <c r="H86" s="92"/>
      <c r="I86" s="93"/>
      <c r="J86" s="94"/>
      <c r="K86" s="304">
        <v>0.05</v>
      </c>
      <c r="L86" s="869">
        <f>N79*K86</f>
        <v>16789.357109664856</v>
      </c>
      <c r="M86" s="870"/>
      <c r="N86" s="51"/>
    </row>
    <row r="87" spans="1:14" ht="15.75" thickBot="1">
      <c r="B87" s="833" t="s">
        <v>953</v>
      </c>
      <c r="C87" s="834"/>
      <c r="D87" s="834"/>
      <c r="E87" s="834"/>
      <c r="F87" s="834"/>
      <c r="G87" s="834"/>
      <c r="H87" s="834"/>
      <c r="I87" s="834"/>
      <c r="J87" s="834"/>
      <c r="K87" s="834"/>
      <c r="L87" s="834"/>
      <c r="M87" s="835"/>
      <c r="N87" s="52">
        <f>L84+L85+L86</f>
        <v>100736.14265798913</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436523.28485128621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3</v>
      </c>
      <c r="N36" s="271">
        <f>K36/M36</f>
        <v>17257.868692244181</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45.109166666666674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17302.977858910846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85676.596238482438</v>
      </c>
      <c r="N48" s="271">
        <f>K48*M48</f>
        <v>85676.596238482438</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407180.58369269787</v>
      </c>
      <c r="N49" s="271">
        <f>K49*M49</f>
        <v>24430.83502156187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110107.43126004431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4510.916666666667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131921.32578562183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26384.265157124366</v>
      </c>
      <c r="M84" s="868"/>
      <c r="N84" s="51"/>
    </row>
    <row r="85" spans="1:14">
      <c r="B85" s="89" t="s">
        <v>973</v>
      </c>
      <c r="C85" s="90"/>
      <c r="D85" s="90"/>
      <c r="E85" s="90"/>
      <c r="F85" s="90"/>
      <c r="G85" s="90"/>
      <c r="H85" s="90"/>
      <c r="I85" s="87"/>
      <c r="J85" s="88"/>
      <c r="K85" s="303">
        <v>0.05</v>
      </c>
      <c r="L85" s="867">
        <f>N79*K85</f>
        <v>6596.0662892810915</v>
      </c>
      <c r="M85" s="868"/>
      <c r="N85" s="51"/>
    </row>
    <row r="86" spans="1:14" ht="15.75" thickBot="1">
      <c r="B86" s="91" t="s">
        <v>974</v>
      </c>
      <c r="C86" s="92"/>
      <c r="D86" s="92"/>
      <c r="E86" s="92"/>
      <c r="F86" s="92"/>
      <c r="G86" s="92"/>
      <c r="H86" s="92"/>
      <c r="I86" s="93"/>
      <c r="J86" s="94"/>
      <c r="K86" s="304">
        <v>0.05</v>
      </c>
      <c r="L86" s="869">
        <f>N79*K86</f>
        <v>6596.0662892810915</v>
      </c>
      <c r="M86" s="870"/>
      <c r="N86" s="51"/>
    </row>
    <row r="87" spans="1:14" ht="15.75" thickBot="1">
      <c r="B87" s="833" t="s">
        <v>953</v>
      </c>
      <c r="C87" s="834"/>
      <c r="D87" s="834"/>
      <c r="E87" s="834"/>
      <c r="F87" s="834"/>
      <c r="G87" s="834"/>
      <c r="H87" s="834"/>
      <c r="I87" s="834"/>
      <c r="J87" s="834"/>
      <c r="K87" s="834"/>
      <c r="L87" s="834"/>
      <c r="M87" s="835"/>
      <c r="N87" s="52">
        <f>L84+L85+L86</f>
        <v>39576.397735686551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171497.72352130839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135</v>
      </c>
      <c r="B36" s="846" t="str">
        <f>VLOOKUP(A36,EQUIPOS!A6:D154,3,FALSE)</f>
        <v>Camión 350</v>
      </c>
      <c r="C36" s="847"/>
      <c r="D36" s="847"/>
      <c r="E36" s="847"/>
      <c r="F36" s="847"/>
      <c r="G36" s="847"/>
      <c r="H36" s="848"/>
      <c r="I36" s="266"/>
      <c r="J36" s="267"/>
      <c r="K36" s="268">
        <f>VLOOKUP(A36,EQUIPOS!A6:D163,4,FALSE)</f>
        <v>73602.933664098047</v>
      </c>
      <c r="L36" s="269"/>
      <c r="M36" s="335">
        <v>6.25</v>
      </c>
      <c r="N36" s="271">
        <f>K36/M36</f>
        <v>11776.469386255687</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323.210243614408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12099.679629870096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131030.68873839302</v>
      </c>
      <c r="N48" s="271">
        <f>K48*M48</f>
        <v>32757.672184598254</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394350.90197025298</v>
      </c>
      <c r="N49" s="271">
        <f>K49*M49</f>
        <v>95484.479895945027</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128242.15208054328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6464.2048722881591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146806.03658270155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29361.207316540313</v>
      </c>
      <c r="M84" s="868"/>
      <c r="N84" s="51"/>
    </row>
    <row r="85" spans="1:14">
      <c r="B85" s="89" t="s">
        <v>973</v>
      </c>
      <c r="C85" s="90"/>
      <c r="D85" s="90"/>
      <c r="E85" s="90"/>
      <c r="F85" s="90"/>
      <c r="G85" s="90"/>
      <c r="H85" s="90"/>
      <c r="I85" s="87"/>
      <c r="J85" s="88"/>
      <c r="K85" s="303">
        <v>0.05</v>
      </c>
      <c r="L85" s="867">
        <f>N79*K85</f>
        <v>7340.3018291350782</v>
      </c>
      <c r="M85" s="868"/>
      <c r="N85" s="51"/>
    </row>
    <row r="86" spans="1:14" ht="15.75" thickBot="1">
      <c r="B86" s="91" t="s">
        <v>974</v>
      </c>
      <c r="C86" s="92"/>
      <c r="D86" s="92"/>
      <c r="E86" s="92"/>
      <c r="F86" s="92"/>
      <c r="G86" s="92"/>
      <c r="H86" s="92"/>
      <c r="I86" s="93"/>
      <c r="J86" s="94"/>
      <c r="K86" s="304">
        <v>0.05</v>
      </c>
      <c r="L86" s="869">
        <f>N79*K86</f>
        <v>7340.3018291350782</v>
      </c>
      <c r="M86" s="870"/>
      <c r="N86" s="51"/>
    </row>
    <row r="87" spans="1:14" ht="15.75" thickBot="1">
      <c r="B87" s="833" t="s">
        <v>953</v>
      </c>
      <c r="C87" s="834"/>
      <c r="D87" s="834"/>
      <c r="E87" s="834"/>
      <c r="F87" s="834"/>
      <c r="G87" s="834"/>
      <c r="H87" s="834"/>
      <c r="I87" s="834"/>
      <c r="J87" s="834"/>
      <c r="K87" s="834"/>
      <c r="L87" s="834"/>
      <c r="M87" s="835"/>
      <c r="N87" s="52">
        <f>L84+L85+L86</f>
        <v>44041.810974810462</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190847.847557512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36.087333333333333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67906.413899478241</v>
      </c>
      <c r="N48" s="271">
        <f>K48*M48</f>
        <v>67906.413899478241</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67906.413899478241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3608.7333333333331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71551.234566144907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14310.246913228983</v>
      </c>
      <c r="M84" s="868"/>
      <c r="N84" s="51"/>
    </row>
    <row r="85" spans="1:14">
      <c r="B85" s="89" t="s">
        <v>973</v>
      </c>
      <c r="C85" s="90"/>
      <c r="D85" s="90"/>
      <c r="E85" s="90"/>
      <c r="F85" s="90"/>
      <c r="G85" s="90"/>
      <c r="H85" s="90"/>
      <c r="I85" s="87"/>
      <c r="J85" s="88"/>
      <c r="K85" s="303">
        <v>0.05</v>
      </c>
      <c r="L85" s="867">
        <f>N79*K85</f>
        <v>3577.5617283072456</v>
      </c>
      <c r="M85" s="868"/>
      <c r="N85" s="51"/>
    </row>
    <row r="86" spans="1:14" ht="15.75" thickBot="1">
      <c r="B86" s="91" t="s">
        <v>974</v>
      </c>
      <c r="C86" s="92"/>
      <c r="D86" s="92"/>
      <c r="E86" s="92"/>
      <c r="F86" s="92"/>
      <c r="G86" s="92"/>
      <c r="H86" s="92"/>
      <c r="I86" s="93"/>
      <c r="J86" s="94"/>
      <c r="K86" s="304">
        <v>0.05</v>
      </c>
      <c r="L86" s="869">
        <f>N79*K86</f>
        <v>3577.5617283072456</v>
      </c>
      <c r="M86" s="870"/>
      <c r="N86" s="51"/>
    </row>
    <row r="87" spans="1:14" ht="15.75" thickBot="1">
      <c r="B87" s="833" t="s">
        <v>953</v>
      </c>
      <c r="C87" s="834"/>
      <c r="D87" s="834"/>
      <c r="E87" s="834"/>
      <c r="F87" s="834"/>
      <c r="G87" s="834"/>
      <c r="H87" s="834"/>
      <c r="I87" s="834"/>
      <c r="J87" s="834"/>
      <c r="K87" s="834"/>
      <c r="L87" s="834"/>
      <c r="M87" s="835"/>
      <c r="N87" s="52">
        <f>L84+L85+L86</f>
        <v>21465.370369843473</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93016.604935988376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37.331724137931033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65920.039849132023</v>
      </c>
      <c r="N48" s="271">
        <f>K48*M48</f>
        <v>65920.039849132023</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65920.039849132023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3733.1724137931033</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69690.543987063051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13938.108797412611</v>
      </c>
      <c r="M84" s="868"/>
      <c r="N84" s="51"/>
    </row>
    <row r="85" spans="1:14">
      <c r="B85" s="89" t="s">
        <v>973</v>
      </c>
      <c r="C85" s="90"/>
      <c r="D85" s="90"/>
      <c r="E85" s="90"/>
      <c r="F85" s="90"/>
      <c r="G85" s="90"/>
      <c r="H85" s="90"/>
      <c r="I85" s="87"/>
      <c r="J85" s="88"/>
      <c r="K85" s="303">
        <v>0.05</v>
      </c>
      <c r="L85" s="867">
        <f>N79*K85</f>
        <v>3484.5271993531528</v>
      </c>
      <c r="M85" s="868"/>
      <c r="N85" s="51"/>
    </row>
    <row r="86" spans="1:14" ht="15.75" thickBot="1">
      <c r="B86" s="91" t="s">
        <v>974</v>
      </c>
      <c r="C86" s="92"/>
      <c r="D86" s="92"/>
      <c r="E86" s="92"/>
      <c r="F86" s="92"/>
      <c r="G86" s="92"/>
      <c r="H86" s="92"/>
      <c r="I86" s="93"/>
      <c r="J86" s="94"/>
      <c r="K86" s="304">
        <v>0.05</v>
      </c>
      <c r="L86" s="869">
        <f>N79*K86</f>
        <v>3484.5271993531528</v>
      </c>
      <c r="M86" s="870"/>
      <c r="N86" s="51"/>
    </row>
    <row r="87" spans="1:14" ht="15.75" thickBot="1">
      <c r="B87" s="833" t="s">
        <v>953</v>
      </c>
      <c r="C87" s="834"/>
      <c r="D87" s="834"/>
      <c r="E87" s="834"/>
      <c r="F87" s="834"/>
      <c r="G87" s="834"/>
      <c r="H87" s="834"/>
      <c r="I87" s="834"/>
      <c r="J87" s="834"/>
      <c r="K87" s="834"/>
      <c r="L87" s="834"/>
      <c r="M87" s="835"/>
      <c r="N87" s="52">
        <f>L84+L85+L86</f>
        <v>20907.163196118916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90597.707183181963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37.331724137931033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34181.588960752073</v>
      </c>
      <c r="N48" s="271">
        <f>K48*M48</f>
        <v>34181.588960752073</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34181.588960752073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3733.1724137931033</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37952.093098683108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7590.4186197366216</v>
      </c>
      <c r="M84" s="868"/>
      <c r="N84" s="51"/>
    </row>
    <row r="85" spans="1:14">
      <c r="B85" s="89" t="s">
        <v>973</v>
      </c>
      <c r="C85" s="90"/>
      <c r="D85" s="90"/>
      <c r="E85" s="90"/>
      <c r="F85" s="90"/>
      <c r="G85" s="90"/>
      <c r="H85" s="90"/>
      <c r="I85" s="87"/>
      <c r="J85" s="88"/>
      <c r="K85" s="303">
        <v>0.05</v>
      </c>
      <c r="L85" s="867">
        <f>N79*K85</f>
        <v>1897.6046549341554</v>
      </c>
      <c r="M85" s="868"/>
      <c r="N85" s="51"/>
    </row>
    <row r="86" spans="1:14" ht="15.75" thickBot="1">
      <c r="B86" s="91" t="s">
        <v>974</v>
      </c>
      <c r="C86" s="92"/>
      <c r="D86" s="92"/>
      <c r="E86" s="92"/>
      <c r="F86" s="92"/>
      <c r="G86" s="92"/>
      <c r="H86" s="92"/>
      <c r="I86" s="93"/>
      <c r="J86" s="94"/>
      <c r="K86" s="304">
        <v>0.05</v>
      </c>
      <c r="L86" s="869">
        <f>N79*K86</f>
        <v>1897.6046549341554</v>
      </c>
      <c r="M86" s="870"/>
      <c r="N86" s="51"/>
    </row>
    <row r="87" spans="1:14" ht="15.75" thickBot="1">
      <c r="B87" s="833" t="s">
        <v>953</v>
      </c>
      <c r="C87" s="834"/>
      <c r="D87" s="834"/>
      <c r="E87" s="834"/>
      <c r="F87" s="834"/>
      <c r="G87" s="834"/>
      <c r="H87" s="834"/>
      <c r="I87" s="834"/>
      <c r="J87" s="834"/>
      <c r="K87" s="834"/>
      <c r="L87" s="834"/>
      <c r="M87" s="835"/>
      <c r="N87" s="52">
        <f>L84+L85+L86</f>
        <v>11385.627929604932</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49337.721028288041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363</v>
      </c>
      <c r="B36" s="846" t="str">
        <f>VLOOKUP(A36,EQUIPOS!A6:D154,3,FALSE)</f>
        <v>Vibrador de concreto, Motor de 3 hp a 18.000 rpm Mangueras de 4 mt</v>
      </c>
      <c r="C36" s="847"/>
      <c r="D36" s="847"/>
      <c r="E36" s="847"/>
      <c r="F36" s="847"/>
      <c r="G36" s="847"/>
      <c r="H36" s="848"/>
      <c r="I36" s="266"/>
      <c r="J36" s="267"/>
      <c r="K36" s="268">
        <f>VLOOKUP(A36,EQUIPOS!A6:D163,4,FALSE)</f>
        <v>6554.4535601034322</v>
      </c>
      <c r="L36" s="269"/>
      <c r="M36" s="335">
        <v>1.25</v>
      </c>
      <c r="N36" s="271">
        <f>K36/M36</f>
        <v>5243.5628480827454</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0.02</v>
      </c>
      <c r="N41" s="343">
        <f>N77*M41</f>
        <v>538.15848722881594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5781.7213353115612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3596.5254006681325</v>
      </c>
      <c r="N48" s="271">
        <f>K48*M48</f>
        <v>34526.643846414074</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463704.62889777333</v>
      </c>
      <c r="N49" s="271">
        <f>K49*M49</f>
        <v>55644.555467732796</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25229.684526958885</v>
      </c>
      <c r="N50" s="271">
        <f>K50*M50</f>
        <v>12614.842263479442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102786.04157762631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26907.924361440797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135475.68727437867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27095.137454875734</v>
      </c>
      <c r="M84" s="868"/>
      <c r="N84" s="51"/>
    </row>
    <row r="85" spans="1:14">
      <c r="B85" s="89" t="s">
        <v>973</v>
      </c>
      <c r="C85" s="90"/>
      <c r="D85" s="90"/>
      <c r="E85" s="90"/>
      <c r="F85" s="90"/>
      <c r="G85" s="90"/>
      <c r="H85" s="90"/>
      <c r="I85" s="87"/>
      <c r="J85" s="88"/>
      <c r="K85" s="303">
        <v>0.05</v>
      </c>
      <c r="L85" s="867">
        <f>N79*K85</f>
        <v>6773.7843637189335</v>
      </c>
      <c r="M85" s="868"/>
      <c r="N85" s="51"/>
    </row>
    <row r="86" spans="1:14" ht="15.75" thickBot="1">
      <c r="B86" s="91" t="s">
        <v>974</v>
      </c>
      <c r="C86" s="92"/>
      <c r="D86" s="92"/>
      <c r="E86" s="92"/>
      <c r="F86" s="92"/>
      <c r="G86" s="92"/>
      <c r="H86" s="92"/>
      <c r="I86" s="93"/>
      <c r="J86" s="94"/>
      <c r="K86" s="304">
        <v>0.05</v>
      </c>
      <c r="L86" s="869">
        <f>N79*K86</f>
        <v>6773.7843637189335</v>
      </c>
      <c r="M86" s="870"/>
      <c r="N86" s="51"/>
    </row>
    <row r="87" spans="1:14" ht="15.75" thickBot="1">
      <c r="B87" s="833" t="s">
        <v>953</v>
      </c>
      <c r="C87" s="834"/>
      <c r="D87" s="834"/>
      <c r="E87" s="834"/>
      <c r="F87" s="834"/>
      <c r="G87" s="834"/>
      <c r="H87" s="834"/>
      <c r="I87" s="834"/>
      <c r="J87" s="834"/>
      <c r="K87" s="834"/>
      <c r="L87" s="834"/>
      <c r="M87" s="835"/>
      <c r="N87" s="52">
        <f>L84+L85+L86</f>
        <v>40642.706182313603</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176118.39345669228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7.7329999999999997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11321.698431389004</v>
      </c>
      <c r="N48" s="271">
        <f>K48*M48</f>
        <v>11321.698431389004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11321.698431389004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773.3</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12102.731431389004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2420.5462862778008</v>
      </c>
      <c r="M84" s="868"/>
      <c r="N84" s="51"/>
    </row>
    <row r="85" spans="1:14">
      <c r="B85" s="89" t="s">
        <v>973</v>
      </c>
      <c r="C85" s="90"/>
      <c r="D85" s="90"/>
      <c r="E85" s="90"/>
      <c r="F85" s="90"/>
      <c r="G85" s="90"/>
      <c r="H85" s="90"/>
      <c r="I85" s="87"/>
      <c r="J85" s="88"/>
      <c r="K85" s="303">
        <v>0.05</v>
      </c>
      <c r="L85" s="867">
        <f>N79*K85</f>
        <v>605.13657156945021</v>
      </c>
      <c r="M85" s="868"/>
      <c r="N85" s="51"/>
    </row>
    <row r="86" spans="1:14" ht="15.75" thickBot="1">
      <c r="B86" s="91" t="s">
        <v>974</v>
      </c>
      <c r="C86" s="92"/>
      <c r="D86" s="92"/>
      <c r="E86" s="92"/>
      <c r="F86" s="92"/>
      <c r="G86" s="92"/>
      <c r="H86" s="92"/>
      <c r="I86" s="93"/>
      <c r="J86" s="94"/>
      <c r="K86" s="304">
        <v>0.05</v>
      </c>
      <c r="L86" s="869">
        <f>N79*K86</f>
        <v>605.13657156945021</v>
      </c>
      <c r="M86" s="870"/>
      <c r="N86" s="51"/>
    </row>
    <row r="87" spans="1:14" ht="15.75" thickBot="1">
      <c r="B87" s="833" t="s">
        <v>953</v>
      </c>
      <c r="C87" s="834"/>
      <c r="D87" s="834"/>
      <c r="E87" s="834"/>
      <c r="F87" s="834"/>
      <c r="G87" s="834"/>
      <c r="H87" s="834"/>
      <c r="I87" s="834"/>
      <c r="J87" s="834"/>
      <c r="K87" s="834"/>
      <c r="L87" s="834"/>
      <c r="M87" s="835"/>
      <c r="N87" s="52">
        <f>L84+L85+L86</f>
        <v>3630.819429416701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15733.550860805704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2"/>
      <c r="C1" s="934"/>
      <c r="D1" s="935"/>
      <c r="E1" s="935"/>
      <c r="F1" s="935"/>
      <c r="G1" s="935"/>
      <c r="H1" s="935"/>
      <c r="I1" s="935"/>
      <c r="J1" s="936"/>
      <c r="K1" s="937" t="s">
        <v>933</v>
      </c>
      <c r="L1" s="939" t="s">
        <v>2198</v>
      </c>
      <c r="M1" s="940"/>
      <c r="N1" s="941"/>
    </row>
    <row r="2" spans="2:14" ht="24.75" customHeight="1">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160</v>
      </c>
      <c r="N36" s="271">
        <f>K36/M36</f>
        <v>323.58503797957837</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20.102155451800996</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343.68719343137934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32150.367923639307</v>
      </c>
      <c r="N48" s="271">
        <f>K48*M48</f>
        <v>32150.367923639307</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407180.58369269787</v>
      </c>
      <c r="N49" s="271">
        <f>K49*M49</f>
        <v>12215.417510780935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44365.785434420242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2010.2155451800998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46719.688173031725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9343.9376346063455</v>
      </c>
      <c r="M84" s="868"/>
      <c r="N84" s="51"/>
    </row>
    <row r="85" spans="1:14">
      <c r="B85" s="89" t="s">
        <v>973</v>
      </c>
      <c r="C85" s="90"/>
      <c r="D85" s="90"/>
      <c r="E85" s="90"/>
      <c r="F85" s="90"/>
      <c r="G85" s="90"/>
      <c r="H85" s="90"/>
      <c r="I85" s="87"/>
      <c r="J85" s="88"/>
      <c r="K85" s="303">
        <v>0.05</v>
      </c>
      <c r="L85" s="867">
        <f>N79*K85</f>
        <v>2335.9844086515864</v>
      </c>
      <c r="M85" s="868"/>
      <c r="N85" s="51"/>
    </row>
    <row r="86" spans="1:14" ht="15.75" thickBot="1">
      <c r="B86" s="91" t="s">
        <v>974</v>
      </c>
      <c r="C86" s="92"/>
      <c r="D86" s="92"/>
      <c r="E86" s="92"/>
      <c r="F86" s="92"/>
      <c r="G86" s="92"/>
      <c r="H86" s="92"/>
      <c r="I86" s="93"/>
      <c r="J86" s="94"/>
      <c r="K86" s="304">
        <v>0.05</v>
      </c>
      <c r="L86" s="869">
        <f>N79*K86</f>
        <v>2335.9844086515864</v>
      </c>
      <c r="M86" s="870"/>
      <c r="N86" s="51"/>
    </row>
    <row r="87" spans="1:14" ht="15.75" thickBot="1">
      <c r="B87" s="833" t="s">
        <v>953</v>
      </c>
      <c r="C87" s="834"/>
      <c r="D87" s="834"/>
      <c r="E87" s="834"/>
      <c r="F87" s="834"/>
      <c r="G87" s="834"/>
      <c r="H87" s="834"/>
      <c r="I87" s="834"/>
      <c r="J87" s="834"/>
      <c r="K87" s="834"/>
      <c r="L87" s="834"/>
      <c r="M87" s="835"/>
      <c r="N87" s="52">
        <f>L84+L85+L86</f>
        <v>14015.906451909517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60735.594624941245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72.174666666666667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7368.8235461635913</v>
      </c>
      <c r="N48" s="271">
        <f>K48*M48</f>
        <v>294.75294184654365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11847.330193730339</v>
      </c>
      <c r="N49" s="271">
        <f>K49*M49</f>
        <v>4738.9320774921352</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561.94570045558567</v>
      </c>
      <c r="N50" s="271">
        <f>K50*M50</f>
        <v>1685.837101366757</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6719.5221207054365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721.74666666666667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7513.4434540387701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1502.688690807754</v>
      </c>
      <c r="M84" s="868"/>
      <c r="N84" s="51"/>
    </row>
    <row r="85" spans="1:14">
      <c r="B85" s="89" t="s">
        <v>973</v>
      </c>
      <c r="C85" s="90"/>
      <c r="D85" s="90"/>
      <c r="E85" s="90"/>
      <c r="F85" s="90"/>
      <c r="G85" s="90"/>
      <c r="H85" s="90"/>
      <c r="I85" s="87"/>
      <c r="J85" s="88"/>
      <c r="K85" s="303">
        <v>0.05</v>
      </c>
      <c r="L85" s="867">
        <f>N79*K85</f>
        <v>375.67217270193851</v>
      </c>
      <c r="M85" s="868"/>
      <c r="N85" s="51"/>
    </row>
    <row r="86" spans="1:14" ht="15.75" thickBot="1">
      <c r="B86" s="91" t="s">
        <v>974</v>
      </c>
      <c r="C86" s="92"/>
      <c r="D86" s="92"/>
      <c r="E86" s="92"/>
      <c r="F86" s="92"/>
      <c r="G86" s="92"/>
      <c r="H86" s="92"/>
      <c r="I86" s="93"/>
      <c r="J86" s="94"/>
      <c r="K86" s="304">
        <v>0.05</v>
      </c>
      <c r="L86" s="869">
        <f>N79*K86</f>
        <v>375.67217270193851</v>
      </c>
      <c r="M86" s="870"/>
      <c r="N86" s="51"/>
    </row>
    <row r="87" spans="1:14" ht="15.75" thickBot="1">
      <c r="B87" s="833" t="s">
        <v>953</v>
      </c>
      <c r="C87" s="834"/>
      <c r="D87" s="834"/>
      <c r="E87" s="834"/>
      <c r="F87" s="834"/>
      <c r="G87" s="834"/>
      <c r="H87" s="834"/>
      <c r="I87" s="834"/>
      <c r="J87" s="834"/>
      <c r="K87" s="834"/>
      <c r="L87" s="834"/>
      <c r="M87" s="835"/>
      <c r="N87" s="52">
        <f>L84+L85+L86</f>
        <v>2254.033036211631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9767.4764902504012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72.174666666666667</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40267.164417965338</v>
      </c>
      <c r="N48" s="271">
        <f>K48*M48</f>
        <v>16106.865767186137</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561.94570045558567</v>
      </c>
      <c r="N49" s="271">
        <f>K49*M49</f>
        <v>1685.837101366757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17792.702868552893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721.74666666666667</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18586.624201886225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3717.324840377245</v>
      </c>
      <c r="M84" s="868"/>
      <c r="N84" s="51"/>
    </row>
    <row r="85" spans="1:14">
      <c r="B85" s="89" t="s">
        <v>973</v>
      </c>
      <c r="C85" s="90"/>
      <c r="D85" s="90"/>
      <c r="E85" s="90"/>
      <c r="F85" s="90"/>
      <c r="G85" s="90"/>
      <c r="H85" s="90"/>
      <c r="I85" s="87"/>
      <c r="J85" s="88"/>
      <c r="K85" s="303">
        <v>0.05</v>
      </c>
      <c r="L85" s="867">
        <f>N79*K85</f>
        <v>929.33121009431125</v>
      </c>
      <c r="M85" s="868"/>
      <c r="N85" s="51"/>
    </row>
    <row r="86" spans="1:14" ht="15.75" thickBot="1">
      <c r="B86" s="91" t="s">
        <v>974</v>
      </c>
      <c r="C86" s="92"/>
      <c r="D86" s="92"/>
      <c r="E86" s="92"/>
      <c r="F86" s="92"/>
      <c r="G86" s="92"/>
      <c r="H86" s="92"/>
      <c r="I86" s="93"/>
      <c r="J86" s="94"/>
      <c r="K86" s="304">
        <v>0.05</v>
      </c>
      <c r="L86" s="869">
        <f>N79*K86</f>
        <v>929.33121009431125</v>
      </c>
      <c r="M86" s="870"/>
      <c r="N86" s="51"/>
    </row>
    <row r="87" spans="1:14" ht="15.75" thickBot="1">
      <c r="B87" s="833" t="s">
        <v>953</v>
      </c>
      <c r="C87" s="834"/>
      <c r="D87" s="834"/>
      <c r="E87" s="834"/>
      <c r="F87" s="834"/>
      <c r="G87" s="834"/>
      <c r="H87" s="834"/>
      <c r="I87" s="834"/>
      <c r="J87" s="834"/>
      <c r="K87" s="834"/>
      <c r="L87" s="834"/>
      <c r="M87" s="835"/>
      <c r="N87" s="52">
        <f>L84+L85+L86</f>
        <v>5575.9872605658675</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24162.611462452092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286.59765815254394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7368.8235461635913</v>
      </c>
      <c r="N48" s="271">
        <f>K48*M48</f>
        <v>589.5058836930873</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11847.330193730339</v>
      </c>
      <c r="N49" s="271">
        <f>K49*M49</f>
        <v>4738.9320774921352</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561.94570045558567</v>
      </c>
      <c r="N50" s="271">
        <f>K50*M50</f>
        <v>1685.837101366757</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15705.709552641127</v>
      </c>
      <c r="N51" s="271">
        <f>K51*M51</f>
        <v>23558.564328961689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30572.839391513669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5"/>
    </row>
    <row r="77" spans="1:15" ht="15.75" thickBot="1">
      <c r="B77" s="833" t="s">
        <v>953</v>
      </c>
      <c r="C77" s="834"/>
      <c r="D77" s="834"/>
      <c r="E77" s="834"/>
      <c r="F77" s="834"/>
      <c r="G77" s="834"/>
      <c r="H77" s="834"/>
      <c r="I77" s="834"/>
      <c r="J77" s="834"/>
      <c r="K77" s="834"/>
      <c r="L77" s="834"/>
      <c r="M77" s="835"/>
      <c r="N77" s="300">
        <f>SUM(N71:N76)</f>
        <v>2865.9765815254395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33725.413631191652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6745.0827262383309</v>
      </c>
      <c r="M84" s="868"/>
      <c r="N84" s="51"/>
    </row>
    <row r="85" spans="1:14">
      <c r="B85" s="89" t="s">
        <v>973</v>
      </c>
      <c r="C85" s="90"/>
      <c r="D85" s="90"/>
      <c r="E85" s="90"/>
      <c r="F85" s="90"/>
      <c r="G85" s="90"/>
      <c r="H85" s="90"/>
      <c r="I85" s="87"/>
      <c r="J85" s="88"/>
      <c r="K85" s="303">
        <v>0.05</v>
      </c>
      <c r="L85" s="867">
        <f>N79*K85</f>
        <v>1686.2706815595827</v>
      </c>
      <c r="M85" s="868"/>
      <c r="N85" s="51"/>
    </row>
    <row r="86" spans="1:14" ht="15.75" thickBot="1">
      <c r="B86" s="91" t="s">
        <v>974</v>
      </c>
      <c r="C86" s="92"/>
      <c r="D86" s="92"/>
      <c r="E86" s="92"/>
      <c r="F86" s="92"/>
      <c r="G86" s="92"/>
      <c r="H86" s="92"/>
      <c r="I86" s="93"/>
      <c r="J86" s="94"/>
      <c r="K86" s="304">
        <v>0.05</v>
      </c>
      <c r="L86" s="869">
        <f>N79*K86</f>
        <v>1686.2706815595827</v>
      </c>
      <c r="M86" s="870"/>
      <c r="N86" s="51"/>
    </row>
    <row r="87" spans="1:14" ht="15.75" thickBot="1">
      <c r="B87" s="833" t="s">
        <v>953</v>
      </c>
      <c r="C87" s="834"/>
      <c r="D87" s="834"/>
      <c r="E87" s="834"/>
      <c r="F87" s="834"/>
      <c r="G87" s="834"/>
      <c r="H87" s="834"/>
      <c r="I87" s="834"/>
      <c r="J87" s="834"/>
      <c r="K87" s="834"/>
      <c r="L87" s="834"/>
      <c r="M87" s="835"/>
      <c r="N87" s="52">
        <f>L84+L85+L86</f>
        <v>10117.624089357496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43843.037720549146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286.59765815254394</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40267.164417965338</v>
      </c>
      <c r="N48" s="271">
        <f>K48*M48</f>
        <v>16106.865767186137</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561.94570045558567</v>
      </c>
      <c r="N49" s="271">
        <f>K49*M49</f>
        <v>1685.837101366757</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15705.709552641127</v>
      </c>
      <c r="N50" s="271">
        <f>K50*M50</f>
        <v>23558.564328961689</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41351.267197514579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2865.9765815254395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44503.841437192561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8900.7682874385118</v>
      </c>
      <c r="M84" s="868"/>
      <c r="N84" s="51"/>
    </row>
    <row r="85" spans="1:14">
      <c r="B85" s="89" t="s">
        <v>973</v>
      </c>
      <c r="C85" s="90"/>
      <c r="D85" s="90"/>
      <c r="E85" s="90"/>
      <c r="F85" s="90"/>
      <c r="G85" s="90"/>
      <c r="H85" s="90"/>
      <c r="I85" s="87"/>
      <c r="J85" s="88"/>
      <c r="K85" s="303">
        <v>0.05</v>
      </c>
      <c r="L85" s="867">
        <f>N79*K85</f>
        <v>2225.192071859628</v>
      </c>
      <c r="M85" s="868"/>
      <c r="N85" s="51"/>
    </row>
    <row r="86" spans="1:14" ht="15.75" thickBot="1">
      <c r="B86" s="91" t="s">
        <v>974</v>
      </c>
      <c r="C86" s="92"/>
      <c r="D86" s="92"/>
      <c r="E86" s="92"/>
      <c r="F86" s="92"/>
      <c r="G86" s="92"/>
      <c r="H86" s="92"/>
      <c r="I86" s="93"/>
      <c r="J86" s="94"/>
      <c r="K86" s="304">
        <v>0.05</v>
      </c>
      <c r="L86" s="869">
        <f>N79*K86</f>
        <v>2225.192071859628</v>
      </c>
      <c r="M86" s="870"/>
      <c r="N86" s="51"/>
    </row>
    <row r="87" spans="1:14" ht="15.75" thickBot="1">
      <c r="B87" s="833" t="s">
        <v>953</v>
      </c>
      <c r="C87" s="834"/>
      <c r="D87" s="834"/>
      <c r="E87" s="834"/>
      <c r="F87" s="834"/>
      <c r="G87" s="834"/>
      <c r="H87" s="834"/>
      <c r="I87" s="834"/>
      <c r="J87" s="834"/>
      <c r="K87" s="834"/>
      <c r="L87" s="834"/>
      <c r="M87" s="835"/>
      <c r="N87" s="52">
        <f>L84+L85+L86</f>
        <v>13351.152431157769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57854.993868350328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241</v>
      </c>
      <c r="B36" s="846" t="str">
        <f>VLOOKUP(A36,EQUIPOS!A6:D154,3,FALSE)</f>
        <v>Grúa (capacidad 15 ton)</v>
      </c>
      <c r="C36" s="847"/>
      <c r="D36" s="847"/>
      <c r="E36" s="847"/>
      <c r="F36" s="847"/>
      <c r="G36" s="847"/>
      <c r="H36" s="848"/>
      <c r="I36" s="266"/>
      <c r="J36" s="267"/>
      <c r="K36" s="268">
        <f>VLOOKUP(A36,EQUIPOS!A6:D163,4,FALSE)</f>
        <v>141125.86442461575</v>
      </c>
      <c r="L36" s="269"/>
      <c r="M36" s="335">
        <v>0.75</v>
      </c>
      <c r="N36" s="271">
        <f>K36/M36</f>
        <v>188167.819232821</v>
      </c>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0.2</v>
      </c>
      <c r="N41" s="343">
        <f>N77*M41</f>
        <v>8969.3081204802675</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197137.12735330127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16265.443525366492</v>
      </c>
      <c r="N48" s="271">
        <f>K48*M48</f>
        <v>16265.443525366492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16265.443525366492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44846.540602401335</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258249.11148106909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51649.822296213824</v>
      </c>
      <c r="M84" s="868"/>
      <c r="N84" s="51"/>
    </row>
    <row r="85" spans="1:14">
      <c r="B85" s="89" t="s">
        <v>973</v>
      </c>
      <c r="C85" s="90"/>
      <c r="D85" s="90"/>
      <c r="E85" s="90"/>
      <c r="F85" s="90"/>
      <c r="G85" s="90"/>
      <c r="H85" s="90"/>
      <c r="I85" s="87"/>
      <c r="J85" s="88"/>
      <c r="K85" s="303">
        <v>0.05</v>
      </c>
      <c r="L85" s="867">
        <f>N79*K85</f>
        <v>12912.455574053456</v>
      </c>
      <c r="M85" s="868"/>
      <c r="N85" s="51"/>
    </row>
    <row r="86" spans="1:14" ht="15.75" thickBot="1">
      <c r="B86" s="91" t="s">
        <v>974</v>
      </c>
      <c r="C86" s="92"/>
      <c r="D86" s="92"/>
      <c r="E86" s="92"/>
      <c r="F86" s="92"/>
      <c r="G86" s="92"/>
      <c r="H86" s="92"/>
      <c r="I86" s="93"/>
      <c r="J86" s="94"/>
      <c r="K86" s="304">
        <v>0.05</v>
      </c>
      <c r="L86" s="869">
        <f>N79*K86</f>
        <v>12912.455574053456</v>
      </c>
      <c r="M86" s="870"/>
      <c r="N86" s="51"/>
    </row>
    <row r="87" spans="1:14" ht="15.75" thickBot="1">
      <c r="B87" s="833" t="s">
        <v>953</v>
      </c>
      <c r="C87" s="834"/>
      <c r="D87" s="834"/>
      <c r="E87" s="834"/>
      <c r="F87" s="834"/>
      <c r="G87" s="834"/>
      <c r="H87" s="834"/>
      <c r="I87" s="834"/>
      <c r="J87" s="834"/>
      <c r="K87" s="834"/>
      <c r="L87" s="834"/>
      <c r="M87" s="835"/>
      <c r="N87" s="52">
        <f>L84+L85+L86</f>
        <v>77474.733444320736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335723.84492538986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0.2</v>
      </c>
      <c r="N41" s="343">
        <f>N77*M41</f>
        <v>6726.9810903601992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16265.443525366492</v>
      </c>
      <c r="N48" s="271">
        <f>K48*M48</f>
        <v>16265.443525366492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16265.443525366492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5"/>
    </row>
    <row r="77" spans="1:15" ht="15.75" thickBot="1">
      <c r="B77" s="833" t="s">
        <v>953</v>
      </c>
      <c r="C77" s="834"/>
      <c r="D77" s="834"/>
      <c r="E77" s="834"/>
      <c r="F77" s="834"/>
      <c r="G77" s="834"/>
      <c r="H77" s="834"/>
      <c r="I77" s="834"/>
      <c r="J77" s="834"/>
      <c r="K77" s="834"/>
      <c r="L77" s="834"/>
      <c r="M77" s="835"/>
      <c r="N77" s="300">
        <f>SUM(N71:N76)</f>
        <v>33634.905451800994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56627.330067527684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11325.466013505538</v>
      </c>
      <c r="M84" s="868"/>
      <c r="N84" s="51"/>
    </row>
    <row r="85" spans="1:14">
      <c r="B85" s="89" t="s">
        <v>973</v>
      </c>
      <c r="C85" s="90"/>
      <c r="D85" s="90"/>
      <c r="E85" s="90"/>
      <c r="F85" s="90"/>
      <c r="G85" s="90"/>
      <c r="H85" s="90"/>
      <c r="I85" s="87"/>
      <c r="J85" s="88"/>
      <c r="K85" s="303">
        <v>0.05</v>
      </c>
      <c r="L85" s="867">
        <f>N79*K85</f>
        <v>2831.3665033763846</v>
      </c>
      <c r="M85" s="868"/>
      <c r="N85" s="51"/>
    </row>
    <row r="86" spans="1:14" ht="15.75" thickBot="1">
      <c r="B86" s="91" t="s">
        <v>974</v>
      </c>
      <c r="C86" s="92"/>
      <c r="D86" s="92"/>
      <c r="E86" s="92"/>
      <c r="F86" s="92"/>
      <c r="G86" s="92"/>
      <c r="H86" s="92"/>
      <c r="I86" s="93"/>
      <c r="J86" s="94"/>
      <c r="K86" s="304">
        <v>0.05</v>
      </c>
      <c r="L86" s="869">
        <f>N79*K86</f>
        <v>2831.3665033763846</v>
      </c>
      <c r="M86" s="870"/>
      <c r="N86" s="51"/>
    </row>
    <row r="87" spans="1:14" ht="15.75" thickBot="1">
      <c r="B87" s="833" t="s">
        <v>953</v>
      </c>
      <c r="C87" s="834"/>
      <c r="D87" s="834"/>
      <c r="E87" s="834"/>
      <c r="F87" s="834"/>
      <c r="G87" s="834"/>
      <c r="H87" s="834"/>
      <c r="I87" s="834"/>
      <c r="J87" s="834"/>
      <c r="K87" s="834"/>
      <c r="L87" s="834"/>
      <c r="M87" s="835"/>
      <c r="N87" s="52">
        <f>L84+L85+L86</f>
        <v>16988.199020258307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73615.529087785995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0.15</v>
      </c>
      <c r="N41" s="343">
        <f>N77*M41</f>
        <v>2686.8530451800998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16265.443525366492</v>
      </c>
      <c r="N48" s="271">
        <f>K48*M48</f>
        <v>16265.443525366492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16265.443525366492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5"/>
    </row>
    <row r="77" spans="1:15" ht="15.75" thickBot="1">
      <c r="B77" s="833" t="s">
        <v>953</v>
      </c>
      <c r="C77" s="834"/>
      <c r="D77" s="834"/>
      <c r="E77" s="834"/>
      <c r="F77" s="834"/>
      <c r="G77" s="834"/>
      <c r="H77" s="834"/>
      <c r="I77" s="834"/>
      <c r="J77" s="834"/>
      <c r="K77" s="834"/>
      <c r="L77" s="834"/>
      <c r="M77" s="835"/>
      <c r="N77" s="300">
        <f>SUM(N71:N76)</f>
        <v>17912.353634534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36864.650205080587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7372.9300410161177</v>
      </c>
      <c r="M84" s="868"/>
      <c r="N84" s="51"/>
    </row>
    <row r="85" spans="1:14">
      <c r="B85" s="89" t="s">
        <v>973</v>
      </c>
      <c r="C85" s="90"/>
      <c r="D85" s="90"/>
      <c r="E85" s="90"/>
      <c r="F85" s="90"/>
      <c r="G85" s="90"/>
      <c r="H85" s="90"/>
      <c r="I85" s="87"/>
      <c r="J85" s="88"/>
      <c r="K85" s="303">
        <v>0.05</v>
      </c>
      <c r="L85" s="867">
        <f>N79*K85</f>
        <v>1843.2325102540294</v>
      </c>
      <c r="M85" s="868"/>
      <c r="N85" s="51"/>
    </row>
    <row r="86" spans="1:14" ht="15.75" thickBot="1">
      <c r="B86" s="91" t="s">
        <v>974</v>
      </c>
      <c r="C86" s="92"/>
      <c r="D86" s="92"/>
      <c r="E86" s="92"/>
      <c r="F86" s="92"/>
      <c r="G86" s="92"/>
      <c r="H86" s="92"/>
      <c r="I86" s="93"/>
      <c r="J86" s="94"/>
      <c r="K86" s="304">
        <v>0.05</v>
      </c>
      <c r="L86" s="869">
        <f>N79*K86</f>
        <v>1843.2325102540294</v>
      </c>
      <c r="M86" s="870"/>
      <c r="N86" s="51"/>
    </row>
    <row r="87" spans="1:14" ht="15.75" thickBot="1">
      <c r="B87" s="833" t="s">
        <v>953</v>
      </c>
      <c r="C87" s="834"/>
      <c r="D87" s="834"/>
      <c r="E87" s="834"/>
      <c r="F87" s="834"/>
      <c r="G87" s="834"/>
      <c r="H87" s="834"/>
      <c r="I87" s="834"/>
      <c r="J87" s="834"/>
      <c r="K87" s="834"/>
      <c r="L87" s="834"/>
      <c r="M87" s="835"/>
      <c r="N87" s="52">
        <f>L84+L85+L86</f>
        <v>11059.395061524176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47924.045266604764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0.15</v>
      </c>
      <c r="N41" s="343">
        <f>N77*M41</f>
        <v>2015.1397838850748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16265.443525366492</v>
      </c>
      <c r="N48" s="271">
        <f>K48*M48</f>
        <v>16265.443525366492</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16265.443525366492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13434.265225900499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31714.848535152065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6342.9697070304137</v>
      </c>
      <c r="M84" s="868"/>
      <c r="N84" s="51"/>
    </row>
    <row r="85" spans="1:14">
      <c r="B85" s="89" t="s">
        <v>973</v>
      </c>
      <c r="C85" s="90"/>
      <c r="D85" s="90"/>
      <c r="E85" s="90"/>
      <c r="F85" s="90"/>
      <c r="G85" s="90"/>
      <c r="H85" s="90"/>
      <c r="I85" s="87"/>
      <c r="J85" s="88"/>
      <c r="K85" s="303">
        <v>0.05</v>
      </c>
      <c r="L85" s="867">
        <f>N79*K85</f>
        <v>1585.7424267576034</v>
      </c>
      <c r="M85" s="868"/>
      <c r="N85" s="51"/>
    </row>
    <row r="86" spans="1:14" ht="15.75" thickBot="1">
      <c r="B86" s="91" t="s">
        <v>974</v>
      </c>
      <c r="C86" s="92"/>
      <c r="D86" s="92"/>
      <c r="E86" s="92"/>
      <c r="F86" s="92"/>
      <c r="G86" s="92"/>
      <c r="H86" s="92"/>
      <c r="I86" s="93"/>
      <c r="J86" s="94"/>
      <c r="K86" s="304">
        <v>0.05</v>
      </c>
      <c r="L86" s="869">
        <f>N79*K86</f>
        <v>1585.7424267576034</v>
      </c>
      <c r="M86" s="870"/>
      <c r="N86" s="51"/>
    </row>
    <row r="87" spans="1:14" ht="15.75" thickBot="1">
      <c r="B87" s="833" t="s">
        <v>953</v>
      </c>
      <c r="C87" s="834"/>
      <c r="D87" s="834"/>
      <c r="E87" s="834"/>
      <c r="F87" s="834"/>
      <c r="G87" s="834"/>
      <c r="H87" s="834"/>
      <c r="I87" s="834"/>
      <c r="J87" s="834"/>
      <c r="K87" s="834"/>
      <c r="L87" s="834"/>
      <c r="M87" s="835"/>
      <c r="N87" s="52">
        <f>L84+L85+L86</f>
        <v>9514.4545605456206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41229.303095697687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0.15</v>
      </c>
      <c r="N41" s="343">
        <f>N77*M41</f>
        <v>11305.850572033949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63319.39006953995</v>
      </c>
      <c r="N48" s="271">
        <f>K48*M48</f>
        <v>132970.71914603389</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16265.443525366492</v>
      </c>
      <c r="N49" s="271">
        <f>K49*M49</f>
        <v>16265.443525366492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149236.16267140038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75372.337146892998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235914.35039032734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47182.870078065469</v>
      </c>
      <c r="M84" s="868"/>
      <c r="N84" s="51"/>
    </row>
    <row r="85" spans="1:14">
      <c r="B85" s="89" t="s">
        <v>973</v>
      </c>
      <c r="C85" s="90"/>
      <c r="D85" s="90"/>
      <c r="E85" s="90"/>
      <c r="F85" s="90"/>
      <c r="G85" s="90"/>
      <c r="H85" s="90"/>
      <c r="I85" s="87"/>
      <c r="J85" s="88"/>
      <c r="K85" s="303">
        <v>0.05</v>
      </c>
      <c r="L85" s="867">
        <f>N79*K85</f>
        <v>11795.717519516367</v>
      </c>
      <c r="M85" s="868"/>
      <c r="N85" s="51"/>
    </row>
    <row r="86" spans="1:14" ht="15.75" thickBot="1">
      <c r="B86" s="91" t="s">
        <v>974</v>
      </c>
      <c r="C86" s="92"/>
      <c r="D86" s="92"/>
      <c r="E86" s="92"/>
      <c r="F86" s="92"/>
      <c r="G86" s="92"/>
      <c r="H86" s="92"/>
      <c r="I86" s="93"/>
      <c r="J86" s="94"/>
      <c r="K86" s="304">
        <v>0.05</v>
      </c>
      <c r="L86" s="869">
        <f>N79*K86</f>
        <v>11795.717519516367</v>
      </c>
      <c r="M86" s="870"/>
      <c r="N86" s="51"/>
    </row>
    <row r="87" spans="1:14" ht="15.75" thickBot="1">
      <c r="B87" s="833" t="s">
        <v>953</v>
      </c>
      <c r="C87" s="834"/>
      <c r="D87" s="834"/>
      <c r="E87" s="834"/>
      <c r="F87" s="834"/>
      <c r="G87" s="834"/>
      <c r="H87" s="834"/>
      <c r="I87" s="834"/>
      <c r="J87" s="834"/>
      <c r="K87" s="834"/>
      <c r="L87" s="834"/>
      <c r="M87" s="835"/>
      <c r="N87" s="52">
        <f>L84+L85+L86</f>
        <v>70774.305117098207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306688.65550742554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0.15</v>
      </c>
      <c r="N41" s="343">
        <f>N77*M41</f>
        <v>11305.850572033949</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63319.39006953995</v>
      </c>
      <c r="N48" s="271">
        <f>K48*M48</f>
        <v>126638.7801390799</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16265.443525366492</v>
      </c>
      <c r="N49" s="271">
        <f>K49*M49</f>
        <v>16265.443525366492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142904.22366444638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75372.337146892998</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229582.41138337334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45916.482276674673</v>
      </c>
      <c r="M84" s="868"/>
      <c r="N84" s="51"/>
    </row>
    <row r="85" spans="1:14">
      <c r="B85" s="89" t="s">
        <v>973</v>
      </c>
      <c r="C85" s="90"/>
      <c r="D85" s="90"/>
      <c r="E85" s="90"/>
      <c r="F85" s="90"/>
      <c r="G85" s="90"/>
      <c r="H85" s="90"/>
      <c r="I85" s="87"/>
      <c r="J85" s="88"/>
      <c r="K85" s="303">
        <v>0.05</v>
      </c>
      <c r="L85" s="867">
        <f>N79*K85</f>
        <v>11479.120569168668</v>
      </c>
      <c r="M85" s="868"/>
      <c r="N85" s="51"/>
    </row>
    <row r="86" spans="1:14" ht="15.75" thickBot="1">
      <c r="B86" s="91" t="s">
        <v>974</v>
      </c>
      <c r="C86" s="92"/>
      <c r="D86" s="92"/>
      <c r="E86" s="92"/>
      <c r="F86" s="92"/>
      <c r="G86" s="92"/>
      <c r="H86" s="92"/>
      <c r="I86" s="93"/>
      <c r="J86" s="94"/>
      <c r="K86" s="304">
        <v>0.05</v>
      </c>
      <c r="L86" s="869">
        <f>N79*K86</f>
        <v>11479.120569168668</v>
      </c>
      <c r="M86" s="870"/>
      <c r="N86" s="51"/>
    </row>
    <row r="87" spans="1:14" ht="15.75" thickBot="1">
      <c r="B87" s="833" t="s">
        <v>953</v>
      </c>
      <c r="C87" s="834"/>
      <c r="D87" s="834"/>
      <c r="E87" s="834"/>
      <c r="F87" s="834"/>
      <c r="G87" s="834"/>
      <c r="H87" s="834"/>
      <c r="I87" s="834"/>
      <c r="J87" s="834"/>
      <c r="K87" s="834"/>
      <c r="L87" s="834"/>
      <c r="M87" s="835"/>
      <c r="N87" s="52">
        <f>L84+L85+L86</f>
        <v>68874.723415012006</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298457.13479838532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4720.6884844632978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63319.39006953995</v>
      </c>
      <c r="N48" s="271">
        <f>K48*M48</f>
        <v>82948.40099109734</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16265.443525366492</v>
      </c>
      <c r="N49" s="271">
        <f>K49*M49</f>
        <v>16265.443525366492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99213.84451646384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47206.884844632979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151141.41784556012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30228.283569112027</v>
      </c>
      <c r="M84" s="868"/>
      <c r="N84" s="51"/>
    </row>
    <row r="85" spans="1:14">
      <c r="B85" s="89" t="s">
        <v>973</v>
      </c>
      <c r="C85" s="90"/>
      <c r="D85" s="90"/>
      <c r="E85" s="90"/>
      <c r="F85" s="90"/>
      <c r="G85" s="90"/>
      <c r="H85" s="90"/>
      <c r="I85" s="87"/>
      <c r="J85" s="88"/>
      <c r="K85" s="303">
        <v>0.05</v>
      </c>
      <c r="L85" s="867">
        <f>N79*K85</f>
        <v>7557.0708922780068</v>
      </c>
      <c r="M85" s="868"/>
      <c r="N85" s="51"/>
    </row>
    <row r="86" spans="1:14" ht="15.75" thickBot="1">
      <c r="B86" s="91" t="s">
        <v>974</v>
      </c>
      <c r="C86" s="92"/>
      <c r="D86" s="92"/>
      <c r="E86" s="92"/>
      <c r="F86" s="92"/>
      <c r="G86" s="92"/>
      <c r="H86" s="92"/>
      <c r="I86" s="93"/>
      <c r="J86" s="94"/>
      <c r="K86" s="304">
        <v>0.05</v>
      </c>
      <c r="L86" s="869">
        <f>N79*K86</f>
        <v>7557.0708922780068</v>
      </c>
      <c r="M86" s="870"/>
      <c r="N86" s="51"/>
    </row>
    <row r="87" spans="1:14" ht="15.75" thickBot="1">
      <c r="B87" s="833" t="s">
        <v>953</v>
      </c>
      <c r="C87" s="834"/>
      <c r="D87" s="834"/>
      <c r="E87" s="834"/>
      <c r="F87" s="834"/>
      <c r="G87" s="834"/>
      <c r="H87" s="834"/>
      <c r="I87" s="834"/>
      <c r="J87" s="834"/>
      <c r="K87" s="834"/>
      <c r="L87" s="834"/>
      <c r="M87" s="835"/>
      <c r="N87" s="52">
        <f>L84+L85+L86</f>
        <v>45342.425353668033</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196483.84319922817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3957.0477002118823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63319.39006953995</v>
      </c>
      <c r="N48" s="271">
        <f>K48*M48</f>
        <v>69651.329076493945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16265.443525366492</v>
      </c>
      <c r="N49" s="271">
        <f>K49*M49</f>
        <v>16265.443525366492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85916.77260186043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39570.477002118823</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129444.29730419113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25888.859460838226</v>
      </c>
      <c r="M84" s="868"/>
      <c r="N84" s="51"/>
    </row>
    <row r="85" spans="1:14">
      <c r="B85" s="89" t="s">
        <v>973</v>
      </c>
      <c r="C85" s="90"/>
      <c r="D85" s="90"/>
      <c r="E85" s="90"/>
      <c r="F85" s="90"/>
      <c r="G85" s="90"/>
      <c r="H85" s="90"/>
      <c r="I85" s="87"/>
      <c r="J85" s="88"/>
      <c r="K85" s="303">
        <v>0.05</v>
      </c>
      <c r="L85" s="867">
        <f>N79*K85</f>
        <v>6472.2148652095566</v>
      </c>
      <c r="M85" s="868"/>
      <c r="N85" s="51"/>
    </row>
    <row r="86" spans="1:14" ht="15.75" thickBot="1">
      <c r="B86" s="91" t="s">
        <v>974</v>
      </c>
      <c r="C86" s="92"/>
      <c r="D86" s="92"/>
      <c r="E86" s="92"/>
      <c r="F86" s="92"/>
      <c r="G86" s="92"/>
      <c r="H86" s="92"/>
      <c r="I86" s="93"/>
      <c r="J86" s="94"/>
      <c r="K86" s="304">
        <v>0.05</v>
      </c>
      <c r="L86" s="869">
        <f>N79*K86</f>
        <v>6472.2148652095566</v>
      </c>
      <c r="M86" s="870"/>
      <c r="N86" s="51"/>
    </row>
    <row r="87" spans="1:14" ht="15.75" thickBot="1">
      <c r="B87" s="833" t="s">
        <v>953</v>
      </c>
      <c r="C87" s="834"/>
      <c r="D87" s="834"/>
      <c r="E87" s="834"/>
      <c r="F87" s="834"/>
      <c r="G87" s="834"/>
      <c r="H87" s="834"/>
      <c r="I87" s="834"/>
      <c r="J87" s="834"/>
      <c r="K87" s="834"/>
      <c r="L87" s="834"/>
      <c r="M87" s="835"/>
      <c r="N87" s="52">
        <f>L84+L85+L86</f>
        <v>38833.28919125734</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168277.58649544849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A38" s="113"/>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269.07924361440803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63319.39006953995</v>
      </c>
      <c r="N48" s="271">
        <f>K48*M48</f>
        <v>3165.9695034769975</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54.260859870469744</v>
      </c>
      <c r="N49" s="271">
        <f>K49*M49</f>
        <v>271.30429935234872</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8866.9988047765346</v>
      </c>
      <c r="N50" s="271">
        <f>K50*M50</f>
        <v>8866.9988047765346</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12304.272607605881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2690.7924361440801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15264.144287364368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3052.828857472874</v>
      </c>
      <c r="M84" s="868"/>
      <c r="N84" s="51"/>
    </row>
    <row r="85" spans="1:14">
      <c r="B85" s="89" t="s">
        <v>973</v>
      </c>
      <c r="C85" s="90"/>
      <c r="D85" s="90"/>
      <c r="E85" s="90"/>
      <c r="F85" s="90"/>
      <c r="G85" s="90"/>
      <c r="H85" s="90"/>
      <c r="I85" s="87"/>
      <c r="J85" s="88"/>
      <c r="K85" s="303">
        <v>0.05</v>
      </c>
      <c r="L85" s="867">
        <f>N79*K85</f>
        <v>763.2072143682185</v>
      </c>
      <c r="M85" s="868"/>
      <c r="N85" s="51"/>
    </row>
    <row r="86" spans="1:14" ht="15.75" thickBot="1">
      <c r="B86" s="91" t="s">
        <v>974</v>
      </c>
      <c r="C86" s="92"/>
      <c r="D86" s="92"/>
      <c r="E86" s="92"/>
      <c r="F86" s="92"/>
      <c r="G86" s="92"/>
      <c r="H86" s="92"/>
      <c r="I86" s="93"/>
      <c r="J86" s="94"/>
      <c r="K86" s="304">
        <v>0.05</v>
      </c>
      <c r="L86" s="869">
        <f>N79*K86</f>
        <v>763.2072143682185</v>
      </c>
      <c r="M86" s="870"/>
      <c r="N86" s="51"/>
    </row>
    <row r="87" spans="1:14" ht="15.75" thickBot="1">
      <c r="B87" s="833" t="s">
        <v>953</v>
      </c>
      <c r="C87" s="834"/>
      <c r="D87" s="834"/>
      <c r="E87" s="834"/>
      <c r="F87" s="834"/>
      <c r="G87" s="834"/>
      <c r="H87" s="834"/>
      <c r="I87" s="834"/>
      <c r="J87" s="834"/>
      <c r="K87" s="834"/>
      <c r="L87" s="834"/>
      <c r="M87" s="835"/>
      <c r="N87" s="52">
        <f>L84+L85+L86</f>
        <v>4579.243286209311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19843.38757357368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7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0.1</v>
      </c>
      <c r="N41" s="343">
        <f>N77*M41</f>
        <v>108.262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826.22182292403022</v>
      </c>
      <c r="N48" s="271">
        <f>K48*M48</f>
        <v>826.22182292403022</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38226.110315370184</v>
      </c>
      <c r="N49" s="271">
        <f>K49*M49</f>
        <v>1911.3055157685094</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63319.39006953995</v>
      </c>
      <c r="N50" s="271">
        <f>K50*M50</f>
        <v>4748.9542552154962</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54.260859870469744</v>
      </c>
      <c r="N51" s="271">
        <f>K51*M51</f>
        <v>271.30429935234872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7757.7858932603849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1082.6199999999999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8948.6678932603845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1789.7335786520771</v>
      </c>
      <c r="M84" s="868"/>
      <c r="N84" s="51"/>
    </row>
    <row r="85" spans="1:14">
      <c r="B85" s="89" t="s">
        <v>973</v>
      </c>
      <c r="C85" s="90"/>
      <c r="D85" s="90"/>
      <c r="E85" s="90"/>
      <c r="F85" s="90"/>
      <c r="G85" s="90"/>
      <c r="H85" s="90"/>
      <c r="I85" s="87"/>
      <c r="J85" s="88"/>
      <c r="K85" s="303">
        <v>0.05</v>
      </c>
      <c r="L85" s="867">
        <f>N79*K85</f>
        <v>447.43339466301927</v>
      </c>
      <c r="M85" s="868"/>
      <c r="N85" s="51"/>
    </row>
    <row r="86" spans="1:14" ht="15.75" thickBot="1">
      <c r="B86" s="91" t="s">
        <v>974</v>
      </c>
      <c r="C86" s="92"/>
      <c r="D86" s="92"/>
      <c r="E86" s="92"/>
      <c r="F86" s="92"/>
      <c r="G86" s="92"/>
      <c r="H86" s="92"/>
      <c r="I86" s="93"/>
      <c r="J86" s="94"/>
      <c r="K86" s="304">
        <v>0.05</v>
      </c>
      <c r="L86" s="869">
        <f>N79*K86</f>
        <v>447.43339466301927</v>
      </c>
      <c r="M86" s="870"/>
      <c r="N86" s="51"/>
    </row>
    <row r="87" spans="1:14" ht="15.75" thickBot="1">
      <c r="B87" s="833" t="s">
        <v>953</v>
      </c>
      <c r="C87" s="834"/>
      <c r="D87" s="834"/>
      <c r="E87" s="834"/>
      <c r="F87" s="834"/>
      <c r="G87" s="834"/>
      <c r="H87" s="834"/>
      <c r="I87" s="834"/>
      <c r="J87" s="834"/>
      <c r="K87" s="834"/>
      <c r="L87" s="834"/>
      <c r="M87" s="835"/>
      <c r="N87" s="52">
        <f>L84+L85+L86</f>
        <v>2684.6003679781161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11633.2682612385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253</v>
      </c>
      <c r="B36" s="846" t="str">
        <f>VLOOKUP(A36,EQUIPOS!A6:D154,3,FALSE)</f>
        <v>Máquina hidrosembradora</v>
      </c>
      <c r="C36" s="847"/>
      <c r="D36" s="847"/>
      <c r="E36" s="847"/>
      <c r="F36" s="847"/>
      <c r="G36" s="847"/>
      <c r="H36" s="848"/>
      <c r="I36" s="266"/>
      <c r="J36" s="267"/>
      <c r="K36" s="268">
        <f>VLOOKUP(A36,EQUIPOS!A6:D163,4,FALSE)</f>
        <v>21692.196442863515</v>
      </c>
      <c r="L36" s="269"/>
      <c r="M36" s="335">
        <v>350</v>
      </c>
      <c r="N36" s="271">
        <f>K36/M36</f>
        <v>61.977704122467188</v>
      </c>
    </row>
    <row r="37" spans="1:14">
      <c r="A37" s="113" t="s">
        <v>138</v>
      </c>
      <c r="B37" s="846" t="str">
        <f>VLOOKUP(A37,EQUIPOS!A7:D154,3,FALSE)</f>
        <v>Camioneta D-300</v>
      </c>
      <c r="C37" s="847"/>
      <c r="D37" s="847"/>
      <c r="E37" s="847"/>
      <c r="F37" s="847"/>
      <c r="G37" s="847"/>
      <c r="H37" s="848"/>
      <c r="I37" s="420"/>
      <c r="J37" s="421"/>
      <c r="K37" s="268">
        <f>VLOOKUP(A37,EQUIPOS!A7:D164,4,FALSE)</f>
        <v>51773.60607673254</v>
      </c>
      <c r="L37" s="334"/>
      <c r="M37" s="335">
        <v>350</v>
      </c>
      <c r="N37" s="271">
        <f>K37/M37</f>
        <v>147.92458879066439</v>
      </c>
    </row>
    <row r="38" spans="1:14">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4.8049864931144288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214.70727940624602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826.22182292403022</v>
      </c>
      <c r="N48" s="271">
        <f>K48*M48</f>
        <v>826.22182292403022</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2868.7152649281693</v>
      </c>
      <c r="N49" s="271">
        <f>K49*M49</f>
        <v>1147.4861059712678</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54.260859870469744</v>
      </c>
      <c r="N50" s="271">
        <f>K50*M50</f>
        <v>271.30429935234872</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38226.110315370184</v>
      </c>
      <c r="N51" s="271">
        <f>K51*M51</f>
        <v>1911.3055157685094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4156.3177440161562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96.099729862288569</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4467.124753284691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893.42495065693822</v>
      </c>
      <c r="M84" s="868"/>
      <c r="N84" s="51"/>
    </row>
    <row r="85" spans="1:14">
      <c r="B85" s="89" t="s">
        <v>973</v>
      </c>
      <c r="C85" s="90"/>
      <c r="D85" s="90"/>
      <c r="E85" s="90"/>
      <c r="F85" s="90"/>
      <c r="G85" s="90"/>
      <c r="H85" s="90"/>
      <c r="I85" s="87"/>
      <c r="J85" s="88"/>
      <c r="K85" s="303">
        <v>0.05</v>
      </c>
      <c r="L85" s="867">
        <f>N79*K85</f>
        <v>223.35623766423456</v>
      </c>
      <c r="M85" s="868"/>
      <c r="N85" s="51"/>
    </row>
    <row r="86" spans="1:14" ht="15.75" thickBot="1">
      <c r="B86" s="91" t="s">
        <v>974</v>
      </c>
      <c r="C86" s="92"/>
      <c r="D86" s="92"/>
      <c r="E86" s="92"/>
      <c r="F86" s="92"/>
      <c r="G86" s="92"/>
      <c r="H86" s="92"/>
      <c r="I86" s="93"/>
      <c r="J86" s="94"/>
      <c r="K86" s="304">
        <v>0.05</v>
      </c>
      <c r="L86" s="869">
        <f>N79*K86</f>
        <v>223.35623766423456</v>
      </c>
      <c r="M86" s="870"/>
      <c r="N86" s="51"/>
    </row>
    <row r="87" spans="1:14" ht="15.75" thickBot="1">
      <c r="B87" s="833" t="s">
        <v>953</v>
      </c>
      <c r="C87" s="834"/>
      <c r="D87" s="834"/>
      <c r="E87" s="834"/>
      <c r="F87" s="834"/>
      <c r="G87" s="834"/>
      <c r="H87" s="834"/>
      <c r="I87" s="834"/>
      <c r="J87" s="834"/>
      <c r="K87" s="834"/>
      <c r="L87" s="834"/>
      <c r="M87" s="835"/>
      <c r="N87" s="52">
        <f>L84+L85+L86</f>
        <v>1340.1374259854074</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5807.2621792700984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29.25" customHeight="1" thickBot="1">
      <c r="A31" t="s">
        <v>1845</v>
      </c>
      <c r="B31" s="80" t="s">
        <v>1726</v>
      </c>
      <c r="C31" s="973" t="s">
        <v>2049</v>
      </c>
      <c r="D31" s="974"/>
      <c r="E31" s="974"/>
      <c r="F31" s="974"/>
      <c r="G31" s="974"/>
      <c r="H31" s="974"/>
      <c r="I31" s="974"/>
      <c r="J31" s="97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8000</v>
      </c>
      <c r="N36" s="271">
        <f>K36/M36</f>
        <v>6.4717007595915677</v>
      </c>
    </row>
    <row r="37" spans="1:14">
      <c r="A37" s="113"/>
      <c r="B37" s="846"/>
      <c r="C37" s="847"/>
      <c r="D37" s="847"/>
      <c r="E37" s="847"/>
      <c r="F37" s="847"/>
      <c r="G37" s="847"/>
      <c r="H37" s="848"/>
      <c r="I37" s="420"/>
      <c r="J37" s="421"/>
      <c r="K37" s="268"/>
      <c r="L37" s="334"/>
      <c r="M37" s="335"/>
      <c r="N37" s="271"/>
    </row>
    <row r="38" spans="1:14">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26.907924361440802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33.379625121032369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4428.6274832823838</v>
      </c>
      <c r="N48" s="271">
        <f>K48*M48</f>
        <v>4650.0588574465028</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18276.83230187124</v>
      </c>
      <c r="N49" s="271">
        <f>K49*M49</f>
        <v>18276.83230187124</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1116.518005877607</v>
      </c>
      <c r="N50" s="271">
        <f>K50*M50</f>
        <v>2233.0360117552141</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25159.927171072959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2690.7924361440801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27884.099232338071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5576.8198464676143</v>
      </c>
      <c r="M84" s="868"/>
      <c r="N84" s="51"/>
    </row>
    <row r="85" spans="1:14">
      <c r="B85" s="89" t="s">
        <v>973</v>
      </c>
      <c r="C85" s="90"/>
      <c r="D85" s="90"/>
      <c r="E85" s="90"/>
      <c r="F85" s="90"/>
      <c r="G85" s="90"/>
      <c r="H85" s="90"/>
      <c r="I85" s="87"/>
      <c r="J85" s="88"/>
      <c r="K85" s="303">
        <v>0.05</v>
      </c>
      <c r="L85" s="867">
        <f>N79*K85</f>
        <v>1394.2049616169036</v>
      </c>
      <c r="M85" s="868"/>
      <c r="N85" s="51"/>
    </row>
    <row r="86" spans="1:14" ht="15.75" thickBot="1">
      <c r="B86" s="91" t="s">
        <v>974</v>
      </c>
      <c r="C86" s="92"/>
      <c r="D86" s="92"/>
      <c r="E86" s="92"/>
      <c r="F86" s="92"/>
      <c r="G86" s="92"/>
      <c r="H86" s="92"/>
      <c r="I86" s="93"/>
      <c r="J86" s="94"/>
      <c r="K86" s="304">
        <v>0.05</v>
      </c>
      <c r="L86" s="869">
        <f>N79*K86</f>
        <v>1394.2049616169036</v>
      </c>
      <c r="M86" s="870"/>
      <c r="N86" s="51"/>
    </row>
    <row r="87" spans="1:14" ht="15.75" thickBot="1">
      <c r="B87" s="833" t="s">
        <v>953</v>
      </c>
      <c r="C87" s="834"/>
      <c r="D87" s="834"/>
      <c r="E87" s="834"/>
      <c r="F87" s="834"/>
      <c r="G87" s="834"/>
      <c r="H87" s="834"/>
      <c r="I87" s="834"/>
      <c r="J87" s="834"/>
      <c r="K87" s="834"/>
      <c r="L87" s="834"/>
      <c r="M87" s="835"/>
      <c r="N87" s="52">
        <f>L84+L85+L86</f>
        <v>8365.2297697014219</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36249.329002039492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28.5" customHeight="1" thickBot="1">
      <c r="A31" t="s">
        <v>1845</v>
      </c>
      <c r="B31" s="80" t="s">
        <v>1727</v>
      </c>
      <c r="C31" s="973" t="s">
        <v>2052</v>
      </c>
      <c r="D31" s="974"/>
      <c r="E31" s="974"/>
      <c r="F31" s="974"/>
      <c r="G31" s="974"/>
      <c r="H31" s="974"/>
      <c r="I31" s="974"/>
      <c r="J31" s="97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138</v>
      </c>
      <c r="B36" s="846" t="str">
        <f>VLOOKUP(A36,EQUIPOS!A6:D154,3,FALSE)</f>
        <v>Camioneta D-300</v>
      </c>
      <c r="C36" s="847"/>
      <c r="D36" s="847"/>
      <c r="E36" s="847"/>
      <c r="F36" s="847"/>
      <c r="G36" s="847"/>
      <c r="H36" s="848"/>
      <c r="I36" s="266"/>
      <c r="J36" s="267"/>
      <c r="K36" s="268">
        <f>VLOOKUP(A36,EQUIPOS!A6:D163,4,FALSE)</f>
        <v>51773.60607673254</v>
      </c>
      <c r="L36" s="269"/>
      <c r="M36" s="335">
        <v>8000</v>
      </c>
      <c r="N36" s="271">
        <f>K36/M36</f>
        <v>6.4717007595915677</v>
      </c>
    </row>
    <row r="37" spans="1:14">
      <c r="A37" s="113"/>
      <c r="B37" s="846"/>
      <c r="C37" s="847"/>
      <c r="D37" s="847"/>
      <c r="E37" s="847"/>
      <c r="F37" s="847"/>
      <c r="G37" s="847"/>
      <c r="H37" s="848"/>
      <c r="I37" s="420"/>
      <c r="J37" s="421"/>
      <c r="K37" s="268"/>
      <c r="L37" s="334"/>
      <c r="M37" s="335"/>
      <c r="N37" s="271"/>
    </row>
    <row r="38" spans="1:14">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26.907924361440802</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33.379625121032369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8738.3815943118516</v>
      </c>
      <c r="N48" s="271">
        <f>K48*M48</f>
        <v>9175.300674027445</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18276.83230187124</v>
      </c>
      <c r="N49" s="271">
        <f>K49*M49</f>
        <v>18276.83230187124</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1116.518005877607</v>
      </c>
      <c r="N50" s="271">
        <f>K50*M50</f>
        <v>2233.0360117552141</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29685.168987653899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2690.7924361440801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32409.341048919014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6481.8682097838027</v>
      </c>
      <c r="M84" s="868"/>
      <c r="N84" s="51"/>
    </row>
    <row r="85" spans="1:14">
      <c r="B85" s="89" t="s">
        <v>973</v>
      </c>
      <c r="C85" s="90"/>
      <c r="D85" s="90"/>
      <c r="E85" s="90"/>
      <c r="F85" s="90"/>
      <c r="G85" s="90"/>
      <c r="H85" s="90"/>
      <c r="I85" s="87"/>
      <c r="J85" s="88"/>
      <c r="K85" s="303">
        <v>0.05</v>
      </c>
      <c r="L85" s="867">
        <f>N79*K85</f>
        <v>1620.4670524459507</v>
      </c>
      <c r="M85" s="868"/>
      <c r="N85" s="51"/>
    </row>
    <row r="86" spans="1:14" ht="15.75" thickBot="1">
      <c r="B86" s="91" t="s">
        <v>974</v>
      </c>
      <c r="C86" s="92"/>
      <c r="D86" s="92"/>
      <c r="E86" s="92"/>
      <c r="F86" s="92"/>
      <c r="G86" s="92"/>
      <c r="H86" s="92"/>
      <c r="I86" s="93"/>
      <c r="J86" s="94"/>
      <c r="K86" s="304">
        <v>0.05</v>
      </c>
      <c r="L86" s="869">
        <f>N79*K86</f>
        <v>1620.4670524459507</v>
      </c>
      <c r="M86" s="870"/>
      <c r="N86" s="51"/>
    </row>
    <row r="87" spans="1:14" ht="15.75" thickBot="1">
      <c r="B87" s="833" t="s">
        <v>953</v>
      </c>
      <c r="C87" s="834"/>
      <c r="D87" s="834"/>
      <c r="E87" s="834"/>
      <c r="F87" s="834"/>
      <c r="G87" s="834"/>
      <c r="H87" s="834"/>
      <c r="I87" s="834"/>
      <c r="J87" s="834"/>
      <c r="K87" s="834"/>
      <c r="L87" s="834"/>
      <c r="M87" s="835"/>
      <c r="N87" s="52">
        <f>L84+L85+L86</f>
        <v>9722.8023146757041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42132.143363594718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30"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t="s">
        <v>119</v>
      </c>
      <c r="B36" s="846" t="str">
        <f>VLOOKUP(A36,EQUIPOS!A6:D154,3,FALSE)</f>
        <v xml:space="preserve">Bomba de concreto, Producción: 30 m3/h, POTENCIA: 67 HP, MAX PRESION DE CONCRETO: 1150 PSI
</v>
      </c>
      <c r="C36" s="847"/>
      <c r="D36" s="847"/>
      <c r="E36" s="847"/>
      <c r="F36" s="847"/>
      <c r="G36" s="847"/>
      <c r="H36" s="848"/>
      <c r="I36" s="266"/>
      <c r="J36" s="267"/>
      <c r="K36" s="268">
        <f>VLOOKUP(A36,EQUIPOS!A6:D163,4,FALSE)</f>
        <v>32845.309147603752</v>
      </c>
      <c r="L36" s="269"/>
      <c r="M36" s="335">
        <v>100</v>
      </c>
      <c r="N36" s="271">
        <f>K36/M36</f>
        <v>328.45309147603751</v>
      </c>
    </row>
    <row r="37" spans="1:14">
      <c r="A37" s="113" t="s">
        <v>138</v>
      </c>
      <c r="B37" s="846" t="str">
        <f>VLOOKUP(A37,EQUIPOS!A7:D154,3,FALSE)</f>
        <v>Camioneta D-300</v>
      </c>
      <c r="C37" s="847"/>
      <c r="D37" s="847"/>
      <c r="E37" s="847"/>
      <c r="F37" s="847"/>
      <c r="G37" s="847"/>
      <c r="H37" s="848"/>
      <c r="I37" s="420"/>
      <c r="J37" s="421"/>
      <c r="K37" s="268">
        <f>VLOOKUP(A37,EQUIPOS!A7:D164,4,FALSE)</f>
        <v>51773.60607673254</v>
      </c>
      <c r="L37" s="334"/>
      <c r="M37" s="335">
        <v>1000</v>
      </c>
      <c r="N37" s="271">
        <f>K37/M37</f>
        <v>51.773606076732541</v>
      </c>
    </row>
    <row r="38" spans="1:14">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0.01</v>
      </c>
      <c r="N41" s="343">
        <f>N77*M41</f>
        <v>4.0401280451800998</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384.26682559795017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431714.11833224818</v>
      </c>
      <c r="N48" s="271">
        <f>K48*M48</f>
        <v>43171.411833224818</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2966.7039475369725</v>
      </c>
      <c r="N49" s="271">
        <f>K49*M49</f>
        <v>3263.37434229067</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7371.0197524758405</v>
      </c>
      <c r="N50" s="271">
        <f>K50*M50</f>
        <v>7371.0197524758405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53805.805927991329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404.01280451800994</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54594.08555810729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10918.817111621458</v>
      </c>
      <c r="M84" s="868"/>
      <c r="N84" s="51"/>
    </row>
    <row r="85" spans="1:14">
      <c r="B85" s="89" t="s">
        <v>973</v>
      </c>
      <c r="C85" s="90"/>
      <c r="D85" s="90"/>
      <c r="E85" s="90"/>
      <c r="F85" s="90"/>
      <c r="G85" s="90"/>
      <c r="H85" s="90"/>
      <c r="I85" s="87"/>
      <c r="J85" s="88"/>
      <c r="K85" s="303">
        <v>0.05</v>
      </c>
      <c r="L85" s="867">
        <f>N79*K85</f>
        <v>2729.7042779053645</v>
      </c>
      <c r="M85" s="868"/>
      <c r="N85" s="51"/>
    </row>
    <row r="86" spans="1:14" ht="15.75" thickBot="1">
      <c r="B86" s="91" t="s">
        <v>974</v>
      </c>
      <c r="C86" s="92"/>
      <c r="D86" s="92"/>
      <c r="E86" s="92"/>
      <c r="F86" s="92"/>
      <c r="G86" s="92"/>
      <c r="H86" s="92"/>
      <c r="I86" s="93"/>
      <c r="J86" s="94"/>
      <c r="K86" s="304">
        <v>0.05</v>
      </c>
      <c r="L86" s="869">
        <f>N79*K86</f>
        <v>2729.7042779053645</v>
      </c>
      <c r="M86" s="870"/>
      <c r="N86" s="51"/>
    </row>
    <row r="87" spans="1:14" ht="15.75" thickBot="1">
      <c r="B87" s="833" t="s">
        <v>953</v>
      </c>
      <c r="C87" s="834"/>
      <c r="D87" s="834"/>
      <c r="E87" s="834"/>
      <c r="F87" s="834"/>
      <c r="G87" s="834"/>
      <c r="H87" s="834"/>
      <c r="I87" s="834"/>
      <c r="J87" s="834"/>
      <c r="K87" s="834"/>
      <c r="L87" s="834"/>
      <c r="M87" s="835"/>
      <c r="N87" s="52">
        <f>L84+L85+L86</f>
        <v>16378.225667432187</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70972.311225539481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9.25" customHeight="1" thickBot="1">
      <c r="B29" s="71" t="s">
        <v>943</v>
      </c>
      <c r="C29" s="842" t="s">
        <v>944</v>
      </c>
      <c r="D29" s="843"/>
      <c r="E29" s="843"/>
      <c r="F29" s="843"/>
      <c r="G29" s="843"/>
      <c r="H29" s="843"/>
      <c r="I29" s="843"/>
      <c r="J29" s="72"/>
      <c r="K29" s="341" t="s">
        <v>2215</v>
      </c>
      <c r="L29" s="844" t="s">
        <v>945</v>
      </c>
      <c r="M29" s="845"/>
      <c r="N29" s="71" t="s">
        <v>946</v>
      </c>
    </row>
    <row r="30" spans="1:14" ht="17.25" hidden="1" customHeight="1">
      <c r="B30" s="71" t="s">
        <v>943</v>
      </c>
      <c r="C30" s="842" t="s">
        <v>944</v>
      </c>
      <c r="D30" s="843"/>
      <c r="E30" s="843"/>
      <c r="F30" s="843"/>
      <c r="G30" s="843"/>
      <c r="H30" s="843"/>
      <c r="I30" s="843"/>
      <c r="J30" s="72"/>
      <c r="K30" s="306"/>
      <c r="L30" s="844" t="s">
        <v>945</v>
      </c>
      <c r="M30" s="845"/>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N77*M41</f>
        <v>270.65500000000003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63319.39006953995</v>
      </c>
      <c r="N48" s="271">
        <f>K48*M48</f>
        <v>31659.695034769975</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18499.829646230897</v>
      </c>
      <c r="N49" s="271">
        <f>K49*M49</f>
        <v>18499.829646230897</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3" t="s">
        <v>953</v>
      </c>
      <c r="C55" s="834"/>
      <c r="D55" s="834"/>
      <c r="E55" s="834"/>
      <c r="F55" s="834"/>
      <c r="G55" s="834"/>
      <c r="H55" s="834"/>
      <c r="I55" s="834"/>
      <c r="J55" s="834"/>
      <c r="K55" s="834"/>
      <c r="L55" s="834"/>
      <c r="M55" s="835"/>
      <c r="N55" s="393">
        <f>SUM(N48:N54)</f>
        <v>50159.524681000868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6" t="s">
        <v>961</v>
      </c>
      <c r="M59" s="809"/>
      <c r="N59" s="76" t="s">
        <v>951</v>
      </c>
    </row>
    <row r="60" spans="1:14">
      <c r="B60" s="46"/>
      <c r="C60" s="316"/>
      <c r="D60" s="316"/>
      <c r="E60" s="316"/>
      <c r="F60" s="316"/>
      <c r="G60" s="316"/>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310"/>
      <c r="I63" s="278"/>
      <c r="J63" s="285"/>
      <c r="K63" s="278"/>
      <c r="L63" s="837"/>
      <c r="M63" s="83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5"/>
      <c r="M65" s="1006"/>
      <c r="N65" s="484"/>
    </row>
    <row r="66" spans="1:15" ht="15.75" thickBot="1">
      <c r="B66" s="833" t="s">
        <v>953</v>
      </c>
      <c r="C66" s="834"/>
      <c r="D66" s="834"/>
      <c r="E66" s="834"/>
      <c r="F66" s="834"/>
      <c r="G66" s="834"/>
      <c r="H66" s="834"/>
      <c r="I66" s="834"/>
      <c r="J66" s="834"/>
      <c r="K66" s="834"/>
      <c r="L66" s="834"/>
      <c r="M66" s="83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85"/>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33" t="s">
        <v>953</v>
      </c>
      <c r="C77" s="834"/>
      <c r="D77" s="834"/>
      <c r="E77" s="834"/>
      <c r="F77" s="834"/>
      <c r="G77" s="834"/>
      <c r="H77" s="834"/>
      <c r="I77" s="834"/>
      <c r="J77" s="834"/>
      <c r="K77" s="834"/>
      <c r="L77" s="834"/>
      <c r="M77" s="835"/>
      <c r="N77" s="300">
        <f>SUM(N71:N76)</f>
        <v>5413.1</v>
      </c>
    </row>
    <row r="78" spans="1:15" ht="15.75" thickBot="1">
      <c r="B78" s="33"/>
      <c r="C78" s="34"/>
      <c r="D78" s="34"/>
      <c r="E78" s="34"/>
      <c r="F78" s="34"/>
      <c r="G78" s="34"/>
      <c r="H78" s="34"/>
      <c r="I78" s="34"/>
      <c r="J78" s="34"/>
      <c r="K78" s="34"/>
      <c r="L78" s="34"/>
      <c r="M78" s="34"/>
      <c r="N78" s="35"/>
    </row>
    <row r="79" spans="1:15" ht="15.75" thickBot="1">
      <c r="B79" s="833" t="s">
        <v>967</v>
      </c>
      <c r="C79" s="834"/>
      <c r="D79" s="834"/>
      <c r="E79" s="834"/>
      <c r="F79" s="834"/>
      <c r="G79" s="834"/>
      <c r="H79" s="834"/>
      <c r="I79" s="834"/>
      <c r="J79" s="834"/>
      <c r="K79" s="834"/>
      <c r="L79" s="834"/>
      <c r="M79" s="835"/>
      <c r="N79" s="99">
        <f>N43+N55+N66+N77</f>
        <v>55843.279681000866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4" t="s">
        <v>969</v>
      </c>
      <c r="C83" s="825"/>
      <c r="D83" s="825"/>
      <c r="E83" s="825"/>
      <c r="F83" s="825"/>
      <c r="G83" s="825"/>
      <c r="H83" s="825"/>
      <c r="I83" s="313"/>
      <c r="J83" s="333"/>
      <c r="K83" s="301" t="s">
        <v>970</v>
      </c>
      <c r="L83" s="863" t="s">
        <v>971</v>
      </c>
      <c r="M83" s="864"/>
      <c r="N83" s="302"/>
    </row>
    <row r="84" spans="1:14">
      <c r="B84" s="865" t="s">
        <v>972</v>
      </c>
      <c r="C84" s="866"/>
      <c r="D84" s="866"/>
      <c r="E84" s="866"/>
      <c r="F84" s="866"/>
      <c r="G84" s="866"/>
      <c r="H84" s="866"/>
      <c r="I84" s="87"/>
      <c r="J84" s="88"/>
      <c r="K84" s="303">
        <v>0.2</v>
      </c>
      <c r="L84" s="867">
        <f>N79*K84</f>
        <v>11168.655936200174</v>
      </c>
      <c r="M84" s="868"/>
      <c r="N84" s="51"/>
    </row>
    <row r="85" spans="1:14">
      <c r="B85" s="89" t="s">
        <v>973</v>
      </c>
      <c r="C85" s="90"/>
      <c r="D85" s="90"/>
      <c r="E85" s="90"/>
      <c r="F85" s="90"/>
      <c r="G85" s="90"/>
      <c r="H85" s="90"/>
      <c r="I85" s="87"/>
      <c r="J85" s="88"/>
      <c r="K85" s="303">
        <v>0.05</v>
      </c>
      <c r="L85" s="867">
        <f>N79*K85</f>
        <v>2792.1639840500434</v>
      </c>
      <c r="M85" s="868"/>
      <c r="N85" s="51"/>
    </row>
    <row r="86" spans="1:14" ht="15.75" thickBot="1">
      <c r="B86" s="91" t="s">
        <v>974</v>
      </c>
      <c r="C86" s="92"/>
      <c r="D86" s="92"/>
      <c r="E86" s="92"/>
      <c r="F86" s="92"/>
      <c r="G86" s="92"/>
      <c r="H86" s="92"/>
      <c r="I86" s="93"/>
      <c r="J86" s="94"/>
      <c r="K86" s="304">
        <v>0.05</v>
      </c>
      <c r="L86" s="869">
        <f>N79*K86</f>
        <v>2792.1639840500434</v>
      </c>
      <c r="M86" s="870"/>
      <c r="N86" s="51"/>
    </row>
    <row r="87" spans="1:14" ht="15.75" thickBot="1">
      <c r="B87" s="833" t="s">
        <v>953</v>
      </c>
      <c r="C87" s="834"/>
      <c r="D87" s="834"/>
      <c r="E87" s="834"/>
      <c r="F87" s="834"/>
      <c r="G87" s="834"/>
      <c r="H87" s="834"/>
      <c r="I87" s="834"/>
      <c r="J87" s="834"/>
      <c r="K87" s="834"/>
      <c r="L87" s="834"/>
      <c r="M87" s="835"/>
      <c r="N87" s="52">
        <f>L84+L85+L86</f>
        <v>16752.983904300261</v>
      </c>
    </row>
    <row r="88" spans="1:14" ht="15.75" thickBot="1">
      <c r="B88" s="33"/>
      <c r="C88" s="34"/>
      <c r="D88" s="34"/>
      <c r="E88" s="34"/>
      <c r="F88" s="34"/>
      <c r="G88" s="34"/>
      <c r="H88" s="34"/>
      <c r="I88" s="34"/>
      <c r="J88" s="34"/>
      <c r="K88" s="34"/>
      <c r="L88" s="34"/>
      <c r="M88" s="34"/>
      <c r="N88" s="35"/>
    </row>
    <row r="89" spans="1:14" ht="15.75" thickBot="1">
      <c r="A89" t="s">
        <v>2016</v>
      </c>
      <c r="B89" s="833" t="s">
        <v>975</v>
      </c>
      <c r="C89" s="834"/>
      <c r="D89" s="834"/>
      <c r="E89" s="834"/>
      <c r="F89" s="834"/>
      <c r="G89" s="834"/>
      <c r="H89" s="834"/>
      <c r="I89" s="834"/>
      <c r="J89" s="834"/>
      <c r="K89" s="834"/>
      <c r="L89" s="834"/>
      <c r="M89" s="835"/>
      <c r="N89" s="188">
        <f>N79+N87</f>
        <v>72596.263585301131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5" t="s">
        <v>2218</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2219</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81"/>
      <c r="K119" s="981"/>
      <c r="L119" s="981"/>
      <c r="M119" s="981"/>
      <c r="N119" s="982"/>
    </row>
    <row r="120" spans="2:14" ht="15.75" thickBot="1">
      <c r="B120" s="418" t="s">
        <v>2221</v>
      </c>
      <c r="C120" s="419"/>
      <c r="D120" s="419"/>
      <c r="E120" s="258"/>
      <c r="F120" s="258"/>
      <c r="G120" s="258"/>
      <c r="H120" s="258"/>
      <c r="I120" s="25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t="17.25" hidden="1" customHeight="1" thickBot="1">
      <c r="B30" s="71" t="s">
        <v>943</v>
      </c>
      <c r="C30" s="842" t="s">
        <v>944</v>
      </c>
      <c r="D30" s="843"/>
      <c r="E30" s="843"/>
      <c r="F30" s="843"/>
      <c r="G30" s="843"/>
      <c r="H30" s="843"/>
      <c r="I30" s="843"/>
      <c r="J30" s="72"/>
      <c r="K30" s="306"/>
      <c r="L30" s="844" t="s">
        <v>945</v>
      </c>
      <c r="M30" s="845"/>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13"/>
      <c r="B36" s="846"/>
      <c r="C36" s="847"/>
      <c r="D36" s="847"/>
      <c r="E36" s="847"/>
      <c r="F36" s="847"/>
      <c r="G36" s="847"/>
      <c r="H36" s="848"/>
      <c r="I36" s="266"/>
      <c r="J36" s="267"/>
      <c r="K36" s="268"/>
      <c r="L36" s="269"/>
      <c r="M36" s="335"/>
      <c r="N36" s="271"/>
    </row>
    <row r="37" spans="1:14">
      <c r="A37" s="113"/>
      <c r="B37" s="846"/>
      <c r="C37" s="847"/>
      <c r="D37" s="847"/>
      <c r="E37" s="847"/>
      <c r="F37" s="847"/>
      <c r="G37" s="847"/>
      <c r="H37" s="848"/>
      <c r="I37" s="420"/>
      <c r="J37" s="421"/>
      <c r="K37" s="268"/>
      <c r="L37" s="334"/>
      <c r="M37" s="335"/>
      <c r="N37" s="271"/>
    </row>
    <row r="38" spans="1:14">
      <c r="B38" s="846"/>
      <c r="C38" s="847"/>
      <c r="D38" s="847"/>
      <c r="E38" s="847"/>
      <c r="F38" s="847"/>
      <c r="G38" s="847"/>
      <c r="H38" s="848"/>
      <c r="I38" s="327"/>
      <c r="J38" s="329"/>
      <c r="K38" s="268"/>
      <c r="L38" s="422"/>
      <c r="M38" s="423"/>
      <c r="N38" s="271"/>
    </row>
    <row r="39" spans="1:14">
      <c r="B39" s="846"/>
      <c r="C39" s="847"/>
      <c r="D39" s="847"/>
      <c r="E39" s="847"/>
      <c r="F39" s="847"/>
      <c r="G39" s="847"/>
      <c r="H39" s="848"/>
      <c r="I39" s="36"/>
      <c r="J39" s="37"/>
      <c r="K39" s="268"/>
      <c r="L39" s="275"/>
      <c r="M39" s="335"/>
      <c r="N39" s="271"/>
    </row>
    <row r="40" spans="1:14">
      <c r="B40" s="319"/>
      <c r="C40" s="320"/>
      <c r="D40" s="320"/>
      <c r="E40" s="320"/>
      <c r="F40" s="322"/>
      <c r="G40" s="322"/>
      <c r="H40" s="125"/>
      <c r="I40" s="36"/>
      <c r="J40" s="37"/>
      <c r="K40" s="268"/>
      <c r="L40" s="275"/>
      <c r="M40" s="276"/>
      <c r="N40" s="272"/>
    </row>
    <row r="41" spans="1:14">
      <c r="B41" s="853" t="s">
        <v>952</v>
      </c>
      <c r="C41" s="854"/>
      <c r="D41" s="854"/>
      <c r="E41" s="38"/>
      <c r="F41" s="39"/>
      <c r="G41" s="39"/>
      <c r="H41" s="40"/>
      <c r="I41" s="36"/>
      <c r="J41" s="37"/>
      <c r="K41" s="278"/>
      <c r="L41" s="275"/>
      <c r="M41" s="400">
        <v>0.05</v>
      </c>
      <c r="N41" s="343">
        <f>N76*M41</f>
        <v>90218.333333333343</v>
      </c>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29157.594515434619</v>
      </c>
      <c r="N48" s="271">
        <f>K48*M48</f>
        <v>32073353.966978081</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33" t="s">
        <v>953</v>
      </c>
      <c r="C54" s="834"/>
      <c r="D54" s="834"/>
      <c r="E54" s="834"/>
      <c r="F54" s="834"/>
      <c r="G54" s="834"/>
      <c r="H54" s="834"/>
      <c r="I54" s="834"/>
      <c r="J54" s="834"/>
      <c r="K54" s="834"/>
      <c r="L54" s="834"/>
      <c r="M54" s="835"/>
      <c r="N54" s="393">
        <f>SUM(N48:N53)</f>
        <v>32073353.966978081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6" t="s">
        <v>961</v>
      </c>
      <c r="M58" s="809"/>
      <c r="N58" s="76" t="s">
        <v>951</v>
      </c>
    </row>
    <row r="59" spans="1:14">
      <c r="B59" s="46"/>
      <c r="C59" s="316"/>
      <c r="D59" s="316"/>
      <c r="E59" s="316"/>
      <c r="F59" s="316"/>
      <c r="G59" s="316"/>
      <c r="H59" s="310"/>
      <c r="I59" s="278"/>
      <c r="J59" s="285"/>
      <c r="K59" s="278"/>
      <c r="L59" s="837"/>
      <c r="M59" s="838"/>
      <c r="N59" s="286"/>
    </row>
    <row r="60" spans="1:14">
      <c r="B60" s="46"/>
      <c r="C60" s="47"/>
      <c r="D60" s="47"/>
      <c r="E60" s="47"/>
      <c r="F60" s="47"/>
      <c r="G60" s="47"/>
      <c r="H60" s="310"/>
      <c r="I60" s="278"/>
      <c r="J60" s="285"/>
      <c r="K60" s="278"/>
      <c r="L60" s="837"/>
      <c r="M60" s="838"/>
      <c r="N60" s="286"/>
    </row>
    <row r="61" spans="1:14">
      <c r="B61" s="46"/>
      <c r="C61" s="47"/>
      <c r="D61" s="47"/>
      <c r="E61" s="47"/>
      <c r="F61" s="47"/>
      <c r="G61" s="47"/>
      <c r="H61" s="310"/>
      <c r="I61" s="278"/>
      <c r="J61" s="285"/>
      <c r="K61" s="278"/>
      <c r="L61" s="837"/>
      <c r="M61" s="838"/>
      <c r="N61" s="286"/>
    </row>
    <row r="62" spans="1:14">
      <c r="B62" s="46"/>
      <c r="C62" s="47"/>
      <c r="D62" s="47"/>
      <c r="E62" s="47"/>
      <c r="F62" s="47"/>
      <c r="G62" s="47"/>
      <c r="H62" s="310"/>
      <c r="I62" s="278"/>
      <c r="J62" s="285"/>
      <c r="K62" s="278"/>
      <c r="L62" s="837"/>
      <c r="M62" s="838"/>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1005"/>
      <c r="M64" s="1006"/>
      <c r="N64" s="484"/>
    </row>
    <row r="65" spans="1:15" ht="15.75" thickBot="1">
      <c r="B65" s="833" t="s">
        <v>953</v>
      </c>
      <c r="C65" s="834"/>
      <c r="D65" s="834"/>
      <c r="E65" s="834"/>
      <c r="F65" s="834"/>
      <c r="G65" s="834"/>
      <c r="H65" s="834"/>
      <c r="I65" s="834"/>
      <c r="J65" s="834"/>
      <c r="K65" s="834"/>
      <c r="L65" s="834"/>
      <c r="M65" s="835"/>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985"/>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1001"/>
      <c r="C75" s="1002"/>
      <c r="D75" s="1002"/>
      <c r="E75" s="1002"/>
      <c r="F75" s="1002"/>
      <c r="G75" s="1002"/>
      <c r="H75" s="1002"/>
      <c r="I75" s="169"/>
      <c r="J75" s="169"/>
      <c r="K75" s="169"/>
      <c r="L75" s="1003"/>
      <c r="M75" s="1004"/>
      <c r="N75" s="45"/>
    </row>
    <row r="76" spans="1:15" ht="15.75" thickBot="1">
      <c r="B76" s="833" t="s">
        <v>953</v>
      </c>
      <c r="C76" s="834"/>
      <c r="D76" s="834"/>
      <c r="E76" s="834"/>
      <c r="F76" s="834"/>
      <c r="G76" s="834"/>
      <c r="H76" s="834"/>
      <c r="I76" s="834"/>
      <c r="J76" s="834"/>
      <c r="K76" s="834"/>
      <c r="L76" s="834"/>
      <c r="M76" s="835"/>
      <c r="N76" s="300">
        <f>SUM(N70:N75)</f>
        <v>1804366.6666666667</v>
      </c>
    </row>
    <row r="77" spans="1:15" ht="15.75" thickBot="1">
      <c r="B77" s="33"/>
      <c r="C77" s="34"/>
      <c r="D77" s="34"/>
      <c r="E77" s="34"/>
      <c r="F77" s="34"/>
      <c r="G77" s="34"/>
      <c r="H77" s="34"/>
      <c r="I77" s="34"/>
      <c r="J77" s="34"/>
      <c r="K77" s="34"/>
      <c r="L77" s="34"/>
      <c r="M77" s="34"/>
      <c r="N77" s="35"/>
    </row>
    <row r="78" spans="1:15" ht="15.75" thickBot="1">
      <c r="B78" s="833" t="s">
        <v>967</v>
      </c>
      <c r="C78" s="834"/>
      <c r="D78" s="834"/>
      <c r="E78" s="834"/>
      <c r="F78" s="834"/>
      <c r="G78" s="834"/>
      <c r="H78" s="834"/>
      <c r="I78" s="834"/>
      <c r="J78" s="834"/>
      <c r="K78" s="834"/>
      <c r="L78" s="834"/>
      <c r="M78" s="835"/>
      <c r="N78" s="99">
        <f>N43+N54+N65+N76</f>
        <v>33967938.966978081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6793587.7933956161</v>
      </c>
      <c r="M83" s="868"/>
      <c r="N83" s="51"/>
    </row>
    <row r="84" spans="1:14">
      <c r="B84" s="89" t="s">
        <v>973</v>
      </c>
      <c r="C84" s="90"/>
      <c r="D84" s="90"/>
      <c r="E84" s="90"/>
      <c r="F84" s="90"/>
      <c r="G84" s="90"/>
      <c r="H84" s="90"/>
      <c r="I84" s="87"/>
      <c r="J84" s="88"/>
      <c r="K84" s="303">
        <v>0.05</v>
      </c>
      <c r="L84" s="867">
        <f>N78*K84</f>
        <v>1698396.948348904</v>
      </c>
      <c r="M84" s="868"/>
      <c r="N84" s="51"/>
    </row>
    <row r="85" spans="1:14" ht="15.75" thickBot="1">
      <c r="B85" s="91" t="s">
        <v>974</v>
      </c>
      <c r="C85" s="92"/>
      <c r="D85" s="92"/>
      <c r="E85" s="92"/>
      <c r="F85" s="92"/>
      <c r="G85" s="92"/>
      <c r="H85" s="92"/>
      <c r="I85" s="93"/>
      <c r="J85" s="94"/>
      <c r="K85" s="304">
        <v>0.05</v>
      </c>
      <c r="L85" s="869">
        <f>N78*K85</f>
        <v>1698396.948348904</v>
      </c>
      <c r="M85" s="870"/>
      <c r="N85" s="51"/>
    </row>
    <row r="86" spans="1:14" ht="15.75" thickBot="1">
      <c r="B86" s="833" t="s">
        <v>953</v>
      </c>
      <c r="C86" s="834"/>
      <c r="D86" s="834"/>
      <c r="E86" s="834"/>
      <c r="F86" s="834"/>
      <c r="G86" s="834"/>
      <c r="H86" s="834"/>
      <c r="I86" s="834"/>
      <c r="J86" s="834"/>
      <c r="K86" s="834"/>
      <c r="L86" s="834"/>
      <c r="M86" s="835"/>
      <c r="N86" s="52">
        <f>L83+L84+L85</f>
        <v>10190381.690093424</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44158320.657071501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28.5" customHeight="1" thickBot="1">
      <c r="A31" t="s">
        <v>1845</v>
      </c>
      <c r="B31" s="107" t="s">
        <v>1166</v>
      </c>
      <c r="C31" s="1007" t="s">
        <v>2193</v>
      </c>
      <c r="D31" s="1008"/>
      <c r="E31" s="1008"/>
      <c r="F31" s="1008"/>
      <c r="G31" s="1008"/>
      <c r="H31" s="1008"/>
      <c r="I31" s="1008"/>
      <c r="J31" s="1008"/>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s="171" t="s">
        <v>373</v>
      </c>
      <c r="B36" s="846" t="str">
        <f>VLOOKUP(A36,EQUIPOS!A6:D154,3,FALSE)</f>
        <v>Volqueta 6 m3</v>
      </c>
      <c r="C36" s="847"/>
      <c r="D36" s="847"/>
      <c r="E36" s="847"/>
      <c r="F36" s="847"/>
      <c r="G36" s="847"/>
      <c r="H36" s="848"/>
      <c r="I36" s="266"/>
      <c r="J36" s="267"/>
      <c r="K36" s="268">
        <f>VLOOKUP(A36,EQUIPOS!A6:D161,4,FALSE)</f>
        <v>89908.9532793088</v>
      </c>
      <c r="L36" s="269"/>
      <c r="M36" s="454">
        <v>81</v>
      </c>
      <c r="N36" s="271">
        <f>K36/M36</f>
        <v>1109.9870775223308</v>
      </c>
    </row>
    <row r="37" spans="1:14">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2"/>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99">
        <f>SUM(N36:N42)</f>
        <v>1109.9870775223308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8"/>
      <c r="C53" s="829"/>
      <c r="D53" s="829"/>
      <c r="E53" s="829"/>
      <c r="F53" s="829"/>
      <c r="G53" s="829"/>
      <c r="H53" s="829"/>
      <c r="I53" s="830"/>
      <c r="J53" s="42"/>
      <c r="K53" s="44"/>
      <c r="L53" s="831"/>
      <c r="M53" s="832"/>
      <c r="N53" s="45"/>
    </row>
    <row r="54" spans="2:14" ht="15.75" thickBot="1">
      <c r="B54" s="833" t="s">
        <v>953</v>
      </c>
      <c r="C54" s="834"/>
      <c r="D54" s="834"/>
      <c r="E54" s="834"/>
      <c r="F54" s="834"/>
      <c r="G54" s="834"/>
      <c r="H54" s="834"/>
      <c r="I54" s="834"/>
      <c r="J54" s="834"/>
      <c r="K54" s="834"/>
      <c r="L54" s="834"/>
      <c r="M54" s="83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6" t="s">
        <v>961</v>
      </c>
      <c r="M58" s="809"/>
      <c r="N58" s="76" t="s">
        <v>951</v>
      </c>
    </row>
    <row r="59" spans="2:14">
      <c r="B59" s="46"/>
      <c r="C59" s="316"/>
      <c r="D59" s="316"/>
      <c r="E59" s="316"/>
      <c r="F59" s="316"/>
      <c r="G59" s="316"/>
      <c r="H59" s="310"/>
      <c r="I59" s="278"/>
      <c r="J59" s="285"/>
      <c r="K59" s="278"/>
      <c r="L59" s="837"/>
      <c r="M59" s="83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5"/>
      <c r="M64" s="1006"/>
      <c r="N64" s="484"/>
    </row>
    <row r="65" spans="2:15" ht="15.75" thickBot="1">
      <c r="B65" s="833" t="s">
        <v>953</v>
      </c>
      <c r="C65" s="834"/>
      <c r="D65" s="834"/>
      <c r="E65" s="834"/>
      <c r="F65" s="834"/>
      <c r="G65" s="834"/>
      <c r="H65" s="834"/>
      <c r="I65" s="834"/>
      <c r="J65" s="834"/>
      <c r="K65" s="834"/>
      <c r="L65" s="834"/>
      <c r="M65" s="83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1"/>
      <c r="C75" s="1002"/>
      <c r="D75" s="1002"/>
      <c r="E75" s="1002"/>
      <c r="F75" s="1002"/>
      <c r="G75" s="1002"/>
      <c r="H75" s="1002"/>
      <c r="I75" s="169"/>
      <c r="J75" s="169"/>
      <c r="K75" s="169"/>
      <c r="L75" s="1003"/>
      <c r="M75" s="1004"/>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1109.9870775223308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221.99741550446618</v>
      </c>
      <c r="M83" s="868"/>
      <c r="N83" s="51"/>
    </row>
    <row r="84" spans="1:14">
      <c r="B84" s="89" t="s">
        <v>973</v>
      </c>
      <c r="C84" s="90"/>
      <c r="D84" s="90"/>
      <c r="E84" s="90"/>
      <c r="F84" s="90"/>
      <c r="G84" s="90"/>
      <c r="H84" s="90"/>
      <c r="I84" s="87"/>
      <c r="J84" s="88"/>
      <c r="K84" s="303">
        <v>0.05</v>
      </c>
      <c r="L84" s="867">
        <f>N78*K84</f>
        <v>55.499353876116544</v>
      </c>
      <c r="M84" s="868"/>
      <c r="N84" s="51"/>
    </row>
    <row r="85" spans="1:14" ht="15.75" thickBot="1">
      <c r="B85" s="91" t="s">
        <v>974</v>
      </c>
      <c r="C85" s="92"/>
      <c r="D85" s="92"/>
      <c r="E85" s="92"/>
      <c r="F85" s="92"/>
      <c r="G85" s="92"/>
      <c r="H85" s="92"/>
      <c r="I85" s="93"/>
      <c r="J85" s="94"/>
      <c r="K85" s="304">
        <v>0.05</v>
      </c>
      <c r="L85" s="869">
        <f>N78*K85</f>
        <v>55.499353876116544</v>
      </c>
      <c r="M85" s="870"/>
      <c r="N85" s="51"/>
    </row>
    <row r="86" spans="1:14" ht="15.75" thickBot="1">
      <c r="B86" s="833" t="s">
        <v>953</v>
      </c>
      <c r="C86" s="834"/>
      <c r="D86" s="834"/>
      <c r="E86" s="834"/>
      <c r="F86" s="834"/>
      <c r="G86" s="834"/>
      <c r="H86" s="834"/>
      <c r="I86" s="834"/>
      <c r="J86" s="834"/>
      <c r="K86" s="834"/>
      <c r="L86" s="834"/>
      <c r="M86" s="835"/>
      <c r="N86" s="52">
        <f>L83+L84+L85</f>
        <v>332.99612325669921</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1442.9832007790301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52" zoomScale="75" zoomScaleNormal="75" workbookViewId="0">
      <selection activeCell="N78" sqref="N78"/>
    </sheetView>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5"/>
      <c r="H25" s="9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8" t="s">
        <v>942</v>
      </c>
      <c r="C27" s="919"/>
      <c r="D27" s="919"/>
      <c r="E27" s="919"/>
      <c r="F27" s="919"/>
      <c r="G27" s="919"/>
      <c r="H27" s="919"/>
      <c r="I27" s="919"/>
      <c r="J27" s="919"/>
      <c r="K27" s="919"/>
      <c r="L27" s="919"/>
      <c r="M27" s="919"/>
      <c r="N27" s="920"/>
    </row>
    <row r="28" spans="1:14" ht="15.75" thickBot="1">
      <c r="B28" s="33"/>
      <c r="C28" s="34"/>
      <c r="D28" s="34"/>
      <c r="E28" s="34"/>
      <c r="F28" s="34"/>
      <c r="G28" s="34"/>
      <c r="H28" s="34"/>
      <c r="I28" s="34"/>
      <c r="J28" s="34"/>
      <c r="K28" s="34"/>
      <c r="L28" s="34"/>
      <c r="M28" s="34"/>
      <c r="N28" s="35"/>
    </row>
    <row r="29" spans="1:14" ht="26.25" thickBot="1">
      <c r="B29" s="71" t="s">
        <v>943</v>
      </c>
      <c r="C29" s="842" t="s">
        <v>944</v>
      </c>
      <c r="D29" s="843"/>
      <c r="E29" s="843"/>
      <c r="F29" s="843"/>
      <c r="G29" s="843"/>
      <c r="H29" s="843"/>
      <c r="I29" s="843"/>
      <c r="J29" s="72"/>
      <c r="K29" s="341" t="s">
        <v>2215</v>
      </c>
      <c r="L29" s="844" t="s">
        <v>945</v>
      </c>
      <c r="M29" s="845"/>
      <c r="N29" s="71" t="s">
        <v>946</v>
      </c>
    </row>
    <row r="30" spans="1:14" hidden="1">
      <c r="B30" s="71" t="s">
        <v>943</v>
      </c>
      <c r="C30" s="842" t="s">
        <v>944</v>
      </c>
      <c r="D30" s="843"/>
      <c r="E30" s="843"/>
      <c r="F30" s="843"/>
      <c r="G30" s="843"/>
      <c r="H30" s="843"/>
      <c r="I30" s="843"/>
      <c r="J30" s="72"/>
      <c r="K30" s="306"/>
      <c r="L30" s="844" t="s">
        <v>945</v>
      </c>
      <c r="M30" s="845"/>
      <c r="N30" s="71" t="s">
        <v>946</v>
      </c>
    </row>
    <row r="31" spans="1:14" ht="41.25" customHeight="1" thickBot="1">
      <c r="A31" t="s">
        <v>1845</v>
      </c>
      <c r="B31" s="107" t="s">
        <v>1167</v>
      </c>
      <c r="C31" s="1007" t="s">
        <v>2196</v>
      </c>
      <c r="D31" s="1008"/>
      <c r="E31" s="1008"/>
      <c r="F31" s="1008"/>
      <c r="G31" s="1008"/>
      <c r="H31" s="1008"/>
      <c r="I31" s="1008"/>
      <c r="J31" s="1008"/>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373</v>
      </c>
      <c r="B36" s="846" t="str">
        <f>VLOOKUP(A36,EQUIPOS!A6:D154,3,FALSE)</f>
        <v>Volqueta 6 m3</v>
      </c>
      <c r="C36" s="847"/>
      <c r="D36" s="847"/>
      <c r="E36" s="847"/>
      <c r="F36" s="847"/>
      <c r="G36" s="847"/>
      <c r="H36" s="848"/>
      <c r="I36" s="266"/>
      <c r="J36" s="267"/>
      <c r="K36" s="268">
        <f>VLOOKUP(A36,EQUIPOS!A6:D161,4,FALSE)</f>
        <v>89908.9532793088</v>
      </c>
      <c r="L36" s="269"/>
      <c r="M36" s="282">
        <v>66</v>
      </c>
      <c r="N36" s="271">
        <f>K36/M36</f>
        <v>1362.2568678683151</v>
      </c>
    </row>
    <row r="37" spans="1:14">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2"/>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99">
        <f>SUM(N36:N42)</f>
        <v>1362.2568678683151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8"/>
      <c r="C53" s="829"/>
      <c r="D53" s="829"/>
      <c r="E53" s="829"/>
      <c r="F53" s="829"/>
      <c r="G53" s="829"/>
      <c r="H53" s="829"/>
      <c r="I53" s="830"/>
      <c r="J53" s="42"/>
      <c r="K53" s="44"/>
      <c r="L53" s="831"/>
      <c r="M53" s="832"/>
      <c r="N53" s="45"/>
    </row>
    <row r="54" spans="2:14" ht="15.75" thickBot="1">
      <c r="B54" s="833" t="s">
        <v>953</v>
      </c>
      <c r="C54" s="834"/>
      <c r="D54" s="834"/>
      <c r="E54" s="834"/>
      <c r="F54" s="834"/>
      <c r="G54" s="834"/>
      <c r="H54" s="834"/>
      <c r="I54" s="834"/>
      <c r="J54" s="834"/>
      <c r="K54" s="834"/>
      <c r="L54" s="834"/>
      <c r="M54" s="83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6" t="s">
        <v>961</v>
      </c>
      <c r="M58" s="809"/>
      <c r="N58" s="76" t="s">
        <v>951</v>
      </c>
    </row>
    <row r="59" spans="2:14">
      <c r="B59" s="46"/>
      <c r="C59" s="316"/>
      <c r="D59" s="316"/>
      <c r="E59" s="316"/>
      <c r="F59" s="316"/>
      <c r="G59" s="316"/>
      <c r="H59" s="310"/>
      <c r="I59" s="278"/>
      <c r="J59" s="285"/>
      <c r="K59" s="278"/>
      <c r="L59" s="837"/>
      <c r="M59" s="83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5"/>
      <c r="M64" s="1006"/>
      <c r="N64" s="484"/>
    </row>
    <row r="65" spans="2:15" ht="15.75" thickBot="1">
      <c r="B65" s="833" t="s">
        <v>953</v>
      </c>
      <c r="C65" s="834"/>
      <c r="D65" s="834"/>
      <c r="E65" s="834"/>
      <c r="F65" s="834"/>
      <c r="G65" s="834"/>
      <c r="H65" s="834"/>
      <c r="I65" s="834"/>
      <c r="J65" s="834"/>
      <c r="K65" s="834"/>
      <c r="L65" s="834"/>
      <c r="M65" s="83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1"/>
      <c r="C75" s="1002"/>
      <c r="D75" s="1002"/>
      <c r="E75" s="1002"/>
      <c r="F75" s="1002"/>
      <c r="G75" s="1002"/>
      <c r="H75" s="1002"/>
      <c r="I75" s="169"/>
      <c r="J75" s="169"/>
      <c r="K75" s="169"/>
      <c r="L75" s="1003"/>
      <c r="M75" s="1004"/>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1362.2568678683151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272.45137357366303</v>
      </c>
      <c r="M83" s="868"/>
      <c r="N83" s="51"/>
    </row>
    <row r="84" spans="1:14">
      <c r="B84" s="89" t="s">
        <v>973</v>
      </c>
      <c r="C84" s="90"/>
      <c r="D84" s="90"/>
      <c r="E84" s="90"/>
      <c r="F84" s="90"/>
      <c r="G84" s="90"/>
      <c r="H84" s="90"/>
      <c r="I84" s="87"/>
      <c r="J84" s="88"/>
      <c r="K84" s="303">
        <v>0.05</v>
      </c>
      <c r="L84" s="867">
        <f>N78*K84</f>
        <v>68.112843393415758</v>
      </c>
      <c r="M84" s="868"/>
      <c r="N84" s="51"/>
    </row>
    <row r="85" spans="1:14" ht="15.75" thickBot="1">
      <c r="B85" s="91" t="s">
        <v>974</v>
      </c>
      <c r="C85" s="92"/>
      <c r="D85" s="92"/>
      <c r="E85" s="92"/>
      <c r="F85" s="92"/>
      <c r="G85" s="92"/>
      <c r="H85" s="92"/>
      <c r="I85" s="93"/>
      <c r="J85" s="94"/>
      <c r="K85" s="304">
        <v>0.05</v>
      </c>
      <c r="L85" s="869">
        <f>N78*K85</f>
        <v>68.112843393415758</v>
      </c>
      <c r="M85" s="870"/>
      <c r="N85" s="51"/>
    </row>
    <row r="86" spans="1:14" ht="15.75" thickBot="1">
      <c r="B86" s="833" t="s">
        <v>953</v>
      </c>
      <c r="C86" s="834"/>
      <c r="D86" s="834"/>
      <c r="E86" s="834"/>
      <c r="F86" s="834"/>
      <c r="G86" s="834"/>
      <c r="H86" s="834"/>
      <c r="I86" s="834"/>
      <c r="J86" s="834"/>
      <c r="K86" s="834"/>
      <c r="L86" s="834"/>
      <c r="M86" s="835"/>
      <c r="N86" s="52">
        <f>L83+L84+L85</f>
        <v>408.67706036049452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1770.9339282288097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2"/>
      <c r="C1" s="934"/>
      <c r="D1" s="935"/>
      <c r="E1" s="935"/>
      <c r="F1" s="935"/>
      <c r="G1" s="935"/>
      <c r="H1" s="935"/>
      <c r="I1" s="935"/>
      <c r="J1" s="936"/>
      <c r="K1" s="937" t="s">
        <v>933</v>
      </c>
      <c r="L1" s="939" t="s">
        <v>2198</v>
      </c>
      <c r="M1" s="940"/>
      <c r="N1" s="941"/>
    </row>
    <row r="2" spans="2:14">
      <c r="B2" s="923"/>
      <c r="C2" s="945" t="s">
        <v>934</v>
      </c>
      <c r="D2" s="946"/>
      <c r="E2" s="946"/>
      <c r="F2" s="946"/>
      <c r="G2" s="946"/>
      <c r="H2" s="946"/>
      <c r="I2" s="946"/>
      <c r="J2" s="947"/>
      <c r="K2" s="938"/>
      <c r="L2" s="942"/>
      <c r="M2" s="943"/>
      <c r="N2" s="944"/>
    </row>
    <row r="3" spans="2:14">
      <c r="B3" s="923"/>
      <c r="C3" s="945" t="s">
        <v>2199</v>
      </c>
      <c r="D3" s="946"/>
      <c r="E3" s="946"/>
      <c r="F3" s="946"/>
      <c r="G3" s="946"/>
      <c r="H3" s="946"/>
      <c r="I3" s="946"/>
      <c r="J3" s="947"/>
      <c r="K3" s="925" t="s">
        <v>935</v>
      </c>
      <c r="L3" s="949">
        <v>1</v>
      </c>
      <c r="M3" s="950"/>
      <c r="N3" s="951"/>
    </row>
    <row r="4" spans="2:14">
      <c r="B4" s="923"/>
      <c r="C4" s="945" t="s">
        <v>2200</v>
      </c>
      <c r="D4" s="946"/>
      <c r="E4" s="946"/>
      <c r="F4" s="946"/>
      <c r="G4" s="946"/>
      <c r="H4" s="946"/>
      <c r="I4" s="946"/>
      <c r="J4" s="947"/>
      <c r="K4" s="948"/>
      <c r="L4" s="952"/>
      <c r="M4" s="953"/>
      <c r="N4" s="954"/>
    </row>
    <row r="5" spans="2:14">
      <c r="B5" s="923"/>
      <c r="C5" s="945" t="s">
        <v>2201</v>
      </c>
      <c r="D5" s="946"/>
      <c r="E5" s="946"/>
      <c r="F5" s="946"/>
      <c r="G5" s="946"/>
      <c r="H5" s="946"/>
      <c r="I5" s="946"/>
      <c r="J5" s="947"/>
      <c r="K5" s="925" t="s">
        <v>936</v>
      </c>
      <c r="L5" s="927"/>
      <c r="M5" s="927" t="s">
        <v>937</v>
      </c>
      <c r="N5" s="929"/>
    </row>
    <row r="6" spans="2:14" ht="15.75" thickBot="1">
      <c r="B6" s="924"/>
      <c r="C6" s="931"/>
      <c r="D6" s="932"/>
      <c r="E6" s="932"/>
      <c r="F6" s="932"/>
      <c r="G6" s="932"/>
      <c r="H6" s="932"/>
      <c r="I6" s="932"/>
      <c r="J6" s="933"/>
      <c r="K6" s="926"/>
      <c r="L6" s="928"/>
      <c r="M6" s="928"/>
      <c r="N6" s="93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5" t="s">
        <v>2205</v>
      </c>
      <c r="C10" s="956"/>
      <c r="D10" s="956"/>
      <c r="E10" s="956"/>
      <c r="F10" s="387" t="s">
        <v>2206</v>
      </c>
      <c r="G10" s="382"/>
      <c r="H10" s="388"/>
      <c r="I10" s="957" t="s">
        <v>2207</v>
      </c>
      <c r="J10" s="957"/>
      <c r="K10" s="389" t="s">
        <v>2206</v>
      </c>
      <c r="L10" s="385"/>
      <c r="M10" s="385"/>
      <c r="N10" s="386"/>
    </row>
    <row r="11" spans="2:14">
      <c r="B11" s="360" t="s">
        <v>939</v>
      </c>
      <c r="C11" s="361"/>
      <c r="D11" s="904"/>
      <c r="E11" s="90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6"/>
      <c r="M12" s="916"/>
      <c r="N12" s="9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4" t="s">
        <v>2222</v>
      </c>
      <c r="G25" s="914"/>
      <c r="H25" s="914"/>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11" t="s">
        <v>942</v>
      </c>
      <c r="C27" s="1012"/>
      <c r="D27" s="1012"/>
      <c r="E27" s="1012"/>
      <c r="F27" s="1012"/>
      <c r="G27" s="1012"/>
      <c r="H27" s="1012"/>
      <c r="I27" s="1012"/>
      <c r="J27" s="1012"/>
      <c r="K27" s="1012"/>
      <c r="L27" s="1012"/>
      <c r="M27" s="1012"/>
      <c r="N27" s="1013"/>
    </row>
    <row r="28" spans="1:14" ht="15.75" thickBot="1">
      <c r="B28" s="33"/>
      <c r="C28" s="34"/>
      <c r="D28" s="34"/>
      <c r="E28" s="34"/>
      <c r="F28" s="34"/>
      <c r="G28" s="34"/>
      <c r="H28" s="34"/>
      <c r="I28" s="34"/>
      <c r="J28" s="34"/>
      <c r="K28" s="34"/>
      <c r="L28" s="34"/>
      <c r="M28" s="34"/>
      <c r="N28" s="35"/>
    </row>
    <row r="29" spans="1:14" ht="26.25" thickBot="1">
      <c r="B29" s="71" t="s">
        <v>943</v>
      </c>
      <c r="C29" s="1009" t="s">
        <v>944</v>
      </c>
      <c r="D29" s="1010"/>
      <c r="E29" s="1010"/>
      <c r="F29" s="1010"/>
      <c r="G29" s="1010"/>
      <c r="H29" s="1010"/>
      <c r="I29" s="1010"/>
      <c r="J29" s="72"/>
      <c r="K29" s="341" t="s">
        <v>2215</v>
      </c>
      <c r="L29" s="1014" t="s">
        <v>945</v>
      </c>
      <c r="M29" s="1015"/>
      <c r="N29" s="71" t="s">
        <v>946</v>
      </c>
    </row>
    <row r="30" spans="1:14" hidden="1">
      <c r="B30" s="71" t="s">
        <v>943</v>
      </c>
      <c r="C30" s="842" t="s">
        <v>944</v>
      </c>
      <c r="D30" s="843"/>
      <c r="E30" s="843"/>
      <c r="F30" s="843"/>
      <c r="G30" s="843"/>
      <c r="H30" s="843"/>
      <c r="I30" s="843"/>
      <c r="J30" s="72"/>
      <c r="K30" s="306"/>
      <c r="L30" s="844" t="s">
        <v>945</v>
      </c>
      <c r="M30" s="845"/>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4" t="s">
        <v>944</v>
      </c>
      <c r="C35" s="815"/>
      <c r="D35" s="815"/>
      <c r="E35" s="815"/>
      <c r="F35" s="815"/>
      <c r="G35" s="815"/>
      <c r="H35" s="816"/>
      <c r="I35" s="817" t="s">
        <v>948</v>
      </c>
      <c r="J35" s="818"/>
      <c r="K35" s="69" t="s">
        <v>949</v>
      </c>
      <c r="L35" s="819" t="s">
        <v>950</v>
      </c>
      <c r="M35" s="816"/>
      <c r="N35" s="70" t="s">
        <v>951</v>
      </c>
    </row>
    <row r="36" spans="1:14">
      <c r="A36" t="s">
        <v>373</v>
      </c>
      <c r="B36" s="846" t="str">
        <f>VLOOKUP(A36,EQUIPOS!A6:D154,3,FALSE)</f>
        <v>Volqueta 6 m3</v>
      </c>
      <c r="C36" s="847"/>
      <c r="D36" s="847"/>
      <c r="E36" s="847"/>
      <c r="F36" s="847"/>
      <c r="G36" s="847"/>
      <c r="H36" s="848"/>
      <c r="I36" s="266"/>
      <c r="J36" s="267"/>
      <c r="K36" s="268">
        <f>VLOOKUP(A36,EQUIPOS!A6:D161,4,FALSE)</f>
        <v>89908.9532793088</v>
      </c>
      <c r="L36" s="269"/>
      <c r="M36" s="282">
        <v>66</v>
      </c>
      <c r="N36" s="271">
        <f>K36/M36</f>
        <v>1362.2568678683151</v>
      </c>
    </row>
    <row r="37" spans="1:14">
      <c r="B37" s="846"/>
      <c r="C37" s="847"/>
      <c r="D37" s="847"/>
      <c r="E37" s="847"/>
      <c r="F37" s="847"/>
      <c r="G37" s="847"/>
      <c r="H37" s="848"/>
      <c r="I37" s="266"/>
      <c r="J37" s="267"/>
      <c r="K37" s="268"/>
      <c r="L37" s="269"/>
      <c r="M37" s="270"/>
      <c r="N37" s="271"/>
    </row>
    <row r="38" spans="1:14">
      <c r="B38" s="846"/>
      <c r="C38" s="847"/>
      <c r="D38" s="847"/>
      <c r="E38" s="847"/>
      <c r="F38" s="847"/>
      <c r="G38" s="847"/>
      <c r="H38" s="848"/>
      <c r="I38" s="266"/>
      <c r="J38" s="267"/>
      <c r="K38" s="268"/>
      <c r="L38" s="269"/>
      <c r="M38" s="270"/>
      <c r="N38" s="272"/>
    </row>
    <row r="39" spans="1:14">
      <c r="B39" s="846"/>
      <c r="C39" s="847"/>
      <c r="D39" s="847"/>
      <c r="E39" s="847"/>
      <c r="F39" s="847"/>
      <c r="G39" s="847"/>
      <c r="H39" s="848"/>
      <c r="I39" s="849"/>
      <c r="J39" s="830"/>
      <c r="K39" s="273"/>
      <c r="L39" s="850"/>
      <c r="M39" s="851"/>
      <c r="N39" s="274"/>
    </row>
    <row r="40" spans="1:14">
      <c r="B40" s="846"/>
      <c r="C40" s="847"/>
      <c r="D40" s="847"/>
      <c r="E40" s="852"/>
      <c r="F40" s="847"/>
      <c r="G40" s="847"/>
      <c r="H40" s="848"/>
      <c r="I40" s="36"/>
      <c r="J40" s="37"/>
      <c r="K40" s="273"/>
      <c r="L40" s="275"/>
      <c r="M40" s="276"/>
      <c r="N40" s="277"/>
    </row>
    <row r="41" spans="1:14">
      <c r="B41" s="853"/>
      <c r="C41" s="854"/>
      <c r="D41" s="854"/>
      <c r="E41" s="38"/>
      <c r="F41" s="39"/>
      <c r="G41" s="39"/>
      <c r="H41" s="40"/>
      <c r="I41" s="36"/>
      <c r="J41" s="37"/>
      <c r="K41" s="278"/>
      <c r="L41" s="275"/>
      <c r="M41" s="276"/>
      <c r="N41" s="343"/>
    </row>
    <row r="42" spans="1:14" ht="15.75" thickBot="1">
      <c r="B42" s="846"/>
      <c r="C42" s="847"/>
      <c r="D42" s="847"/>
      <c r="E42" s="847"/>
      <c r="F42" s="847"/>
      <c r="G42" s="847"/>
      <c r="H42" s="848"/>
      <c r="I42" s="855"/>
      <c r="J42" s="856"/>
      <c r="K42" s="41"/>
      <c r="L42" s="857"/>
      <c r="M42" s="858"/>
      <c r="N42" s="105"/>
    </row>
    <row r="43" spans="1:14" ht="15.75" thickBot="1">
      <c r="B43" s="833" t="s">
        <v>953</v>
      </c>
      <c r="C43" s="834"/>
      <c r="D43" s="834"/>
      <c r="E43" s="834"/>
      <c r="F43" s="834"/>
      <c r="G43" s="834"/>
      <c r="H43" s="834"/>
      <c r="I43" s="834"/>
      <c r="J43" s="834"/>
      <c r="K43" s="834"/>
      <c r="L43" s="834"/>
      <c r="M43" s="835"/>
      <c r="N43" s="99">
        <f>SUM(N36:N42)</f>
        <v>1362.2568678683151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4" t="s">
        <v>944</v>
      </c>
      <c r="C47" s="825"/>
      <c r="D47" s="825"/>
      <c r="E47" s="825"/>
      <c r="F47" s="825"/>
      <c r="G47" s="825"/>
      <c r="H47" s="825"/>
      <c r="I47" s="826"/>
      <c r="J47" s="314" t="s">
        <v>945</v>
      </c>
      <c r="K47" s="85" t="s">
        <v>946</v>
      </c>
      <c r="L47" s="827" t="s">
        <v>955</v>
      </c>
      <c r="M47" s="82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8"/>
      <c r="C53" s="829"/>
      <c r="D53" s="829"/>
      <c r="E53" s="829"/>
      <c r="F53" s="829"/>
      <c r="G53" s="829"/>
      <c r="H53" s="829"/>
      <c r="I53" s="830"/>
      <c r="J53" s="42"/>
      <c r="K53" s="44"/>
      <c r="L53" s="831"/>
      <c r="M53" s="832"/>
      <c r="N53" s="45"/>
    </row>
    <row r="54" spans="2:14" ht="15.75" thickBot="1">
      <c r="B54" s="833" t="s">
        <v>953</v>
      </c>
      <c r="C54" s="834"/>
      <c r="D54" s="834"/>
      <c r="E54" s="834"/>
      <c r="F54" s="834"/>
      <c r="G54" s="834"/>
      <c r="H54" s="834"/>
      <c r="I54" s="834"/>
      <c r="J54" s="834"/>
      <c r="K54" s="834"/>
      <c r="L54" s="834"/>
      <c r="M54" s="83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6" t="s">
        <v>961</v>
      </c>
      <c r="M58" s="809"/>
      <c r="N58" s="76" t="s">
        <v>951</v>
      </c>
    </row>
    <row r="59" spans="2:14">
      <c r="B59" s="46"/>
      <c r="C59" s="316"/>
      <c r="D59" s="316"/>
      <c r="E59" s="316"/>
      <c r="F59" s="316"/>
      <c r="G59" s="316"/>
      <c r="H59" s="310"/>
      <c r="I59" s="278"/>
      <c r="J59" s="285"/>
      <c r="K59" s="278"/>
      <c r="L59" s="837"/>
      <c r="M59" s="83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5"/>
      <c r="M64" s="1006"/>
      <c r="N64" s="484"/>
    </row>
    <row r="65" spans="2:15" ht="15.75" thickBot="1">
      <c r="B65" s="833" t="s">
        <v>953</v>
      </c>
      <c r="C65" s="834"/>
      <c r="D65" s="834"/>
      <c r="E65" s="834"/>
      <c r="F65" s="834"/>
      <c r="G65" s="834"/>
      <c r="H65" s="834"/>
      <c r="I65" s="834"/>
      <c r="J65" s="834"/>
      <c r="K65" s="834"/>
      <c r="L65" s="834"/>
      <c r="M65" s="83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1"/>
      <c r="C75" s="1002"/>
      <c r="D75" s="1002"/>
      <c r="E75" s="1002"/>
      <c r="F75" s="1002"/>
      <c r="G75" s="1002"/>
      <c r="H75" s="1002"/>
      <c r="I75" s="169"/>
      <c r="J75" s="169"/>
      <c r="K75" s="169"/>
      <c r="L75" s="1003"/>
      <c r="M75" s="1004"/>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33" t="s">
        <v>967</v>
      </c>
      <c r="C78" s="834"/>
      <c r="D78" s="834"/>
      <c r="E78" s="834"/>
      <c r="F78" s="834"/>
      <c r="G78" s="834"/>
      <c r="H78" s="834"/>
      <c r="I78" s="834"/>
      <c r="J78" s="834"/>
      <c r="K78" s="834"/>
      <c r="L78" s="834"/>
      <c r="M78" s="835"/>
      <c r="N78" s="99">
        <f>N43+N54+N65+N76</f>
        <v>1362.2568678683151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4" t="s">
        <v>969</v>
      </c>
      <c r="C82" s="825"/>
      <c r="D82" s="825"/>
      <c r="E82" s="825"/>
      <c r="F82" s="825"/>
      <c r="G82" s="825"/>
      <c r="H82" s="825"/>
      <c r="I82" s="313"/>
      <c r="J82" s="333"/>
      <c r="K82" s="301" t="s">
        <v>970</v>
      </c>
      <c r="L82" s="863" t="s">
        <v>971</v>
      </c>
      <c r="M82" s="864"/>
      <c r="N82" s="302"/>
    </row>
    <row r="83" spans="1:14">
      <c r="B83" s="865" t="s">
        <v>972</v>
      </c>
      <c r="C83" s="866"/>
      <c r="D83" s="866"/>
      <c r="E83" s="866"/>
      <c r="F83" s="866"/>
      <c r="G83" s="866"/>
      <c r="H83" s="866"/>
      <c r="I83" s="87"/>
      <c r="J83" s="88"/>
      <c r="K83" s="303">
        <v>0.2</v>
      </c>
      <c r="L83" s="867">
        <f>N78*K83</f>
        <v>272.45137357366303</v>
      </c>
      <c r="M83" s="868"/>
      <c r="N83" s="51"/>
    </row>
    <row r="84" spans="1:14">
      <c r="B84" s="89" t="s">
        <v>973</v>
      </c>
      <c r="C84" s="90"/>
      <c r="D84" s="90"/>
      <c r="E84" s="90"/>
      <c r="F84" s="90"/>
      <c r="G84" s="90"/>
      <c r="H84" s="90"/>
      <c r="I84" s="87"/>
      <c r="J84" s="88"/>
      <c r="K84" s="303">
        <v>0.05</v>
      </c>
      <c r="L84" s="867">
        <f>N78*K84</f>
        <v>68.112843393415758</v>
      </c>
      <c r="M84" s="868"/>
      <c r="N84" s="51"/>
    </row>
    <row r="85" spans="1:14" ht="15.75" thickBot="1">
      <c r="B85" s="91" t="s">
        <v>974</v>
      </c>
      <c r="C85" s="92"/>
      <c r="D85" s="92"/>
      <c r="E85" s="92"/>
      <c r="F85" s="92"/>
      <c r="G85" s="92"/>
      <c r="H85" s="92"/>
      <c r="I85" s="93"/>
      <c r="J85" s="94"/>
      <c r="K85" s="304">
        <v>0.05</v>
      </c>
      <c r="L85" s="869">
        <f>N78*K85</f>
        <v>68.112843393415758</v>
      </c>
      <c r="M85" s="870"/>
      <c r="N85" s="51"/>
    </row>
    <row r="86" spans="1:14" ht="15.75" thickBot="1">
      <c r="B86" s="833" t="s">
        <v>953</v>
      </c>
      <c r="C86" s="834"/>
      <c r="D86" s="834"/>
      <c r="E86" s="834"/>
      <c r="F86" s="834"/>
      <c r="G86" s="834"/>
      <c r="H86" s="834"/>
      <c r="I86" s="834"/>
      <c r="J86" s="834"/>
      <c r="K86" s="834"/>
      <c r="L86" s="834"/>
      <c r="M86" s="835"/>
      <c r="N86" s="52">
        <f>L83+L84+L85</f>
        <v>408.67706036049452</v>
      </c>
    </row>
    <row r="87" spans="1:14" ht="15.75" thickBot="1">
      <c r="B87" s="33"/>
      <c r="C87" s="34"/>
      <c r="D87" s="34"/>
      <c r="E87" s="34"/>
      <c r="F87" s="34"/>
      <c r="G87" s="34"/>
      <c r="H87" s="34"/>
      <c r="I87" s="34"/>
      <c r="J87" s="34"/>
      <c r="K87" s="34"/>
      <c r="L87" s="34"/>
      <c r="M87" s="34"/>
      <c r="N87" s="35"/>
    </row>
    <row r="88" spans="1:14" ht="15.75" thickBot="1">
      <c r="A88" t="s">
        <v>2016</v>
      </c>
      <c r="B88" s="833" t="s">
        <v>975</v>
      </c>
      <c r="C88" s="834"/>
      <c r="D88" s="834"/>
      <c r="E88" s="834"/>
      <c r="F88" s="834"/>
      <c r="G88" s="834"/>
      <c r="H88" s="834"/>
      <c r="I88" s="834"/>
      <c r="J88" s="834"/>
      <c r="K88" s="834"/>
      <c r="L88" s="834"/>
      <c r="M88" s="835"/>
      <c r="N88" s="188">
        <f>N78+N86</f>
        <v>1770.9339282288097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5" t="s">
        <v>2218</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2219</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81"/>
      <c r="K118" s="981"/>
      <c r="L118" s="981"/>
      <c r="M118" s="981"/>
      <c r="N118" s="982"/>
    </row>
    <row r="119" spans="2:14" ht="15.75" thickBot="1">
      <c r="B119" s="418" t="s">
        <v>2221</v>
      </c>
      <c r="C119" s="419"/>
      <c r="D119" s="419"/>
      <c r="E119" s="258"/>
      <c r="F119" s="258"/>
      <c r="G119" s="258"/>
      <c r="H119" s="258"/>
      <c r="I119" s="258"/>
      <c r="J119" s="983"/>
      <c r="K119" s="983"/>
      <c r="L119" s="983"/>
      <c r="M119" s="983"/>
      <c r="N119" s="98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2021-04-06T20:45:41Z</dcterms:modified>
</cp:coreProperties>
</file>