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7ED98656-4153-4D57-A2B8-B6B06F2E5440}"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7" i="2" s="1"/>
  <c r="D51" i="2"/>
  <c r="D52" i="2" s="1"/>
  <c r="D47" i="2"/>
  <c r="D46" i="2"/>
  <c r="D45" i="2"/>
  <c r="D9" i="2"/>
  <c r="D31" i="2" l="1"/>
  <c r="D39" i="2"/>
  <c r="D32" i="2"/>
  <c r="D33" i="2"/>
  <c r="D35" i="2"/>
  <c r="D29" i="2"/>
  <c r="D38" i="2"/>
  <c r="D34" i="2"/>
  <c r="D36"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26" l="1"/>
  <c r="N42" i="26" s="1"/>
  <c r="N77" i="323"/>
  <c r="N77" i="233"/>
  <c r="N41" i="233" s="1"/>
  <c r="N75" i="289"/>
  <c r="N41" i="289" s="1"/>
  <c r="N43" i="289" s="1"/>
  <c r="N76" i="101"/>
  <c r="N41" i="101" s="1"/>
  <c r="N76" i="136"/>
  <c r="N41" i="136" s="1"/>
  <c r="N76" i="146"/>
  <c r="N41" i="146" s="1"/>
  <c r="N76" i="144"/>
  <c r="N41" i="144" s="1"/>
  <c r="N84" i="220"/>
  <c r="N46" i="220" s="1"/>
  <c r="N78" i="273"/>
  <c r="N41" i="273" s="1"/>
  <c r="N43" i="273" s="1"/>
  <c r="N75" i="293"/>
  <c r="N41" i="293" s="1"/>
  <c r="N43" i="293" s="1"/>
  <c r="N77" i="295"/>
  <c r="N41" i="295" s="1"/>
  <c r="N43" i="295" s="1"/>
  <c r="N75" i="325"/>
  <c r="N41" i="325" s="1"/>
  <c r="N77" i="329"/>
  <c r="N41" i="329" s="1"/>
  <c r="N76" i="65"/>
  <c r="N41" i="65" s="1"/>
  <c r="N43" i="65" s="1"/>
  <c r="N76" i="98"/>
  <c r="N41" i="98" s="1"/>
  <c r="N76" i="134"/>
  <c r="N41" i="134" s="1"/>
  <c r="N76" i="137"/>
  <c r="N41" i="137" s="1"/>
  <c r="N83" i="221"/>
  <c r="N46" i="221" s="1"/>
  <c r="N48" i="221" s="1"/>
  <c r="N72" i="227"/>
  <c r="N41" i="227" s="1"/>
  <c r="N76" i="56"/>
  <c r="N42" i="56" s="1"/>
  <c r="N43" i="56" s="1"/>
  <c r="N76" i="92"/>
  <c r="N41" i="92" s="1"/>
  <c r="N76" i="96"/>
  <c r="N41" i="96" s="1"/>
  <c r="N76" i="107"/>
  <c r="N41" i="107" s="1"/>
  <c r="N75" i="133"/>
  <c r="N41" i="133" s="1"/>
  <c r="N76" i="135"/>
  <c r="N41" i="135" s="1"/>
  <c r="N43" i="306"/>
  <c r="N76" i="67"/>
  <c r="N41" i="67" s="1"/>
  <c r="N43" i="67" s="1"/>
  <c r="N78" i="67" s="1"/>
  <c r="L85" i="67" s="1"/>
  <c r="N76" i="68"/>
  <c r="N41" i="68" s="1"/>
  <c r="N43" i="68" s="1"/>
  <c r="N75" i="75"/>
  <c r="N41" i="75" s="1"/>
  <c r="N76" i="80"/>
  <c r="N41" i="80" s="1"/>
  <c r="N76" i="84"/>
  <c r="N41" i="84" s="1"/>
  <c r="N76" i="86"/>
  <c r="N41" i="86" s="1"/>
  <c r="N76" i="90"/>
  <c r="N41" i="90" s="1"/>
  <c r="N76" i="102"/>
  <c r="N41" i="102" s="1"/>
  <c r="N43" i="102" s="1"/>
  <c r="N80" i="164"/>
  <c r="N46" i="164" s="1"/>
  <c r="N48" i="164" s="1"/>
  <c r="N83" i="165"/>
  <c r="N49" i="165" s="1"/>
  <c r="N51" i="165" s="1"/>
  <c r="N81" i="170"/>
  <c r="N47" i="170" s="1"/>
  <c r="N81" i="176"/>
  <c r="N47" i="176" s="1"/>
  <c r="N81" i="171"/>
  <c r="N47" i="171" s="1"/>
  <c r="N81" i="178"/>
  <c r="N47" i="178" s="1"/>
  <c r="N80" i="179"/>
  <c r="N46" i="179" s="1"/>
  <c r="N48" i="179" s="1"/>
  <c r="N80" i="180"/>
  <c r="N46" i="180" s="1"/>
  <c r="N48" i="180" s="1"/>
  <c r="N80" i="177"/>
  <c r="N46" i="177" s="1"/>
  <c r="N48" i="177" s="1"/>
  <c r="N80" i="181"/>
  <c r="N46" i="181" s="1"/>
  <c r="N48" i="181" s="1"/>
  <c r="N80" i="183"/>
  <c r="N46" i="183" s="1"/>
  <c r="N80" i="184"/>
  <c r="N46" i="184" s="1"/>
  <c r="N81" i="185"/>
  <c r="N47" i="185" s="1"/>
  <c r="N81" i="186"/>
  <c r="N47" i="186" s="1"/>
  <c r="N80" i="188"/>
  <c r="N46" i="188" s="1"/>
  <c r="N48" i="188" s="1"/>
  <c r="N81" i="187"/>
  <c r="N47" i="187" s="1"/>
  <c r="N49" i="187" s="1"/>
  <c r="N76" i="243"/>
  <c r="N40" i="243" s="1"/>
  <c r="N42" i="243" s="1"/>
  <c r="N75" i="302"/>
  <c r="N41" i="302" s="1"/>
  <c r="N43" i="302" s="1"/>
  <c r="N79" i="50"/>
  <c r="N42" i="50" s="1"/>
  <c r="N43" i="50" s="1"/>
  <c r="N76" i="82"/>
  <c r="N41" i="82" s="1"/>
  <c r="N76" i="88"/>
  <c r="N41" i="88" s="1"/>
  <c r="N76" i="94"/>
  <c r="N41" i="94" s="1"/>
  <c r="N76" i="105"/>
  <c r="N41" i="105" s="1"/>
  <c r="N43" i="105" s="1"/>
  <c r="N76" i="108"/>
  <c r="N41" i="108" s="1"/>
  <c r="N43" i="108" s="1"/>
  <c r="N76" i="231"/>
  <c r="N40" i="231" s="1"/>
  <c r="N42" i="231" s="1"/>
  <c r="N77" i="259"/>
  <c r="N41" i="259" s="1"/>
  <c r="N43" i="259" s="1"/>
  <c r="N77" i="308"/>
  <c r="N41" i="308" s="1"/>
  <c r="N77" i="333"/>
  <c r="N41" i="333" s="1"/>
  <c r="N76" i="242"/>
  <c r="N40" i="242" s="1"/>
  <c r="N81" i="282"/>
  <c r="N44" i="282" s="1"/>
  <c r="N77" i="328"/>
  <c r="N41" i="328" s="1"/>
  <c r="N43" i="328" s="1"/>
  <c r="N77" i="337"/>
  <c r="N41" i="337" s="1"/>
  <c r="N61" i="221"/>
  <c r="N81" i="267"/>
  <c r="N41" i="267" s="1"/>
  <c r="N43" i="267" s="1"/>
  <c r="N83" i="279"/>
  <c r="N46" i="279" s="1"/>
  <c r="N75" i="283"/>
  <c r="N41" i="283" s="1"/>
  <c r="N75" i="292"/>
  <c r="N41" i="292" s="1"/>
  <c r="N43" i="292" s="1"/>
  <c r="N77" i="362"/>
  <c r="N41" i="362" s="1"/>
  <c r="N53" i="325"/>
  <c r="N76" i="19"/>
  <c r="N42" i="19" s="1"/>
  <c r="N43" i="19" s="1"/>
  <c r="N43" i="22"/>
  <c r="N76" i="24"/>
  <c r="N42" i="24" s="1"/>
  <c r="N43" i="24" s="1"/>
  <c r="N76" i="25"/>
  <c r="N42" i="25" s="1"/>
  <c r="N43" i="25" s="1"/>
  <c r="N76" i="61"/>
  <c r="N42" i="61" s="1"/>
  <c r="N76" i="64"/>
  <c r="N41" i="64" s="1"/>
  <c r="N43" i="64" s="1"/>
  <c r="N75" i="72"/>
  <c r="N41" i="72" s="1"/>
  <c r="N43" i="72" s="1"/>
  <c r="N77" i="72" s="1"/>
  <c r="L84" i="72" s="1"/>
  <c r="N75" i="74"/>
  <c r="N41" i="74" s="1"/>
  <c r="N43" i="74" s="1"/>
  <c r="N77" i="74" s="1"/>
  <c r="N76" i="79"/>
  <c r="N41" i="79" s="1"/>
  <c r="N43" i="79" s="1"/>
  <c r="N76" i="81"/>
  <c r="N41" i="81" s="1"/>
  <c r="N43" i="81" s="1"/>
  <c r="N76" i="83"/>
  <c r="N41" i="83" s="1"/>
  <c r="N43" i="83" s="1"/>
  <c r="N76" i="85"/>
  <c r="N41" i="85" s="1"/>
  <c r="N76" i="87"/>
  <c r="N41" i="87" s="1"/>
  <c r="N43" i="87" s="1"/>
  <c r="N76" i="89"/>
  <c r="N41" i="89" s="1"/>
  <c r="N76" i="91"/>
  <c r="N41" i="91" s="1"/>
  <c r="N76" i="100"/>
  <c r="N41" i="100" s="1"/>
  <c r="N43" i="100" s="1"/>
  <c r="N76" i="106"/>
  <c r="N41" i="106" s="1"/>
  <c r="N43" i="106" s="1"/>
  <c r="N80" i="160"/>
  <c r="N46" i="160" s="1"/>
  <c r="N48" i="160" s="1"/>
  <c r="N77" i="193"/>
  <c r="N43" i="193" s="1"/>
  <c r="N78" i="232"/>
  <c r="N41" i="232" s="1"/>
  <c r="N76" i="234"/>
  <c r="N40" i="234" s="1"/>
  <c r="N79" i="244"/>
  <c r="N45" i="244" s="1"/>
  <c r="N87" i="246"/>
  <c r="N45" i="246" s="1"/>
  <c r="N77" i="250"/>
  <c r="N41" i="250" s="1"/>
  <c r="N43" i="250" s="1"/>
  <c r="N79" i="250" s="1"/>
  <c r="N77" i="254"/>
  <c r="N41" i="254" s="1"/>
  <c r="N43" i="254" s="1"/>
  <c r="N91" i="260"/>
  <c r="N47" i="260" s="1"/>
  <c r="N49" i="260" s="1"/>
  <c r="N81" i="266"/>
  <c r="N41" i="266" s="1"/>
  <c r="N78" i="272"/>
  <c r="N41" i="272" s="1"/>
  <c r="N81" i="280"/>
  <c r="N44" i="280" s="1"/>
  <c r="N75" i="290"/>
  <c r="N41" i="290" s="1"/>
  <c r="N43" i="290" s="1"/>
  <c r="N77" i="294"/>
  <c r="N41" i="294" s="1"/>
  <c r="N43" i="294" s="1"/>
  <c r="N75" i="299"/>
  <c r="N41" i="299" s="1"/>
  <c r="N43" i="299" s="1"/>
  <c r="N77" i="321"/>
  <c r="N79" i="321" s="1"/>
  <c r="L85" i="321" s="1"/>
  <c r="N77" i="342"/>
  <c r="N41" i="342" s="1"/>
  <c r="N43" i="342" s="1"/>
  <c r="N77" i="347"/>
  <c r="N41" i="347" s="1"/>
  <c r="N43" i="347" s="1"/>
  <c r="N77" i="364"/>
  <c r="N41" i="364" s="1"/>
  <c r="N76" i="63"/>
  <c r="N41" i="63" s="1"/>
  <c r="N43" i="63" s="1"/>
  <c r="N76" i="95"/>
  <c r="N41" i="95" s="1"/>
  <c r="N76" i="97"/>
  <c r="N41" i="97" s="1"/>
  <c r="N43" i="97" s="1"/>
  <c r="N76" i="99"/>
  <c r="N41" i="99" s="1"/>
  <c r="N43" i="99" s="1"/>
  <c r="N76" i="103"/>
  <c r="N41" i="103" s="1"/>
  <c r="N81" i="154"/>
  <c r="N47" i="154" s="1"/>
  <c r="N49" i="154" s="1"/>
  <c r="N73" i="229"/>
  <c r="N40" i="229" s="1"/>
  <c r="N77" i="258"/>
  <c r="N41" i="258" s="1"/>
  <c r="N77" i="262"/>
  <c r="N41"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43" i="363" s="1"/>
  <c r="N77" i="365"/>
  <c r="N41" i="365" s="1"/>
  <c r="N43" i="31"/>
  <c r="N43" i="29"/>
  <c r="N43" i="236"/>
  <c r="N43" i="238"/>
  <c r="N43" i="27"/>
  <c r="N43" i="30"/>
  <c r="N43" i="235"/>
  <c r="L84" i="11"/>
  <c r="L57" i="227"/>
  <c r="N57" i="227" s="1"/>
  <c r="N62" i="227" s="1"/>
  <c r="L61" i="150"/>
  <c r="N61" i="150" s="1"/>
  <c r="L64" i="188"/>
  <c r="N64" i="188" s="1"/>
  <c r="L58" i="75"/>
  <c r="N58" i="75" s="1"/>
  <c r="N64" i="75" s="1"/>
  <c r="L65" i="155"/>
  <c r="N65" i="155" s="1"/>
  <c r="L65" i="186"/>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75" i="309"/>
  <c r="N41" i="309" s="1"/>
  <c r="N77" i="312"/>
  <c r="N41" i="312" s="1"/>
  <c r="N76" i="213"/>
  <c r="N42" i="213" s="1"/>
  <c r="N44" i="213" s="1"/>
  <c r="N77" i="253"/>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2"/>
  <c r="N43" i="94"/>
  <c r="N43" i="96"/>
  <c r="I70" i="96"/>
  <c r="I71" i="96"/>
  <c r="I70" i="106"/>
  <c r="I71" i="106"/>
  <c r="I70" i="107"/>
  <c r="I71" i="107"/>
  <c r="I70" i="108"/>
  <c r="I71" i="108"/>
  <c r="N43" i="134"/>
  <c r="N43" i="136"/>
  <c r="I69" i="149"/>
  <c r="I70" i="149"/>
  <c r="I70" i="148"/>
  <c r="I71" i="148"/>
  <c r="I69" i="145"/>
  <c r="I70" i="145"/>
  <c r="I69" i="144"/>
  <c r="I70" i="144"/>
  <c r="I75" i="154"/>
  <c r="I76" i="154"/>
  <c r="I77" i="154"/>
  <c r="N77" i="157"/>
  <c r="N81" i="157" s="1"/>
  <c r="N47" i="157" s="1"/>
  <c r="N49" i="157" s="1"/>
  <c r="I77" i="157"/>
  <c r="N49" i="170"/>
  <c r="N49" i="171"/>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43" i="232"/>
  <c r="N55" i="233"/>
  <c r="I71" i="233"/>
  <c r="I72" i="233"/>
  <c r="I70" i="234"/>
  <c r="I71" i="234"/>
  <c r="I71" i="236"/>
  <c r="I71" i="238"/>
  <c r="I71" i="240"/>
  <c r="N59" i="243"/>
  <c r="N65" i="243" s="1"/>
  <c r="I70" i="243"/>
  <c r="I71" i="243"/>
  <c r="I72" i="243"/>
  <c r="N69" i="246"/>
  <c r="I79" i="252"/>
  <c r="I80" i="252"/>
  <c r="I82" i="252"/>
  <c r="N79" i="253"/>
  <c r="L86" i="253" s="1"/>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5"/>
  <c r="N43" i="98"/>
  <c r="N43" i="101"/>
  <c r="N43" i="103"/>
  <c r="N43" i="107"/>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5"/>
  <c r="N75" i="158"/>
  <c r="I75" i="158"/>
  <c r="N76" i="158"/>
  <c r="I76" i="158"/>
  <c r="N77" i="158"/>
  <c r="I77" i="158"/>
  <c r="N75" i="168"/>
  <c r="I75" i="168"/>
  <c r="N76" i="168"/>
  <c r="I76" i="168"/>
  <c r="N77" i="168"/>
  <c r="I77" i="168"/>
  <c r="N49" i="176"/>
  <c r="N49" i="178"/>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3" i="233"/>
  <c r="N42" i="234"/>
  <c r="N41" i="239"/>
  <c r="N47" i="244"/>
  <c r="N65" i="186"/>
  <c r="I75" i="186"/>
  <c r="I76" i="186"/>
  <c r="I77" i="186"/>
  <c r="I75" i="187"/>
  <c r="I76" i="187"/>
  <c r="I77" i="187"/>
  <c r="N43" i="191"/>
  <c r="I70" i="192"/>
  <c r="N44" i="214"/>
  <c r="I70" i="231"/>
  <c r="I71" i="231"/>
  <c r="I72" i="232"/>
  <c r="I73" i="232"/>
  <c r="N54" i="234"/>
  <c r="N54" i="242"/>
  <c r="N59" i="242"/>
  <c r="N65" i="242" s="1"/>
  <c r="I70" i="242"/>
  <c r="I71" i="242"/>
  <c r="I72" i="242"/>
  <c r="N65" i="245"/>
  <c r="I76" i="245"/>
  <c r="I77" i="245"/>
  <c r="I79" i="245"/>
  <c r="I80" i="245"/>
  <c r="N43" i="262"/>
  <c r="N43" i="266"/>
  <c r="N81" i="268"/>
  <c r="N41" i="268" s="1"/>
  <c r="N43" i="268" s="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43" i="312"/>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5"/>
  <c r="L83" i="65"/>
  <c r="N78" i="56"/>
  <c r="L85" i="56" s="1"/>
  <c r="L83" i="51"/>
  <c r="L85" i="51"/>
  <c r="I70" i="38"/>
  <c r="N43" i="38"/>
  <c r="L84" i="28"/>
  <c r="L83" i="28"/>
  <c r="L85" i="28"/>
  <c r="I70" i="15"/>
  <c r="L83" i="7"/>
  <c r="N76" i="12"/>
  <c r="N42" i="12" s="1"/>
  <c r="N43" i="12" s="1"/>
  <c r="I70" i="12"/>
  <c r="N81" i="50" l="1"/>
  <c r="L87" i="50" s="1"/>
  <c r="N43" i="137"/>
  <c r="N78" i="43"/>
  <c r="L85" i="43" s="1"/>
  <c r="N78" i="31"/>
  <c r="L83" i="31" s="1"/>
  <c r="N78" i="39"/>
  <c r="L85" i="39" s="1"/>
  <c r="L84" i="63"/>
  <c r="N78" i="37"/>
  <c r="L85" i="37" s="1"/>
  <c r="N79" i="306"/>
  <c r="L86" i="306" s="1"/>
  <c r="N80" i="275"/>
  <c r="L87" i="275" s="1"/>
  <c r="N81" i="248"/>
  <c r="N43" i="248" s="1"/>
  <c r="N45" i="248" s="1"/>
  <c r="N83" i="248" s="1"/>
  <c r="L88" i="248" s="1"/>
  <c r="L83" i="67"/>
  <c r="L83" i="78"/>
  <c r="N78" i="25"/>
  <c r="L85" i="25" s="1"/>
  <c r="L83" i="47"/>
  <c r="L84" i="67"/>
  <c r="L83" i="289"/>
  <c r="N79" i="356"/>
  <c r="L82" i="289"/>
  <c r="N79" i="364"/>
  <c r="L86" i="364" s="1"/>
  <c r="N78" i="22"/>
  <c r="L84" i="208"/>
  <c r="N93" i="260"/>
  <c r="L99" i="260" s="1"/>
  <c r="N78" i="21"/>
  <c r="L84" i="74"/>
  <c r="L82" i="74"/>
  <c r="L83" i="74"/>
  <c r="N78" i="42"/>
  <c r="L85" i="42" s="1"/>
  <c r="L84" i="253"/>
  <c r="N79" i="333"/>
  <c r="L85" i="333" s="1"/>
  <c r="L84" i="78"/>
  <c r="L86" i="323"/>
  <c r="L84" i="226"/>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L59" i="98"/>
  <c r="N59" i="98" s="1"/>
  <c r="N65" i="98" s="1"/>
  <c r="N78" i="98" s="1"/>
  <c r="L83" i="98" s="1"/>
  <c r="L59" i="96"/>
  <c r="N59" i="96" s="1"/>
  <c r="N65" i="96" s="1"/>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L59" i="99"/>
  <c r="N59" i="99" s="1"/>
  <c r="N65" i="99" s="1"/>
  <c r="N78" i="99" s="1"/>
  <c r="L85" i="99" s="1"/>
  <c r="L59" i="95"/>
  <c r="N59" i="95" s="1"/>
  <c r="N65" i="95" s="1"/>
  <c r="L59" i="94"/>
  <c r="N59" i="94" s="1"/>
  <c r="N65" i="94" s="1"/>
  <c r="L59" i="92"/>
  <c r="N59" i="92" s="1"/>
  <c r="N65" i="92" s="1"/>
  <c r="N78" i="92" s="1"/>
  <c r="L85" i="92" s="1"/>
  <c r="L59" i="287"/>
  <c r="N59" i="287" s="1"/>
  <c r="N64" i="287" s="1"/>
  <c r="L59" i="286"/>
  <c r="N59" i="286" s="1"/>
  <c r="N64" i="286" s="1"/>
  <c r="N77"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N75" i="229" s="1"/>
  <c r="L80" i="229" s="1"/>
  <c r="L63" i="217"/>
  <c r="N63" i="217" s="1"/>
  <c r="N69" i="217" s="1"/>
  <c r="L64" i="177"/>
  <c r="N64" i="177" s="1"/>
  <c r="N69" i="177" s="1"/>
  <c r="N82" i="177" s="1"/>
  <c r="L89"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N72" i="165" s="1"/>
  <c r="N85" i="165" s="1"/>
  <c r="L91" i="165" s="1"/>
  <c r="L58" i="143"/>
  <c r="N58" i="143" s="1"/>
  <c r="N64" i="143" s="1"/>
  <c r="N78" i="143" s="1"/>
  <c r="L84" i="143" s="1"/>
  <c r="L58" i="147"/>
  <c r="N58" i="147" s="1"/>
  <c r="N64"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254"/>
  <c r="L85" i="360"/>
  <c r="L86" i="254"/>
  <c r="N79" i="336"/>
  <c r="L86" i="336" s="1"/>
  <c r="L85" i="347"/>
  <c r="L88" i="219"/>
  <c r="L89" i="219"/>
  <c r="L87" i="219"/>
  <c r="L83" i="21"/>
  <c r="L85" i="21"/>
  <c r="L84" i="21"/>
  <c r="N78" i="147"/>
  <c r="L83" i="147" s="1"/>
  <c r="L85" i="7"/>
  <c r="N86" i="7" s="1"/>
  <c r="N88" i="7" s="1"/>
  <c r="D3" i="5" s="1"/>
  <c r="L83" i="43"/>
  <c r="L84" i="46"/>
  <c r="L86" i="50"/>
  <c r="L84" i="339"/>
  <c r="N83" i="282"/>
  <c r="L90" i="282" s="1"/>
  <c r="N79" i="256"/>
  <c r="L84" i="256" s="1"/>
  <c r="N78" i="35"/>
  <c r="N77" i="284"/>
  <c r="L84" i="284" s="1"/>
  <c r="L88" i="218"/>
  <c r="L85" i="253"/>
  <c r="N78" i="100"/>
  <c r="L85" i="100" s="1"/>
  <c r="N78" i="33"/>
  <c r="L83" i="33" s="1"/>
  <c r="L84" i="64"/>
  <c r="N78" i="53"/>
  <c r="L85" i="53" s="1"/>
  <c r="N78" i="107"/>
  <c r="L85" i="107" s="1"/>
  <c r="L84" i="348"/>
  <c r="L86" i="328"/>
  <c r="N78" i="213"/>
  <c r="L83" i="213" s="1"/>
  <c r="N79" i="312"/>
  <c r="L86" i="312" s="1"/>
  <c r="N80" i="272"/>
  <c r="L85" i="272" s="1"/>
  <c r="L85" i="32"/>
  <c r="L84" i="31"/>
  <c r="L84" i="32"/>
  <c r="N78" i="97"/>
  <c r="L84" i="97" s="1"/>
  <c r="L85" i="31"/>
  <c r="N74" i="227"/>
  <c r="L79" i="227" s="1"/>
  <c r="N69" i="160"/>
  <c r="N82" i="160" s="1"/>
  <c r="N79" i="261"/>
  <c r="L84" i="261" s="1"/>
  <c r="L82" i="305"/>
  <c r="L83" i="305"/>
  <c r="L87" i="281"/>
  <c r="N78" i="243"/>
  <c r="L83" i="243" s="1"/>
  <c r="N82" i="217"/>
  <c r="L89" i="217" s="1"/>
  <c r="N70" i="185"/>
  <c r="N83" i="185" s="1"/>
  <c r="L90" i="185" s="1"/>
  <c r="N70" i="176"/>
  <c r="N83" i="176" s="1"/>
  <c r="L88" i="176" s="1"/>
  <c r="N70" i="170"/>
  <c r="N83" i="170" s="1"/>
  <c r="L90" i="170" s="1"/>
  <c r="N78" i="94"/>
  <c r="L85" i="94" s="1"/>
  <c r="L83" i="39"/>
  <c r="L85" i="128"/>
  <c r="N74" i="246"/>
  <c r="N89" i="246" s="1"/>
  <c r="N70" i="168"/>
  <c r="L84" i="39"/>
  <c r="N79" i="332"/>
  <c r="L85" i="332" s="1"/>
  <c r="N78" i="9"/>
  <c r="L84" i="9" s="1"/>
  <c r="N80" i="273"/>
  <c r="L86" i="273" s="1"/>
  <c r="N78" i="19"/>
  <c r="L85" i="19" s="1"/>
  <c r="N79" i="334"/>
  <c r="L84" i="334" s="1"/>
  <c r="N78" i="106"/>
  <c r="L85" i="106" s="1"/>
  <c r="L83" i="132"/>
  <c r="L85" i="132"/>
  <c r="L84" i="127"/>
  <c r="L82" i="127"/>
  <c r="L83" i="22"/>
  <c r="L85" i="22"/>
  <c r="L84" i="22"/>
  <c r="L83" i="130"/>
  <c r="L85" i="130"/>
  <c r="L85" i="58"/>
  <c r="L84" i="58"/>
  <c r="L84" i="34"/>
  <c r="L85" i="47"/>
  <c r="N86" i="47" s="1"/>
  <c r="N88" i="47" s="1"/>
  <c r="D39" i="5" s="1"/>
  <c r="L83" i="72"/>
  <c r="L86" i="360"/>
  <c r="L86" i="348"/>
  <c r="L85" i="131"/>
  <c r="N78" i="79"/>
  <c r="L83" i="79" s="1"/>
  <c r="N78" i="68"/>
  <c r="L84" i="130"/>
  <c r="L85" i="208"/>
  <c r="N79" i="342"/>
  <c r="L85" i="342" s="1"/>
  <c r="N78" i="40"/>
  <c r="L84" i="40" s="1"/>
  <c r="L87" i="277"/>
  <c r="L86" i="277"/>
  <c r="L85" i="250"/>
  <c r="L84" i="250"/>
  <c r="N78" i="101"/>
  <c r="N78" i="95"/>
  <c r="N69" i="181"/>
  <c r="N82" i="181" s="1"/>
  <c r="L89" i="181" s="1"/>
  <c r="N78" i="96"/>
  <c r="L85" i="96" s="1"/>
  <c r="N78" i="45"/>
  <c r="L85" i="45" s="1"/>
  <c r="N78" i="36"/>
  <c r="N80" i="274"/>
  <c r="L86" i="274" s="1"/>
  <c r="N79" i="263"/>
  <c r="L85" i="263" s="1"/>
  <c r="N79" i="259"/>
  <c r="L84" i="259" s="1"/>
  <c r="N78" i="90"/>
  <c r="L85" i="90" s="1"/>
  <c r="N77" i="283"/>
  <c r="N85" i="279"/>
  <c r="N81" i="244"/>
  <c r="L88" i="244" s="1"/>
  <c r="N79" i="346"/>
  <c r="L86" i="346" s="1"/>
  <c r="N78" i="17"/>
  <c r="N78" i="23"/>
  <c r="L85" i="367"/>
  <c r="L83" i="367"/>
  <c r="L84" i="367"/>
  <c r="N78" i="20"/>
  <c r="L83" i="20" s="1"/>
  <c r="L83" i="37"/>
  <c r="L84" i="42"/>
  <c r="L84" i="305"/>
  <c r="L98" i="260"/>
  <c r="L91" i="221"/>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77" i="191"/>
  <c r="L83" i="191" s="1"/>
  <c r="N88" i="252"/>
  <c r="L93" i="252" s="1"/>
  <c r="L84" i="37"/>
  <c r="L84" i="43"/>
  <c r="L88" i="50"/>
  <c r="L84" i="57"/>
  <c r="L86" i="347"/>
  <c r="L85" i="371"/>
  <c r="L86" i="343"/>
  <c r="L86" i="321"/>
  <c r="L85" i="328"/>
  <c r="L84" i="323"/>
  <c r="L86" i="250"/>
  <c r="L85" i="224"/>
  <c r="L84" i="132"/>
  <c r="L83" i="131"/>
  <c r="N86" i="131" s="1"/>
  <c r="N88" i="131" s="1"/>
  <c r="D122" i="5" s="1"/>
  <c r="L83" i="127"/>
  <c r="N85" i="245"/>
  <c r="L91" i="245" s="1"/>
  <c r="L83" i="129"/>
  <c r="L84" i="129"/>
  <c r="L85" i="129"/>
  <c r="L84" i="52"/>
  <c r="L85" i="52"/>
  <c r="L83" i="52"/>
  <c r="L92" i="221"/>
  <c r="N79" i="337"/>
  <c r="N83" i="280"/>
  <c r="N78" i="44"/>
  <c r="N86" i="11"/>
  <c r="N88" i="11" s="1"/>
  <c r="D319" i="5" s="1"/>
  <c r="L85" i="14"/>
  <c r="L85" i="16"/>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L83" i="19"/>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N86" i="63"/>
  <c r="N88" i="63" s="1"/>
  <c r="D54" i="5" s="1"/>
  <c r="L85" i="110"/>
  <c r="L86" i="363"/>
  <c r="L85" i="363"/>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N86" i="65"/>
  <c r="N88" i="65" s="1"/>
  <c r="D56" i="5" s="1"/>
  <c r="L83" i="56"/>
  <c r="L84" i="56"/>
  <c r="N86" i="51"/>
  <c r="N88" i="51" s="1"/>
  <c r="D43" i="5" s="1"/>
  <c r="L84" i="38"/>
  <c r="N86" i="28"/>
  <c r="N88" i="28" s="1"/>
  <c r="D20" i="5" s="1"/>
  <c r="L85" i="18"/>
  <c r="L83" i="18"/>
  <c r="L85" i="15"/>
  <c r="L83" i="15"/>
  <c r="N78" i="12"/>
  <c r="L85" i="12" s="1"/>
  <c r="N70" i="266" l="1"/>
  <c r="N83" i="266" s="1"/>
  <c r="L84" i="19"/>
  <c r="L84" i="24"/>
  <c r="N69" i="179"/>
  <c r="N82" i="179" s="1"/>
  <c r="L83" i="24"/>
  <c r="N87" i="253"/>
  <c r="N89" i="253" s="1"/>
  <c r="D213" i="5" s="1"/>
  <c r="L84" i="286"/>
  <c r="L82" i="286"/>
  <c r="N85" i="286" s="1"/>
  <c r="N87" i="286" s="1"/>
  <c r="D243" i="5" s="1"/>
  <c r="L83" i="286"/>
  <c r="L83" i="59"/>
  <c r="N70" i="178"/>
  <c r="N83" i="178" s="1"/>
  <c r="N79" i="313"/>
  <c r="N86" i="226"/>
  <c r="N88" i="226" s="1"/>
  <c r="D187" i="5" s="1"/>
  <c r="N90" i="218"/>
  <c r="N92" i="218" s="1"/>
  <c r="D180" i="5" s="1"/>
  <c r="N87" i="328"/>
  <c r="N89" i="328" s="1"/>
  <c r="D282" i="5" s="1"/>
  <c r="N86" i="64"/>
  <c r="N88" i="64" s="1"/>
  <c r="D55" i="5" s="1"/>
  <c r="N69" i="183"/>
  <c r="N82" i="183" s="1"/>
  <c r="L88" i="183" s="1"/>
  <c r="N79" i="316"/>
  <c r="L86" i="316" s="1"/>
  <c r="L86" i="256"/>
  <c r="L85" i="275"/>
  <c r="L85" i="306"/>
  <c r="L85" i="336"/>
  <c r="L86" i="275"/>
  <c r="L84" i="306"/>
  <c r="N87" i="306" s="1"/>
  <c r="N89" i="306" s="1"/>
  <c r="D262" i="5" s="1"/>
  <c r="L84" i="92"/>
  <c r="L83" i="102"/>
  <c r="L85" i="364"/>
  <c r="L84" i="364"/>
  <c r="L84" i="102"/>
  <c r="L82" i="302"/>
  <c r="N86" i="43"/>
  <c r="N88" i="43" s="1"/>
  <c r="D34" i="5" s="1"/>
  <c r="N86" i="208"/>
  <c r="N88" i="208" s="1"/>
  <c r="D119" i="5" s="1"/>
  <c r="L83" i="302"/>
  <c r="L83" i="42"/>
  <c r="N85" i="78"/>
  <c r="N87" i="78" s="1"/>
  <c r="D69" i="5" s="1"/>
  <c r="N70" i="171"/>
  <c r="N83" i="171" s="1"/>
  <c r="L90" i="171" s="1"/>
  <c r="N82" i="174"/>
  <c r="L89" i="174" s="1"/>
  <c r="N79" i="239"/>
  <c r="L85" i="239" s="1"/>
  <c r="N69" i="180"/>
  <c r="N82" i="180" s="1"/>
  <c r="L89" i="180" s="1"/>
  <c r="N70" i="267"/>
  <c r="N83" i="267" s="1"/>
  <c r="L88" i="267" s="1"/>
  <c r="N70" i="268"/>
  <c r="N83" i="268" s="1"/>
  <c r="L90" i="268" s="1"/>
  <c r="L100" i="260"/>
  <c r="N101" i="260" s="1"/>
  <c r="N103" i="260" s="1"/>
  <c r="D219" i="5" s="1"/>
  <c r="L83" i="38"/>
  <c r="L82" i="75"/>
  <c r="N86" i="224"/>
  <c r="N88" i="224" s="1"/>
  <c r="D185" i="5" s="1"/>
  <c r="L83" i="75"/>
  <c r="N86" i="123"/>
  <c r="N88" i="123" s="1"/>
  <c r="D114" i="5" s="1"/>
  <c r="L83" i="25"/>
  <c r="L84" i="135"/>
  <c r="L84" i="25"/>
  <c r="N87" i="340"/>
  <c r="N89" i="340" s="1"/>
  <c r="D294" i="5" s="1"/>
  <c r="N85" i="289"/>
  <c r="N87" i="289" s="1"/>
  <c r="D245" i="5" s="1"/>
  <c r="L89" i="282"/>
  <c r="N86" i="58"/>
  <c r="N88" i="58" s="1"/>
  <c r="D49" i="5" s="1"/>
  <c r="L84" i="356"/>
  <c r="L86" i="356"/>
  <c r="L84" i="30"/>
  <c r="N87" i="321"/>
  <c r="N89" i="321" s="1"/>
  <c r="D277" i="5" s="1"/>
  <c r="N79" i="317"/>
  <c r="L86" i="317" s="1"/>
  <c r="L85" i="27"/>
  <c r="L85" i="356"/>
  <c r="L84" i="26"/>
  <c r="L83" i="26"/>
  <c r="N85" i="74"/>
  <c r="N87" i="74" s="1"/>
  <c r="D65" i="5" s="1"/>
  <c r="N85" i="72"/>
  <c r="N87" i="72" s="1"/>
  <c r="D63" i="5" s="1"/>
  <c r="L85" i="105"/>
  <c r="N86" i="121"/>
  <c r="N88" i="121" s="1"/>
  <c r="D111" i="5" s="1"/>
  <c r="L85" i="241"/>
  <c r="N86" i="124"/>
  <c r="N88" i="124" s="1"/>
  <c r="D113" i="5" s="1"/>
  <c r="L86" i="241"/>
  <c r="L83" i="105"/>
  <c r="L83" i="92"/>
  <c r="L86" i="332"/>
  <c r="L82" i="284"/>
  <c r="N90" i="219"/>
  <c r="N92" i="219" s="1"/>
  <c r="D181" i="5" s="1"/>
  <c r="N85" i="303"/>
  <c r="N87" i="303" s="1"/>
  <c r="D259" i="5" s="1"/>
  <c r="L83" i="284"/>
  <c r="L85" i="213"/>
  <c r="L85" i="41"/>
  <c r="L84" i="332"/>
  <c r="N86" i="21"/>
  <c r="N88" i="21" s="1"/>
  <c r="D13" i="5" s="1"/>
  <c r="L84" i="346"/>
  <c r="N87" i="327"/>
  <c r="N89" i="327" s="1"/>
  <c r="D281" i="5" s="1"/>
  <c r="L84" i="100"/>
  <c r="L83" i="142"/>
  <c r="L85" i="142"/>
  <c r="L84" i="142"/>
  <c r="L84" i="262"/>
  <c r="L86" i="262"/>
  <c r="L84" i="333"/>
  <c r="L86" i="333"/>
  <c r="L88" i="282"/>
  <c r="L85" i="232"/>
  <c r="L84" i="147"/>
  <c r="L83" i="215"/>
  <c r="L87" i="274"/>
  <c r="N79" i="314"/>
  <c r="L86" i="314" s="1"/>
  <c r="N79" i="318"/>
  <c r="L84" i="318" s="1"/>
  <c r="N79" i="311"/>
  <c r="L84" i="311" s="1"/>
  <c r="N79" i="315"/>
  <c r="L84" i="315" s="1"/>
  <c r="N79" i="319"/>
  <c r="L84" i="319" s="1"/>
  <c r="N86" i="130"/>
  <c r="N88" i="130" s="1"/>
  <c r="D121" i="5" s="1"/>
  <c r="L82" i="298"/>
  <c r="L85" i="240"/>
  <c r="L83" i="30"/>
  <c r="N86" i="30" s="1"/>
  <c r="N88" i="30" s="1"/>
  <c r="D22" i="5" s="1"/>
  <c r="L84" i="27"/>
  <c r="N66" i="294"/>
  <c r="N79" i="294" s="1"/>
  <c r="L86" i="294" s="1"/>
  <c r="N87" i="371"/>
  <c r="N89" i="371" s="1"/>
  <c r="D293" i="5" s="1"/>
  <c r="N87" i="339"/>
  <c r="N89" i="339" s="1"/>
  <c r="D292" i="5" s="1"/>
  <c r="N86" i="46"/>
  <c r="N88" i="46" s="1"/>
  <c r="D38" i="5" s="1"/>
  <c r="L84" i="103"/>
  <c r="N70" i="157"/>
  <c r="N83" i="157" s="1"/>
  <c r="L90" i="157" s="1"/>
  <c r="L85" i="69"/>
  <c r="L86" i="232"/>
  <c r="L85" i="147"/>
  <c r="L85" i="138"/>
  <c r="L86" i="251"/>
  <c r="L85" i="215"/>
  <c r="N87" i="343"/>
  <c r="N89" i="343" s="1"/>
  <c r="D296" i="5" s="1"/>
  <c r="L84" i="365"/>
  <c r="N86" i="132"/>
  <c r="N88" i="132" s="1"/>
  <c r="D123" i="5" s="1"/>
  <c r="L86" i="240"/>
  <c r="N87" i="323"/>
  <c r="N89" i="323" s="1"/>
  <c r="D279" i="5" s="1"/>
  <c r="L84" i="342"/>
  <c r="L86" i="365"/>
  <c r="N89" i="50"/>
  <c r="N91" i="50" s="1"/>
  <c r="D42" i="5" s="1"/>
  <c r="L85" i="135"/>
  <c r="L84" i="298"/>
  <c r="L84" i="251"/>
  <c r="L85" i="262"/>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87" i="254"/>
  <c r="N89" i="254" s="1"/>
  <c r="D214" i="5" s="1"/>
  <c r="N61" i="228"/>
  <c r="N74" i="228" s="1"/>
  <c r="L79" i="228" s="1"/>
  <c r="N86" i="22"/>
  <c r="N88" i="22" s="1"/>
  <c r="D14" i="5" s="1"/>
  <c r="N87" i="348"/>
  <c r="N89" i="348" s="1"/>
  <c r="D301" i="5" s="1"/>
  <c r="L85" i="149"/>
  <c r="L84" i="149"/>
  <c r="L83" i="149"/>
  <c r="L83" i="96"/>
  <c r="N86" i="128"/>
  <c r="N88" i="128" s="1"/>
  <c r="D120" i="5" s="1"/>
  <c r="L84" i="213"/>
  <c r="N78" i="60"/>
  <c r="L84" i="60" s="1"/>
  <c r="L85" i="256"/>
  <c r="N87" i="256" s="1"/>
  <c r="N89" i="256" s="1"/>
  <c r="D215" i="5" s="1"/>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3" i="297"/>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4" i="297"/>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3" i="301"/>
  <c r="L84" i="301"/>
  <c r="L85" i="9"/>
  <c r="L83" i="9"/>
  <c r="N85" i="127"/>
  <c r="N87" i="127" s="1"/>
  <c r="D117" i="5" s="1"/>
  <c r="L88" i="188"/>
  <c r="L89" i="188"/>
  <c r="L89" i="185"/>
  <c r="L87" i="183"/>
  <c r="L88" i="177"/>
  <c r="L87" i="177"/>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N93" i="221"/>
  <c r="N95" i="221" s="1"/>
  <c r="D184" i="5" s="1"/>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42"/>
  <c r="N88" i="42" s="1"/>
  <c r="D33" i="5" s="1"/>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5" i="316"/>
  <c r="L85" i="344"/>
  <c r="L84" i="344"/>
  <c r="L86" i="344"/>
  <c r="L86" i="355"/>
  <c r="L84" i="355"/>
  <c r="L85" i="355"/>
  <c r="L86" i="359"/>
  <c r="L85" i="359"/>
  <c r="L84" i="359"/>
  <c r="L86" i="239"/>
  <c r="L84" i="351"/>
  <c r="L86" i="351"/>
  <c r="L85" i="351"/>
  <c r="L85" i="313"/>
  <c r="L86" i="313"/>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38"/>
  <c r="N88" i="38" s="1"/>
  <c r="D29" i="5" s="1"/>
  <c r="N86" i="24"/>
  <c r="N88" i="24" s="1"/>
  <c r="D16" i="5" s="1"/>
  <c r="N86" i="15"/>
  <c r="N88" i="15" s="1"/>
  <c r="D7" i="5" s="1"/>
  <c r="L83" i="12"/>
  <c r="L84" i="12"/>
  <c r="N86" i="59" l="1"/>
  <c r="N88" i="59" s="1"/>
  <c r="D50" i="5" s="1"/>
  <c r="L84" i="239"/>
  <c r="N86" i="92"/>
  <c r="N88" i="92" s="1"/>
  <c r="D83" i="5" s="1"/>
  <c r="L87" i="180"/>
  <c r="L88" i="180"/>
  <c r="N86" i="25"/>
  <c r="N88" i="25" s="1"/>
  <c r="D17" i="5" s="1"/>
  <c r="N87" i="336"/>
  <c r="N89" i="336" s="1"/>
  <c r="D290" i="5" s="1"/>
  <c r="N86" i="102"/>
  <c r="N88" i="102" s="1"/>
  <c r="D92" i="5" s="1"/>
  <c r="N85" i="302"/>
  <c r="N87" i="302" s="1"/>
  <c r="L89" i="267"/>
  <c r="N88" i="275"/>
  <c r="N90" i="275" s="1"/>
  <c r="D233" i="5" s="1"/>
  <c r="N86" i="135"/>
  <c r="N88" i="135" s="1"/>
  <c r="D126" i="5" s="1"/>
  <c r="L88" i="268"/>
  <c r="L90" i="267"/>
  <c r="L84" i="317"/>
  <c r="L85" i="317"/>
  <c r="L86" i="311"/>
  <c r="L85" i="311"/>
  <c r="L86" i="315"/>
  <c r="N85" i="75"/>
  <c r="N87" i="75" s="1"/>
  <c r="D66" i="5" s="1"/>
  <c r="N87" i="251"/>
  <c r="N89" i="251" s="1"/>
  <c r="D211" i="5" s="1"/>
  <c r="N91" i="282"/>
  <c r="N93" i="282" s="1"/>
  <c r="D239" i="5" s="1"/>
  <c r="N86" i="41"/>
  <c r="N88" i="41" s="1"/>
  <c r="D32" i="5" s="1"/>
  <c r="N86" i="215"/>
  <c r="N88" i="215" s="1"/>
  <c r="D177" i="5" s="1"/>
  <c r="N86" i="142"/>
  <c r="N88" i="142" s="1"/>
  <c r="D134" i="5" s="1"/>
  <c r="N86" i="26"/>
  <c r="N88" i="26" s="1"/>
  <c r="D18" i="5" s="1"/>
  <c r="N86" i="27"/>
  <c r="N88" i="27" s="1"/>
  <c r="D19" i="5" s="1"/>
  <c r="N86" i="105"/>
  <c r="N88" i="105" s="1"/>
  <c r="D95" i="5" s="1"/>
  <c r="N86" i="103"/>
  <c r="N88" i="103" s="1"/>
  <c r="D93" i="5" s="1"/>
  <c r="N85" i="298"/>
  <c r="N87" i="298" s="1"/>
  <c r="D254" i="5" s="1"/>
  <c r="L86" i="318"/>
  <c r="L84" i="314"/>
  <c r="L87" i="189"/>
  <c r="N86" i="100"/>
  <c r="N88" i="100" s="1"/>
  <c r="D90" i="5" s="1"/>
  <c r="N86" i="69"/>
  <c r="N88" i="69" s="1"/>
  <c r="D60" i="5" s="1"/>
  <c r="N86" i="140"/>
  <c r="N88" i="140" s="1"/>
  <c r="D132" i="5" s="1"/>
  <c r="N86" i="33"/>
  <c r="N88" i="33" s="1"/>
  <c r="D25" i="5" s="1"/>
  <c r="N87" i="356"/>
  <c r="N89" i="356" s="1"/>
  <c r="D308" i="5" s="1"/>
  <c r="N90" i="217"/>
  <c r="N92" i="217" s="1"/>
  <c r="D179" i="5" s="1"/>
  <c r="L85" i="315"/>
  <c r="L88" i="157"/>
  <c r="L89" i="157"/>
  <c r="N87" i="240"/>
  <c r="N89" i="240" s="1"/>
  <c r="D200" i="5" s="1"/>
  <c r="N86" i="147"/>
  <c r="N88" i="147" s="1"/>
  <c r="D137" i="5" s="1"/>
  <c r="N87" i="333"/>
  <c r="N89" i="333" s="1"/>
  <c r="D287" i="5" s="1"/>
  <c r="N86" i="213"/>
  <c r="N88" i="213" s="1"/>
  <c r="D175" i="5" s="1"/>
  <c r="N85" i="284"/>
  <c r="N87" i="284" s="1"/>
  <c r="D241" i="5" s="1"/>
  <c r="N87" i="241"/>
  <c r="N89" i="241" s="1"/>
  <c r="D201" i="5" s="1"/>
  <c r="N86" i="138"/>
  <c r="N88" i="138" s="1"/>
  <c r="D129" i="5" s="1"/>
  <c r="N88" i="274"/>
  <c r="N90" i="274" s="1"/>
  <c r="D232" i="5" s="1"/>
  <c r="N87" i="262"/>
  <c r="N89" i="262" s="1"/>
  <c r="D221" i="5" s="1"/>
  <c r="N87" i="332"/>
  <c r="N89" i="332" s="1"/>
  <c r="D286" i="5" s="1"/>
  <c r="L85" i="318"/>
  <c r="N87" i="346"/>
  <c r="N89" i="346" s="1"/>
  <c r="D299" i="5" s="1"/>
  <c r="L86" i="319"/>
  <c r="L85" i="314"/>
  <c r="L85" i="319"/>
  <c r="L83" i="60"/>
  <c r="N85" i="325"/>
  <c r="N87" i="325" s="1"/>
  <c r="D280" i="5" s="1"/>
  <c r="N86" i="29"/>
  <c r="N88" i="29" s="1"/>
  <c r="D21" i="5" s="1"/>
  <c r="L84" i="294"/>
  <c r="N86" i="209"/>
  <c r="N88" i="209" s="1"/>
  <c r="D131" i="5" s="1"/>
  <c r="L85" i="294"/>
  <c r="N86" i="53"/>
  <c r="N88" i="53" s="1"/>
  <c r="D45" i="5" s="1"/>
  <c r="N88" i="232"/>
  <c r="N90" i="232" s="1"/>
  <c r="D192" i="5" s="1"/>
  <c r="N86" i="80"/>
  <c r="N88" i="80" s="1"/>
  <c r="D71" i="5" s="1"/>
  <c r="N82" i="227"/>
  <c r="N84" i="227" s="1"/>
  <c r="D188" i="5" s="1"/>
  <c r="N86" i="231"/>
  <c r="N88" i="231" s="1"/>
  <c r="D191" i="5" s="1"/>
  <c r="N86" i="149"/>
  <c r="N88" i="149" s="1"/>
  <c r="D135" i="5" s="1"/>
  <c r="N86" i="99"/>
  <c r="N88" i="99" s="1"/>
  <c r="D89" i="5" s="1"/>
  <c r="N87" i="264"/>
  <c r="N89" i="264" s="1"/>
  <c r="D223" i="5" s="1"/>
  <c r="N86" i="88"/>
  <c r="N88" i="88" s="1"/>
  <c r="D79" i="5" s="1"/>
  <c r="N86" i="83"/>
  <c r="N88" i="83" s="1"/>
  <c r="D74" i="5" s="1"/>
  <c r="N91" i="249"/>
  <c r="N93" i="249" s="1"/>
  <c r="D209" i="5" s="1"/>
  <c r="N86" i="9"/>
  <c r="N88" i="9" s="1"/>
  <c r="D4" i="5" s="1"/>
  <c r="N87" i="342"/>
  <c r="N89" i="342" s="1"/>
  <c r="D295" i="5" s="1"/>
  <c r="N87" i="365"/>
  <c r="N89" i="365" s="1"/>
  <c r="D315" i="5" s="1"/>
  <c r="N87" i="235"/>
  <c r="N89" i="235" s="1"/>
  <c r="D195" i="5" s="1"/>
  <c r="N87" i="238"/>
  <c r="N89" i="238" s="1"/>
  <c r="D198" i="5" s="1"/>
  <c r="L89" i="189"/>
  <c r="N91" i="268"/>
  <c r="N93" i="268" s="1"/>
  <c r="D227" i="5" s="1"/>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87" i="314" l="1"/>
  <c r="N89" i="314" s="1"/>
  <c r="D270" i="5" s="1"/>
  <c r="N90" i="189"/>
  <c r="N92" i="189" s="1"/>
  <c r="D169" i="5" s="1"/>
  <c r="N91" i="157"/>
  <c r="N93" i="157" s="1"/>
  <c r="D145" i="5" s="1"/>
  <c r="N87" i="317"/>
  <c r="N89" i="317" s="1"/>
  <c r="D273" i="5" s="1"/>
  <c r="N87" i="318"/>
  <c r="N89" i="318" s="1"/>
  <c r="D274" i="5" s="1"/>
  <c r="N87" i="315"/>
  <c r="N89" i="315" s="1"/>
  <c r="D271" i="5" s="1"/>
  <c r="N87" i="311"/>
  <c r="N89" i="311" s="1"/>
  <c r="D267" i="5" s="1"/>
  <c r="N87" i="294"/>
  <c r="N89" i="294" s="1"/>
  <c r="D250" i="5" s="1"/>
  <c r="N87" i="319"/>
  <c r="N89" i="319" s="1"/>
  <c r="D275" i="5" s="1"/>
  <c r="N86" i="60"/>
  <c r="N88" i="60" s="1"/>
  <c r="D51"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<sst xmlns="http://schemas.openxmlformats.org/spreadsheetml/2006/main" count="38539" uniqueCount="2344">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</sst>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VALLE</a:t>
          </a:r>
        </a:p>
        <a:p>
          <a:pPr algn="l"/>
          <a:endParaRPr lang="es-CO" sz="1100"/>
        </a:p>
      </xdr:txBody>
    </xdr:sp>
    <xdr:clientData/>
  </xdr:twoCellAnchor>
  <xdr:twoCellAnchor>
    <xdr:from>
      <xdr:col>0</xdr:col>
      <xdr:colOff>12211</xdr:colOff>
      <xdr:row>47</xdr:row>
      <xdr:rowOff>36632</xdr:rowOff>
    </xdr:from>
    <xdr:to>
      <xdr:col>21</xdr:col>
      <xdr:colOff>51487</xdr:colOff>
      <xdr:row>54</xdr:row>
      <xdr:rowOff>15874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9021882"/>
          <a:ext cx="20819651" cy="1328617"/>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57" sqref="A57"/>
    </sheetView>
  </sheetViews>
  <sheetFormatPr baseColWidth="10" defaultRowHeight="15"/>
  <cols>
    <col min="8" max="8" width="83" customWidth="1"/>
    <col min="26" max="26" width="8.855468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5"/>
      <c r="B32" s="665"/>
      <c r="C32" s="665"/>
      <c r="D32" s="665"/>
      <c r="E32" s="665"/>
      <c r="F32" s="665"/>
      <c r="G32" s="665"/>
      <c r="H32" s="665"/>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5"/>
      <c r="B33" s="665"/>
      <c r="C33" s="665"/>
      <c r="D33" s="665"/>
      <c r="E33" s="665"/>
      <c r="F33" s="665"/>
      <c r="G33" s="665"/>
      <c r="H33" s="665"/>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5"/>
      <c r="B34" s="665"/>
      <c r="C34" s="665"/>
      <c r="D34" s="665"/>
      <c r="E34" s="665"/>
      <c r="F34" s="665"/>
      <c r="G34" s="665"/>
      <c r="H34" s="665"/>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5"/>
      <c r="B35" s="665"/>
      <c r="C35" s="665"/>
      <c r="D35" s="665"/>
      <c r="E35" s="665"/>
      <c r="F35" s="665"/>
      <c r="G35" s="665"/>
      <c r="H35" s="665"/>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5"/>
      <c r="B36" s="665"/>
      <c r="C36" s="665"/>
      <c r="D36" s="665"/>
      <c r="E36" s="665"/>
      <c r="F36" s="665"/>
      <c r="G36" s="665"/>
      <c r="H36" s="665"/>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5"/>
      <c r="B37" s="665"/>
      <c r="C37" s="665"/>
      <c r="D37" s="665"/>
      <c r="E37" s="665"/>
      <c r="F37" s="665"/>
      <c r="G37" s="665"/>
      <c r="H37" s="665"/>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5"/>
      <c r="B38" s="665"/>
      <c r="C38" s="665"/>
      <c r="D38" s="665"/>
      <c r="E38" s="665"/>
      <c r="F38" s="665"/>
      <c r="G38" s="665"/>
      <c r="H38" s="665"/>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1" customWidth="1"/>
    <col min="2" max="2" width="108.28515625" style="110" customWidth="1"/>
    <col min="3" max="3" width="15.42578125" style="141" customWidth="1"/>
    <col min="4" max="4" width="24.42578125" style="181" customWidth="1"/>
    <col min="5" max="5" width="30" style="202" customWidth="1"/>
    <col min="6" max="7" width="11.42578125" customWidth="1"/>
    <col min="8" max="8" width="1.28515625" customWidth="1"/>
    <col min="10" max="10" width="34.42578125" customWidth="1"/>
  </cols>
  <sheetData>
    <row r="1" spans="1:10" ht="96" customHeight="1" thickTop="1" thickBot="1">
      <c r="A1" s="666" t="s">
        <v>1849</v>
      </c>
      <c r="B1" s="667"/>
      <c r="C1" s="667"/>
      <c r="D1" s="668"/>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3227511.2214538679</v>
      </c>
      <c r="G3" t="s">
        <v>980</v>
      </c>
      <c r="J3" s="1"/>
    </row>
    <row r="4" spans="1:10" ht="54" thickTop="1" thickBot="1">
      <c r="A4" s="131" t="s">
        <v>985</v>
      </c>
      <c r="B4" s="132" t="s">
        <v>1169</v>
      </c>
      <c r="C4" s="130" t="s">
        <v>984</v>
      </c>
      <c r="D4" s="177">
        <f>VLOOKUP('200.2'!A88,'200.2'!A37:N108,14,FALSE)</f>
        <v>221781.24574479606</v>
      </c>
      <c r="J4" s="1"/>
    </row>
    <row r="5" spans="1:10" ht="54" thickTop="1" thickBot="1">
      <c r="A5" s="131" t="s">
        <v>986</v>
      </c>
      <c r="B5" s="132" t="s">
        <v>1170</v>
      </c>
      <c r="C5" s="133" t="s">
        <v>987</v>
      </c>
      <c r="D5" s="177">
        <f>VLOOKUP('201.1'!A88,'201.1'!A38:N109,14,FALSE)</f>
        <v>138255.57069097352</v>
      </c>
    </row>
    <row r="6" spans="1:10" ht="54" thickTop="1" thickBot="1">
      <c r="A6" s="131" t="s">
        <v>988</v>
      </c>
      <c r="B6" s="132" t="s">
        <v>1171</v>
      </c>
      <c r="C6" s="133" t="s">
        <v>987</v>
      </c>
      <c r="D6" s="177">
        <f>VLOOKUP('201.2'!A88,'201.2'!A39:N110,14,FALSE)</f>
        <v>133973.21037791652</v>
      </c>
    </row>
    <row r="7" spans="1:10" ht="70.5" customHeight="1" thickTop="1" thickBot="1">
      <c r="A7" s="131" t="s">
        <v>989</v>
      </c>
      <c r="B7" s="132" t="s">
        <v>1172</v>
      </c>
      <c r="C7" s="133" t="s">
        <v>987</v>
      </c>
      <c r="D7" s="177">
        <f>VLOOKUP('201.3'!A88,'201.3'!A40:N111,14,FALSE)</f>
        <v>34027.015580814208</v>
      </c>
    </row>
    <row r="8" spans="1:10" ht="54" thickTop="1" thickBot="1">
      <c r="A8" s="131" t="s">
        <v>990</v>
      </c>
      <c r="B8" s="132" t="s">
        <v>1173</v>
      </c>
      <c r="C8" s="133" t="s">
        <v>987</v>
      </c>
      <c r="D8" s="178">
        <f>VLOOKUP('201.4'!A88,'201.4'!A41:N112,14,FALSE)</f>
        <v>43512.44751415409</v>
      </c>
    </row>
    <row r="9" spans="1:10" ht="54" thickTop="1" thickBot="1">
      <c r="A9" s="131" t="s">
        <v>991</v>
      </c>
      <c r="B9" s="132" t="s">
        <v>1170</v>
      </c>
      <c r="C9" s="133" t="s">
        <v>1845</v>
      </c>
      <c r="D9" s="178">
        <f>VLOOKUP('201.5'!A88,'201.5'!A42:N113,14,FALSE)</f>
        <v>138255.57069097352</v>
      </c>
    </row>
    <row r="10" spans="1:10" ht="54" thickTop="1" thickBot="1">
      <c r="A10" s="131" t="s">
        <v>992</v>
      </c>
      <c r="B10" s="132" t="s">
        <v>1171</v>
      </c>
      <c r="C10" s="133" t="s">
        <v>1845</v>
      </c>
      <c r="D10" s="178">
        <f>VLOOKUP('201.6'!A88,'201.6'!A43:N114,14,FALSE)</f>
        <v>133973.21037791652</v>
      </c>
    </row>
    <row r="11" spans="1:10" ht="54" thickTop="1" thickBot="1">
      <c r="A11" s="131" t="s">
        <v>993</v>
      </c>
      <c r="B11" s="132" t="s">
        <v>1171</v>
      </c>
      <c r="C11" s="133" t="s">
        <v>387</v>
      </c>
      <c r="D11" s="178">
        <f>VLOOKUP('201.7'!A88,'201.7'!A44:N115,14,FALSE)</f>
        <v>131017.70769023524</v>
      </c>
    </row>
    <row r="12" spans="1:10" ht="54" thickTop="1" thickBot="1">
      <c r="A12" s="131" t="s">
        <v>994</v>
      </c>
      <c r="B12" s="132" t="s">
        <v>1174</v>
      </c>
      <c r="C12" s="133" t="s">
        <v>233</v>
      </c>
      <c r="D12" s="178">
        <f>VLOOKUP('201.8'!A88,'201.8'!A45:N116,14,FALSE)</f>
        <v>14306.093616237433</v>
      </c>
    </row>
    <row r="13" spans="1:10" ht="54" thickTop="1" thickBot="1">
      <c r="A13" s="131" t="s">
        <v>995</v>
      </c>
      <c r="B13" s="132" t="s">
        <v>1175</v>
      </c>
      <c r="C13" s="133" t="s">
        <v>233</v>
      </c>
      <c r="D13" s="178">
        <f>VLOOKUP('201.9'!A88,'201.9'!A46:N117,14,FALSE)</f>
        <v>13973.5677447701</v>
      </c>
    </row>
    <row r="14" spans="1:10" ht="54" thickTop="1" thickBot="1">
      <c r="A14" s="131" t="s">
        <v>996</v>
      </c>
      <c r="B14" s="132" t="s">
        <v>1176</v>
      </c>
      <c r="C14" s="133" t="s">
        <v>144</v>
      </c>
      <c r="D14" s="178">
        <f>VLOOKUP('201.10'!A88,'201.10'!A47:N118,14,FALSE)</f>
        <v>4400.208770383404</v>
      </c>
    </row>
    <row r="15" spans="1:10" ht="54" thickTop="1" thickBot="1">
      <c r="A15" s="131" t="s">
        <v>997</v>
      </c>
      <c r="B15" s="132" t="s">
        <v>1177</v>
      </c>
      <c r="C15" s="133" t="s">
        <v>998</v>
      </c>
      <c r="D15" s="178">
        <f>VLOOKUP('201.11'!A88,'201.11'!A48:N119,14,FALSE)</f>
        <v>1586.8789305232988</v>
      </c>
    </row>
    <row r="16" spans="1:10" ht="54" thickTop="1" thickBot="1">
      <c r="A16" s="131" t="s">
        <v>999</v>
      </c>
      <c r="B16" s="132" t="s">
        <v>1178</v>
      </c>
      <c r="C16" s="133" t="s">
        <v>1845</v>
      </c>
      <c r="D16" s="178">
        <f>VLOOKUP('201.12'!A88,'201.12'!A49:N120,14,FALSE)</f>
        <v>99126.242214802653</v>
      </c>
    </row>
    <row r="17" spans="1:4" ht="64.5" thickTop="1" thickBot="1">
      <c r="A17" s="134" t="s">
        <v>1000</v>
      </c>
      <c r="B17" s="135" t="s">
        <v>1179</v>
      </c>
      <c r="C17" s="133" t="s">
        <v>1845</v>
      </c>
      <c r="D17" s="178">
        <f>VLOOKUP('201.13'!A88,'201.13'!A50:N121,14,FALSE)</f>
        <v>122393.42561214107</v>
      </c>
    </row>
    <row r="18" spans="1:4" ht="54" thickTop="1" thickBot="1">
      <c r="A18" s="131" t="s">
        <v>1001</v>
      </c>
      <c r="B18" s="132" t="s">
        <v>1180</v>
      </c>
      <c r="C18" s="133" t="s">
        <v>144</v>
      </c>
      <c r="D18" s="178">
        <f>VLOOKUP('201.14'!A88,'201.14'!A51:N122,14,FALSE)</f>
        <v>46071.28715534613</v>
      </c>
    </row>
    <row r="19" spans="1:4" ht="54" thickTop="1" thickBot="1">
      <c r="A19" s="131" t="s">
        <v>1002</v>
      </c>
      <c r="B19" s="132" t="s">
        <v>1181</v>
      </c>
      <c r="C19" s="133" t="s">
        <v>144</v>
      </c>
      <c r="D19" s="178">
        <f>VLOOKUP('201.15'!A88,'201.15'!A52:N123,14,FALSE)</f>
        <v>56561.869281972075</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65332.272317505893</v>
      </c>
    </row>
    <row r="22" spans="1:4" ht="54" thickTop="1" thickBot="1">
      <c r="A22" s="131" t="s">
        <v>1005</v>
      </c>
      <c r="B22" s="132" t="s">
        <v>1184</v>
      </c>
      <c r="C22" s="133" t="s">
        <v>1845</v>
      </c>
      <c r="D22" s="178">
        <f>VLOOKUP('201.18'!A88,'201.18'!A55:N126,14,FALSE)</f>
        <v>65332.272317505893</v>
      </c>
    </row>
    <row r="23" spans="1:4" ht="54" thickTop="1" thickBot="1">
      <c r="A23" s="131" t="s">
        <v>1006</v>
      </c>
      <c r="B23" s="132" t="s">
        <v>1185</v>
      </c>
      <c r="C23" s="133" t="s">
        <v>144</v>
      </c>
      <c r="D23" s="178">
        <f>VLOOKUP('201.19'!A88,'201.19'!A56:N127,14,FALSE)</f>
        <v>4845.195100416825</v>
      </c>
    </row>
    <row r="24" spans="1:4" ht="54" thickTop="1" thickBot="1">
      <c r="A24" s="131" t="s">
        <v>1007</v>
      </c>
      <c r="B24" s="132" t="s">
        <v>1186</v>
      </c>
      <c r="C24" s="133" t="s">
        <v>144</v>
      </c>
      <c r="D24" s="178">
        <f>VLOOKUP('201.20'!A88,'201.20'!A57:N128,14,FALSE)</f>
        <v>865.93187592322408</v>
      </c>
    </row>
    <row r="25" spans="1:4" ht="54" thickTop="1" thickBot="1">
      <c r="A25" s="131" t="s">
        <v>1008</v>
      </c>
      <c r="B25" s="132" t="s">
        <v>1187</v>
      </c>
      <c r="C25" s="133" t="s">
        <v>144</v>
      </c>
      <c r="D25" s="178">
        <f>VLOOKUP('201.21'!A88,'201.21'!A58:N129,14,FALSE)</f>
        <v>5936.7820001544924</v>
      </c>
    </row>
    <row r="26" spans="1:4" ht="54" thickTop="1" thickBot="1">
      <c r="A26" s="131" t="s">
        <v>1425</v>
      </c>
      <c r="B26" s="132" t="s">
        <v>1413</v>
      </c>
      <c r="C26" s="133" t="s">
        <v>1845</v>
      </c>
      <c r="D26" s="178">
        <f>VLOOKUP('203.1'!A88,'203.1'!A59:N130,14,FALSE)</f>
        <v>1778565.5972313148</v>
      </c>
    </row>
    <row r="27" spans="1:4" ht="54" thickTop="1" thickBot="1">
      <c r="A27" s="131" t="s">
        <v>1426</v>
      </c>
      <c r="B27" s="132" t="s">
        <v>1417</v>
      </c>
      <c r="C27" s="133" t="s">
        <v>1845</v>
      </c>
      <c r="D27" s="178">
        <f>VLOOKUP('203.2'!A88,'203.2'!A60:N131,14,FALSE)</f>
        <v>2008732.9727091209</v>
      </c>
    </row>
    <row r="28" spans="1:4" ht="54" thickTop="1" thickBot="1">
      <c r="A28" s="131" t="s">
        <v>1427</v>
      </c>
      <c r="B28" s="132" t="s">
        <v>1418</v>
      </c>
      <c r="C28" s="133" t="s">
        <v>1845</v>
      </c>
      <c r="D28" s="178">
        <f>VLOOKUP('203.3'!A88,'203.3'!A61:N132,14,FALSE)</f>
        <v>2173138.2409075545</v>
      </c>
    </row>
    <row r="29" spans="1:4" ht="54" thickTop="1" thickBot="1">
      <c r="A29" s="131" t="s">
        <v>1428</v>
      </c>
      <c r="B29" s="132" t="s">
        <v>1419</v>
      </c>
      <c r="C29" s="133" t="s">
        <v>1845</v>
      </c>
      <c r="D29" s="178">
        <f>VLOOKUP('203.4'!A88,'203.4'!A62:N133,14,FALSE)</f>
        <v>783009.13494906551</v>
      </c>
    </row>
    <row r="30" spans="1:4" ht="54" thickTop="1" thickBot="1">
      <c r="A30" s="131" t="s">
        <v>1429</v>
      </c>
      <c r="B30" s="132" t="s">
        <v>1420</v>
      </c>
      <c r="C30" s="133" t="s">
        <v>1845</v>
      </c>
      <c r="D30" s="178">
        <f>VLOOKUP('203.5'!A88,'203.5'!A63:N134,14,FALSE)</f>
        <v>890853.38958135433</v>
      </c>
    </row>
    <row r="31" spans="1:4" ht="54" thickTop="1" thickBot="1">
      <c r="A31" s="131" t="s">
        <v>1430</v>
      </c>
      <c r="B31" s="132" t="s">
        <v>1421</v>
      </c>
      <c r="C31" s="133" t="s">
        <v>1845</v>
      </c>
      <c r="D31" s="178">
        <f>VLOOKUP('203.6'!A88,'203.6'!A64:N135,14,FALSE)</f>
        <v>959481.55162008363</v>
      </c>
    </row>
    <row r="32" spans="1:4" ht="54" thickTop="1" thickBot="1">
      <c r="A32" s="131" t="s">
        <v>1431</v>
      </c>
      <c r="B32" s="132" t="s">
        <v>1422</v>
      </c>
      <c r="C32" s="133" t="s">
        <v>1845</v>
      </c>
      <c r="D32" s="178">
        <f>VLOOKUP('203.7'!A88,'203.7'!A65:N136,14,FALSE)</f>
        <v>368938.65262827551</v>
      </c>
    </row>
    <row r="33" spans="1:4" ht="54" thickTop="1" thickBot="1">
      <c r="A33" s="131" t="s">
        <v>1432</v>
      </c>
      <c r="B33" s="132" t="s">
        <v>1871</v>
      </c>
      <c r="C33" s="133" t="s">
        <v>1845</v>
      </c>
      <c r="D33" s="178">
        <f>VLOOKUP('203.8'!A88,'203.8'!A66:N137,14,FALSE)</f>
        <v>502571.16434498352</v>
      </c>
    </row>
    <row r="34" spans="1:4" ht="54" thickTop="1" thickBot="1">
      <c r="A34" s="131" t="s">
        <v>1433</v>
      </c>
      <c r="B34" s="132" t="s">
        <v>1424</v>
      </c>
      <c r="C34" s="133" t="s">
        <v>1845</v>
      </c>
      <c r="D34" s="178">
        <f>VLOOKUP('203.9'!A88,'203.9'!A67:N138,14,FALSE)</f>
        <v>527013.00149096036</v>
      </c>
    </row>
    <row r="35" spans="1:4" ht="54" thickTop="1" thickBot="1">
      <c r="A35" s="131" t="s">
        <v>1434</v>
      </c>
      <c r="B35" s="132" t="s">
        <v>1414</v>
      </c>
      <c r="C35" s="133" t="s">
        <v>1845</v>
      </c>
      <c r="D35" s="178">
        <f>VLOOKUP('203.10'!A88,'203.10'!A68:N139,14,FALSE)</f>
        <v>310689.89126003976</v>
      </c>
    </row>
    <row r="36" spans="1:4" ht="54" thickTop="1" thickBot="1">
      <c r="A36" s="131" t="s">
        <v>1435</v>
      </c>
      <c r="B36" s="132" t="s">
        <v>1415</v>
      </c>
      <c r="C36" s="133" t="s">
        <v>1845</v>
      </c>
      <c r="D36" s="178">
        <f>VLOOKUP('203.11'!A88,'203.11'!A69:N140,14,FALSE)</f>
        <v>402581.83056598785</v>
      </c>
    </row>
    <row r="37" spans="1:4" ht="54" thickTop="1" thickBot="1">
      <c r="A37" s="131" t="s">
        <v>1436</v>
      </c>
      <c r="B37" s="216" t="s">
        <v>1416</v>
      </c>
      <c r="C37" s="133" t="s">
        <v>1845</v>
      </c>
      <c r="D37" s="178">
        <f>VLOOKUP('203.12'!A88,'203.12'!A70:N141,14,FALSE)</f>
        <v>415278.88882363815</v>
      </c>
    </row>
    <row r="38" spans="1:4" ht="54" thickTop="1" thickBot="1">
      <c r="A38" s="131" t="s">
        <v>1009</v>
      </c>
      <c r="B38" s="132" t="s">
        <v>1188</v>
      </c>
      <c r="C38" s="133" t="s">
        <v>387</v>
      </c>
      <c r="D38" s="178">
        <f>VLOOKUP('210.1.1'!A88,'210.1.1'!A71:N142,14,FALSE)</f>
        <v>9661.959055903335</v>
      </c>
    </row>
    <row r="39" spans="1:4" ht="54" thickTop="1" thickBot="1">
      <c r="A39" s="131" t="s">
        <v>1010</v>
      </c>
      <c r="B39" s="132" t="s">
        <v>1189</v>
      </c>
      <c r="C39" s="133" t="s">
        <v>387</v>
      </c>
      <c r="D39" s="178">
        <f>VLOOKUP('210.1.2'!A88,'210.1.2'!A72:N143,14,FALSE)</f>
        <v>3289.648960674946</v>
      </c>
    </row>
    <row r="40" spans="1:4" ht="54" thickTop="1" thickBot="1">
      <c r="A40" s="131" t="s">
        <v>1011</v>
      </c>
      <c r="B40" s="132" t="s">
        <v>1190</v>
      </c>
      <c r="C40" s="133" t="s">
        <v>387</v>
      </c>
      <c r="D40" s="178">
        <f>VLOOKUP('210.2.1'!A90,'210.2.1'!A73:N144,14,FALSE)</f>
        <v>25729.275775656388</v>
      </c>
    </row>
    <row r="41" spans="1:4" ht="54" thickTop="1" thickBot="1">
      <c r="A41" s="131" t="s">
        <v>1012</v>
      </c>
      <c r="B41" s="132" t="s">
        <v>1191</v>
      </c>
      <c r="C41" s="133" t="s">
        <v>387</v>
      </c>
      <c r="D41" s="178">
        <f>VLOOKUP('210.2.2'!A88,'210.2.2'!A74:N145,14,FALSE)</f>
        <v>9661.959055903335</v>
      </c>
    </row>
    <row r="42" spans="1:4" ht="54" thickTop="1" thickBot="1">
      <c r="A42" s="131" t="s">
        <v>1013</v>
      </c>
      <c r="B42" s="132" t="s">
        <v>1192</v>
      </c>
      <c r="C42" s="133" t="s">
        <v>387</v>
      </c>
      <c r="D42" s="178">
        <f>VLOOKUP('210.2.3'!A91,'210.2.3'!A91:N146,14,FALSE)</f>
        <v>19356.965680428002</v>
      </c>
    </row>
    <row r="43" spans="1:4" ht="54" thickTop="1" thickBot="1">
      <c r="A43" s="131" t="s">
        <v>1014</v>
      </c>
      <c r="B43" s="132" t="s">
        <v>1193</v>
      </c>
      <c r="C43" s="133" t="s">
        <v>387</v>
      </c>
      <c r="D43" s="178">
        <f>VLOOKUP('210.2.4'!A88,'210.2.4'!A88:N147,14,FALSE)</f>
        <v>3289.648960674946</v>
      </c>
    </row>
    <row r="44" spans="1:4" ht="54" thickTop="1" thickBot="1">
      <c r="A44" s="131" t="s">
        <v>1015</v>
      </c>
      <c r="B44" s="132" t="s">
        <v>1194</v>
      </c>
      <c r="C44" s="133" t="s">
        <v>387</v>
      </c>
      <c r="D44" s="178">
        <f>VLOOKUP('211.1'!A88,'211.1'!A88:N148,14,FALSE)</f>
        <v>7546.0967235366124</v>
      </c>
    </row>
    <row r="45" spans="1:4" ht="54" thickTop="1" thickBot="1">
      <c r="A45" s="131" t="s">
        <v>1016</v>
      </c>
      <c r="B45" s="132" t="s">
        <v>1195</v>
      </c>
      <c r="C45" s="133" t="s">
        <v>387</v>
      </c>
      <c r="D45" s="178">
        <f>VLOOKUP('220.1'!A88,'220.1'!A88:N149,14,FALSE)</f>
        <v>13252.893924891147</v>
      </c>
    </row>
    <row r="46" spans="1:4" ht="54" thickTop="1" thickBot="1">
      <c r="A46" s="131" t="s">
        <v>1017</v>
      </c>
      <c r="B46" s="132" t="s">
        <v>1196</v>
      </c>
      <c r="C46" s="133" t="s">
        <v>387</v>
      </c>
      <c r="D46" s="178">
        <f>VLOOKUP('221.1'!A88,'221.1'!A88:N150,14,FALSE)</f>
        <v>9871.5876447016217</v>
      </c>
    </row>
    <row r="47" spans="1:4" ht="54" thickTop="1" thickBot="1">
      <c r="A47" s="131" t="s">
        <v>1018</v>
      </c>
      <c r="B47" s="132" t="s">
        <v>1197</v>
      </c>
      <c r="C47" s="133" t="s">
        <v>387</v>
      </c>
      <c r="D47" s="178">
        <f>VLOOKUP('221.2'!A88,'221.2'!A88:N151,14,FALSE)</f>
        <v>6565.6470217819624</v>
      </c>
    </row>
    <row r="48" spans="1:4" ht="64.5" thickTop="1" thickBot="1">
      <c r="A48" s="131" t="s">
        <v>1441</v>
      </c>
      <c r="B48" s="132" t="s">
        <v>1438</v>
      </c>
      <c r="C48" s="133" t="s">
        <v>233</v>
      </c>
      <c r="D48" s="178">
        <f>VLOOKUP('223.1'!A88,'223.1'!A88:N152,14,FALSE)</f>
        <v>10775.829471575991</v>
      </c>
    </row>
    <row r="49" spans="1:4" ht="54" thickTop="1" thickBot="1">
      <c r="A49" s="131" t="s">
        <v>1442</v>
      </c>
      <c r="B49" s="132" t="s">
        <v>1439</v>
      </c>
      <c r="C49" s="133" t="s">
        <v>233</v>
      </c>
      <c r="D49" s="178">
        <f>VLOOKUP('223.2'!A88,'223.2'!A88:N153,14,FALSE)</f>
        <v>15636.266756492285</v>
      </c>
    </row>
    <row r="50" spans="1:4" ht="54" thickTop="1" thickBot="1">
      <c r="A50" s="131" t="s">
        <v>1443</v>
      </c>
      <c r="B50" s="132" t="s">
        <v>1440</v>
      </c>
      <c r="C50" s="133" t="s">
        <v>387</v>
      </c>
      <c r="D50" s="178">
        <f>VLOOKUP('223.3.1'!A88,'223.3.1'!A88:N154,14,FALSE)</f>
        <v>41753</v>
      </c>
    </row>
    <row r="51" spans="1:4" ht="64.5" thickTop="1" thickBot="1">
      <c r="A51" s="131" t="s">
        <v>1444</v>
      </c>
      <c r="B51" s="132" t="s">
        <v>1446</v>
      </c>
      <c r="C51" s="133" t="s">
        <v>387</v>
      </c>
      <c r="D51" s="178">
        <f>VLOOKUP('223.3.2'!A88,'223.3.2'!A88:N155,14,FALSE)</f>
        <v>82946.914374122847</v>
      </c>
    </row>
    <row r="52" spans="1:4" ht="54" thickTop="1" thickBot="1">
      <c r="A52" s="131" t="s">
        <v>1445</v>
      </c>
      <c r="B52" s="132" t="s">
        <v>1447</v>
      </c>
      <c r="C52" s="133" t="s">
        <v>387</v>
      </c>
      <c r="D52" s="178">
        <f>VLOOKUP('223.3.3'!A88,'223.3.3'!A88:N156,14,FALSE)</f>
        <v>112324.16978582641</v>
      </c>
    </row>
    <row r="53" spans="1:4" ht="54" thickTop="1" thickBot="1">
      <c r="A53" s="137" t="s">
        <v>1019</v>
      </c>
      <c r="B53" s="138" t="s">
        <v>1956</v>
      </c>
      <c r="C53" s="133" t="s">
        <v>233</v>
      </c>
      <c r="D53" s="178">
        <f>VLOOKUP('230.1'!A88,'230.1'!A88:N157,14,FALSE)</f>
        <v>2769.4651307216768</v>
      </c>
    </row>
    <row r="54" spans="1:4" ht="54" thickTop="1" thickBot="1">
      <c r="A54" s="137" t="s">
        <v>1020</v>
      </c>
      <c r="B54" s="138" t="s">
        <v>1198</v>
      </c>
      <c r="C54" s="133" t="s">
        <v>233</v>
      </c>
      <c r="D54" s="178">
        <f>VLOOKUP('231.1'!A88,'231.1'!A88:N159,14,FALSE)</f>
        <v>9880.3333938457581</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9961.090476459507</v>
      </c>
    </row>
    <row r="57" spans="1:4" ht="54" thickTop="1" thickBot="1">
      <c r="A57" s="137" t="s">
        <v>1451</v>
      </c>
      <c r="B57" s="138" t="s">
        <v>1452</v>
      </c>
      <c r="C57" s="133" t="s">
        <v>233</v>
      </c>
      <c r="D57" s="178">
        <f>VLOOKUP('233.10'!A88,'233.10'!A88:N162,14,FALSE)</f>
        <v>15382.522861120407</v>
      </c>
    </row>
    <row r="58" spans="1:4" ht="54" thickTop="1" thickBot="1">
      <c r="A58" s="137" t="s">
        <v>1022</v>
      </c>
      <c r="B58" s="138" t="s">
        <v>1453</v>
      </c>
      <c r="C58" s="133" t="s">
        <v>233</v>
      </c>
      <c r="D58" s="178">
        <f>VLOOKUP('234.1'!A88,'234.1'!A88:N163,14,FALSE)</f>
        <v>1034.3409003011782</v>
      </c>
    </row>
    <row r="59" spans="1:4" ht="54" thickTop="1" thickBot="1">
      <c r="A59" s="137" t="s">
        <v>1456</v>
      </c>
      <c r="B59" s="138" t="s">
        <v>1457</v>
      </c>
      <c r="C59" s="133" t="s">
        <v>387</v>
      </c>
      <c r="D59" s="178">
        <f>VLOOKUP('235.1'!A88,'235.1'!A88:N164,14,FALSE)</f>
        <v>57255.476916395659</v>
      </c>
    </row>
    <row r="60" spans="1:4" ht="54" thickTop="1" thickBot="1">
      <c r="A60" s="139" t="s">
        <v>1458</v>
      </c>
      <c r="B60" s="138" t="s">
        <v>1459</v>
      </c>
      <c r="C60" s="133" t="s">
        <v>387</v>
      </c>
      <c r="D60" s="178">
        <f>VLOOKUP('235.10'!A88,'235.10'!A88:N165,14,FALSE)</f>
        <v>13721.741880060938</v>
      </c>
    </row>
    <row r="61" spans="1:4" ht="54" thickTop="1" thickBot="1">
      <c r="A61" s="139" t="s">
        <v>1460</v>
      </c>
      <c r="B61" s="138" t="s">
        <v>1461</v>
      </c>
      <c r="C61" s="133" t="s">
        <v>377</v>
      </c>
      <c r="D61" s="178">
        <f>VLOOKUP('235.11'!A88,'235.11'!A88:N166,14,FALSE)</f>
        <v>544.17168795418411</v>
      </c>
    </row>
    <row r="62" spans="1:4" ht="54" thickTop="1" thickBot="1">
      <c r="A62" s="139" t="s">
        <v>1462</v>
      </c>
      <c r="B62" s="138" t="s">
        <v>1873</v>
      </c>
      <c r="C62" s="133" t="s">
        <v>387</v>
      </c>
      <c r="D62" s="178">
        <f>VLOOKUP('236.1'!A88,'236.1'!A88:N167,14,FALSE)</f>
        <v>112809.72088067356</v>
      </c>
    </row>
    <row r="63" spans="1:4" ht="54" thickTop="1" thickBot="1">
      <c r="A63" s="139" t="s">
        <v>1465</v>
      </c>
      <c r="B63" s="138" t="s">
        <v>1874</v>
      </c>
      <c r="C63" s="133" t="s">
        <v>387</v>
      </c>
      <c r="D63" s="178">
        <f>VLOOKUP('236.10'!A87,'236.10'!A87:N168,14,FALSE)</f>
        <v>13721.741880060938</v>
      </c>
    </row>
    <row r="64" spans="1:4" ht="54" thickTop="1" thickBot="1">
      <c r="A64" s="139" t="s">
        <v>1466</v>
      </c>
      <c r="B64" s="140" t="s">
        <v>1467</v>
      </c>
      <c r="C64" s="174" t="s">
        <v>377</v>
      </c>
      <c r="D64" s="178">
        <f>VLOOKUP('236.11'!A88,'236.11'!A88:N169,14,FALSE)</f>
        <v>1238.5997375076577</v>
      </c>
    </row>
    <row r="65" spans="1:4" ht="54" thickTop="1" thickBot="1">
      <c r="A65" s="137" t="s">
        <v>1023</v>
      </c>
      <c r="B65" s="138" t="s">
        <v>1199</v>
      </c>
      <c r="C65" s="133" t="s">
        <v>233</v>
      </c>
      <c r="D65" s="178">
        <f>VLOOKUP('310.1'!A87,'310.1'!A87:N170,14,FALSE)</f>
        <v>878.45925459811497</v>
      </c>
    </row>
    <row r="66" spans="1:4" ht="54" thickTop="1" thickBot="1">
      <c r="A66" s="137" t="s">
        <v>1024</v>
      </c>
      <c r="B66" s="138" t="s">
        <v>1200</v>
      </c>
      <c r="C66" s="133" t="s">
        <v>387</v>
      </c>
      <c r="D66" s="178">
        <f>VLOOKUP('311.1'!A87,'311.1'!A87:N171,14,FALSE)</f>
        <v>41691.742080899341</v>
      </c>
    </row>
    <row r="67" spans="1:4" ht="54" thickTop="1" thickBot="1">
      <c r="A67" s="137" t="s">
        <v>1025</v>
      </c>
      <c r="B67" s="138" t="s">
        <v>1201</v>
      </c>
      <c r="C67" s="133" t="s">
        <v>998</v>
      </c>
      <c r="D67" s="178">
        <f>VLOOKUP('312.1'!A88,'312.1'!A88:N172,14,FALSE)</f>
        <v>54237.425990445983</v>
      </c>
    </row>
    <row r="68" spans="1:4" ht="54" thickTop="1" thickBot="1">
      <c r="A68" s="137" t="s">
        <v>1026</v>
      </c>
      <c r="B68" s="138" t="s">
        <v>1202</v>
      </c>
      <c r="C68" s="133" t="s">
        <v>998</v>
      </c>
      <c r="D68" s="178">
        <f>VLOOKUP('312.2'!A88,'312.2'!A88:N173,14,FALSE)</f>
        <v>50680.670147127195</v>
      </c>
    </row>
    <row r="69" spans="1:4" ht="54" thickTop="1" thickBot="1">
      <c r="A69" s="137" t="s">
        <v>1027</v>
      </c>
      <c r="B69" s="138" t="s">
        <v>1203</v>
      </c>
      <c r="C69" s="133" t="s">
        <v>1464</v>
      </c>
      <c r="D69" s="178">
        <f>VLOOKUP('312.3'!A87,'312.3'!A87:N174,14,FALSE)</f>
        <v>18296.029229022664</v>
      </c>
    </row>
    <row r="70" spans="1:4" ht="54" thickTop="1" thickBot="1">
      <c r="A70" s="137" t="s">
        <v>1028</v>
      </c>
      <c r="B70" s="138" t="s">
        <v>1204</v>
      </c>
      <c r="C70" s="133" t="s">
        <v>387</v>
      </c>
      <c r="D70" s="179">
        <f>VLOOKUP('312.4'!A88,'312.4'!A88:N175,14,FALSE)</f>
        <v>41683.980060991038</v>
      </c>
    </row>
    <row r="71" spans="1:4" ht="54" thickTop="1" thickBot="1">
      <c r="A71" s="137" t="s">
        <v>1029</v>
      </c>
      <c r="B71" s="138" t="s">
        <v>1469</v>
      </c>
      <c r="C71" s="133" t="s">
        <v>387</v>
      </c>
      <c r="D71" s="179">
        <f>VLOOKUP('320.1'!A88,'320.1'!A88:N176,14,FALSE)</f>
        <v>82492.209427139416</v>
      </c>
    </row>
    <row r="72" spans="1:4" ht="54" thickTop="1" thickBot="1">
      <c r="A72" s="137" t="s">
        <v>1030</v>
      </c>
      <c r="B72" s="138" t="s">
        <v>1470</v>
      </c>
      <c r="C72" s="133" t="s">
        <v>387</v>
      </c>
      <c r="D72" s="179">
        <f>VLOOKUP('320.2'!A88,'320.2'!A88:N177,14,FALSE)</f>
        <v>81627.881212202483</v>
      </c>
    </row>
    <row r="73" spans="1:4" ht="54" thickTop="1" thickBot="1">
      <c r="A73" s="137" t="s">
        <v>1473</v>
      </c>
      <c r="B73" s="138" t="s">
        <v>1474</v>
      </c>
      <c r="C73" s="133" t="s">
        <v>387</v>
      </c>
      <c r="D73" s="179">
        <f>VLOOKUP('320.3'!A88,'320.3'!A88:N178,14,FALSE)</f>
        <v>81627.881212202483</v>
      </c>
    </row>
    <row r="74" spans="1:4" ht="54" thickTop="1" thickBot="1">
      <c r="A74" s="137" t="s">
        <v>1475</v>
      </c>
      <c r="B74" s="138" t="s">
        <v>1476</v>
      </c>
      <c r="C74" s="133" t="s">
        <v>387</v>
      </c>
      <c r="D74" s="179">
        <f>VLOOKUP('320.4'!A88,'320.4'!A88:N179,14,FALSE)</f>
        <v>98025.293007809087</v>
      </c>
    </row>
    <row r="75" spans="1:4" ht="54" thickTop="1" thickBot="1">
      <c r="A75" s="137" t="s">
        <v>1477</v>
      </c>
      <c r="B75" s="138" t="s">
        <v>1478</v>
      </c>
      <c r="C75" s="133" t="s">
        <v>387</v>
      </c>
      <c r="D75" s="179">
        <f>VLOOKUP('320.5'!A88,'320.5'!A88:N180,14,FALSE)</f>
        <v>97160.964792872168</v>
      </c>
    </row>
    <row r="76" spans="1:4" ht="54" thickTop="1" thickBot="1">
      <c r="A76" s="137" t="s">
        <v>1479</v>
      </c>
      <c r="B76" s="138" t="s">
        <v>1480</v>
      </c>
      <c r="C76" s="133" t="s">
        <v>387</v>
      </c>
      <c r="D76" s="179">
        <f>VLOOKUP('320.6'!A88,'320.6'!A88:N181,14,FALSE)</f>
        <v>97160.964792872168</v>
      </c>
    </row>
    <row r="77" spans="1:4" ht="54" thickTop="1" thickBot="1">
      <c r="A77" s="137" t="s">
        <v>1031</v>
      </c>
      <c r="B77" s="138" t="s">
        <v>1481</v>
      </c>
      <c r="C77" s="133" t="s">
        <v>387</v>
      </c>
      <c r="D77" s="179">
        <f>VLOOKUP('330.1'!A88,'330.1'!A88:N182,14,FALSE)</f>
        <v>89812.807657130033</v>
      </c>
    </row>
    <row r="78" spans="1:4" ht="54" thickTop="1" thickBot="1">
      <c r="A78" s="139" t="s">
        <v>1032</v>
      </c>
      <c r="B78" s="138" t="s">
        <v>1482</v>
      </c>
      <c r="C78" s="133" t="s">
        <v>387</v>
      </c>
      <c r="D78" s="179">
        <f>VLOOKUP('330.2'!A88,'330.1'!A88:N183,14,FALSE)</f>
        <v>89812.807657130033</v>
      </c>
    </row>
    <row r="79" spans="1:4" ht="54" thickTop="1" thickBot="1">
      <c r="A79" s="139" t="s">
        <v>1483</v>
      </c>
      <c r="B79" s="140" t="s">
        <v>1484</v>
      </c>
      <c r="C79" s="133" t="s">
        <v>387</v>
      </c>
      <c r="D79" s="179">
        <f>VLOOKUP('330.3'!A88,'330.3'!A88:N184,14,FALSE)</f>
        <v>86708.488512918382</v>
      </c>
    </row>
    <row r="80" spans="1:4" ht="54" thickTop="1" thickBot="1">
      <c r="A80" s="139" t="s">
        <v>1485</v>
      </c>
      <c r="B80" s="140" t="s">
        <v>1486</v>
      </c>
      <c r="C80" s="133" t="s">
        <v>387</v>
      </c>
      <c r="D80" s="179">
        <f>VLOOKUP('330.4'!A88,'330.4'!A88:N185,14,FALSE)</f>
        <v>105345.8912377997</v>
      </c>
    </row>
    <row r="81" spans="1:4" ht="54" thickTop="1" thickBot="1">
      <c r="A81" s="139" t="s">
        <v>1487</v>
      </c>
      <c r="B81" s="140" t="s">
        <v>1488</v>
      </c>
      <c r="C81" s="133" t="s">
        <v>387</v>
      </c>
      <c r="D81" s="179">
        <f>VLOOKUP('330.5'!A88,'330.5'!A88:N186,14,FALSE)</f>
        <v>101258.05537705316</v>
      </c>
    </row>
    <row r="82" spans="1:4" ht="54" thickTop="1" thickBot="1">
      <c r="A82" s="139" t="s">
        <v>1489</v>
      </c>
      <c r="B82" s="140" t="s">
        <v>1490</v>
      </c>
      <c r="C82" s="133" t="s">
        <v>387</v>
      </c>
      <c r="D82" s="179">
        <f>VLOOKUP('330.6'!A88,'330.6'!A88:N187,14,FALSE)</f>
        <v>102241.57209358807</v>
      </c>
    </row>
    <row r="83" spans="1:4" ht="54" thickTop="1" thickBot="1">
      <c r="A83" s="137" t="s">
        <v>1033</v>
      </c>
      <c r="B83" s="138" t="s">
        <v>1491</v>
      </c>
      <c r="C83" s="133" t="s">
        <v>387</v>
      </c>
      <c r="D83" s="179">
        <f>VLOOKUP('340.1'!A88,'340.1'!A88:N188,14,FALSE)</f>
        <v>89508.923528526153</v>
      </c>
    </row>
    <row r="84" spans="1:4" ht="54" thickTop="1" thickBot="1">
      <c r="A84" s="137" t="s">
        <v>1034</v>
      </c>
      <c r="B84" s="138" t="s">
        <v>1492</v>
      </c>
      <c r="C84" s="133" t="s">
        <v>387</v>
      </c>
      <c r="D84" s="179">
        <f>VLOOKUP('340.2'!A88,'340.2'!A88:N190,14,FALSE)</f>
        <v>86524.001274476512</v>
      </c>
    </row>
    <row r="85" spans="1:4" ht="54" thickTop="1" thickBot="1">
      <c r="A85" s="137" t="s">
        <v>1035</v>
      </c>
      <c r="B85" s="138" t="s">
        <v>1493</v>
      </c>
      <c r="C85" s="133" t="s">
        <v>387</v>
      </c>
      <c r="D85" s="179">
        <f>VLOOKUP('340.3'!A88,'340.3'!A88:N191,14,FALSE)</f>
        <v>86524.001274476512</v>
      </c>
    </row>
    <row r="86" spans="1:4" ht="54" thickTop="1" thickBot="1">
      <c r="A86" s="137" t="s">
        <v>1494</v>
      </c>
      <c r="B86" s="138" t="s">
        <v>2021</v>
      </c>
      <c r="C86" s="133" t="s">
        <v>387</v>
      </c>
      <c r="D86" s="179">
        <f>VLOOKUP('350.1'!A88,'350.1'!A88:N192,14,FALSE)</f>
        <v>136976.82537023362</v>
      </c>
    </row>
    <row r="87" spans="1:4" ht="54" thickTop="1" thickBot="1">
      <c r="A87" s="195" t="s">
        <v>1495</v>
      </c>
      <c r="B87" s="138" t="s">
        <v>2022</v>
      </c>
      <c r="C87" s="133" t="s">
        <v>387</v>
      </c>
      <c r="D87" s="179">
        <f>VLOOKUP('350.2'!A88,'350.2'!A88:N193,14,FALSE)</f>
        <v>132888.98950948709</v>
      </c>
    </row>
    <row r="88" spans="1:4" ht="54" thickTop="1" thickBot="1">
      <c r="A88" s="139" t="s">
        <v>1496</v>
      </c>
      <c r="B88" s="140" t="s">
        <v>1497</v>
      </c>
      <c r="C88" s="133" t="s">
        <v>387</v>
      </c>
      <c r="D88" s="179">
        <f>VLOOKUP('350.3'!A88,'350.3'!A88:N194,14,FALSE)</f>
        <v>136976.82537023362</v>
      </c>
    </row>
    <row r="89" spans="1:4" ht="54" thickTop="1" thickBot="1">
      <c r="A89" s="137" t="s">
        <v>1498</v>
      </c>
      <c r="B89" s="138" t="s">
        <v>1499</v>
      </c>
      <c r="C89" s="133" t="s">
        <v>387</v>
      </c>
      <c r="D89" s="179">
        <f>VLOOKUP('350.4'!A88,'350.4'!A88:N195,14,FALSE)</f>
        <v>132888.98950948709</v>
      </c>
    </row>
    <row r="90" spans="1:4" ht="54" thickTop="1" thickBot="1">
      <c r="A90" s="139" t="s">
        <v>1500</v>
      </c>
      <c r="B90" s="140" t="s">
        <v>1501</v>
      </c>
      <c r="C90" s="133" t="s">
        <v>387</v>
      </c>
      <c r="D90" s="179">
        <f>VLOOKUP('350.10'!A88,'350.10'!A88:N196,14,FALSE)</f>
        <v>88001.373454357075</v>
      </c>
    </row>
    <row r="91" spans="1:4" ht="54" thickTop="1" thickBot="1">
      <c r="A91" s="139" t="s">
        <v>1502</v>
      </c>
      <c r="B91" s="140" t="s">
        <v>1503</v>
      </c>
      <c r="C91" s="133" t="s">
        <v>387</v>
      </c>
      <c r="D91" s="179">
        <f>VLOOKUP('350.11'!A88,'350.11'!A88:N197,14,FALSE)</f>
        <v>83913.537593610527</v>
      </c>
    </row>
    <row r="92" spans="1:4" ht="54" thickTop="1" thickBot="1">
      <c r="A92" s="139" t="s">
        <v>1504</v>
      </c>
      <c r="B92" s="140" t="s">
        <v>1505</v>
      </c>
      <c r="C92" s="133" t="s">
        <v>387</v>
      </c>
      <c r="D92" s="179">
        <f>VLOOKUP('350.12'!A88,'350.12'!A88:N198,14,FALSE)</f>
        <v>88001.373454357075</v>
      </c>
    </row>
    <row r="93" spans="1:4" ht="54" thickTop="1" thickBot="1">
      <c r="A93" s="139" t="s">
        <v>1506</v>
      </c>
      <c r="B93" s="140" t="s">
        <v>1507</v>
      </c>
      <c r="C93" s="133" t="s">
        <v>387</v>
      </c>
      <c r="D93" s="179">
        <f>VLOOKUP('350.13'!A88,'350.13'!A88:N199,14,FALSE)</f>
        <v>83913.537593610527</v>
      </c>
    </row>
    <row r="94" spans="1:4" ht="54" thickTop="1" thickBot="1">
      <c r="A94" s="137" t="s">
        <v>1508</v>
      </c>
      <c r="B94" s="138" t="s">
        <v>1509</v>
      </c>
      <c r="C94" s="133" t="s">
        <v>998</v>
      </c>
      <c r="D94" s="179">
        <f>VLOOKUP('350.14'!A88,'350.14'!A88:N200,14,FALSE)</f>
        <v>544.17168795418411</v>
      </c>
    </row>
    <row r="95" spans="1:4" ht="54" thickTop="1" thickBot="1">
      <c r="A95" s="139" t="s">
        <v>1510</v>
      </c>
      <c r="B95" s="140" t="s">
        <v>1511</v>
      </c>
      <c r="C95" s="133" t="s">
        <v>387</v>
      </c>
      <c r="D95" s="179">
        <f>VLOOKUP('351.1'!A88,'351.1'!A88:N201,14,FALSE)</f>
        <v>132888.98950948709</v>
      </c>
    </row>
    <row r="96" spans="1:4" ht="54" thickTop="1" thickBot="1">
      <c r="A96" s="139" t="s">
        <v>1512</v>
      </c>
      <c r="B96" s="140" t="s">
        <v>1513</v>
      </c>
      <c r="C96" s="133" t="s">
        <v>387</v>
      </c>
      <c r="D96" s="179">
        <f>VLOOKUP('351.2'!A88,'351.2'!A88:N202,14,FALSE)</f>
        <v>132888.98950948709</v>
      </c>
    </row>
    <row r="97" spans="1:4" ht="54" thickTop="1" thickBot="1">
      <c r="A97" s="139" t="s">
        <v>1514</v>
      </c>
      <c r="B97" s="140" t="s">
        <v>1515</v>
      </c>
      <c r="C97" s="133" t="s">
        <v>387</v>
      </c>
      <c r="D97" s="179">
        <f>VLOOKUP('351.10'!A88,'351.10'!A88:N203,14,FALSE)</f>
        <v>83913.537593610527</v>
      </c>
    </row>
    <row r="98" spans="1:4" ht="54" thickTop="1" thickBot="1">
      <c r="A98" s="139" t="s">
        <v>1516</v>
      </c>
      <c r="B98" s="140" t="s">
        <v>1517</v>
      </c>
      <c r="C98" s="133" t="s">
        <v>387</v>
      </c>
      <c r="D98" s="179">
        <f>VLOOKUP('351.11'!A88,'351.11'!A88:N204,14,FALSE)</f>
        <v>83913.537593610527</v>
      </c>
    </row>
    <row r="99" spans="1:4" ht="54" thickTop="1" thickBot="1">
      <c r="A99" s="139" t="s">
        <v>1518</v>
      </c>
      <c r="B99" s="140" t="s">
        <v>1519</v>
      </c>
      <c r="C99" s="133" t="s">
        <v>998</v>
      </c>
      <c r="D99" s="179">
        <f>VLOOKUP('351.12'!A88,'351.12'!A88:N205,14,FALSE)</f>
        <v>544.17168795418411</v>
      </c>
    </row>
    <row r="100" spans="1:4" ht="54" thickTop="1" thickBot="1">
      <c r="A100" s="139" t="s">
        <v>1522</v>
      </c>
      <c r="B100" s="140" t="s">
        <v>1520</v>
      </c>
      <c r="C100" s="133" t="s">
        <v>998</v>
      </c>
      <c r="D100" s="179">
        <f>VLOOKUP('410.1'!A88,'410.1'!A88:N206,14,FALSE)</f>
        <v>2222.9819551203013</v>
      </c>
    </row>
    <row r="101" spans="1:4" ht="54" thickTop="1" thickBot="1">
      <c r="A101" s="139" t="s">
        <v>1523</v>
      </c>
      <c r="B101" s="140" t="s">
        <v>1521</v>
      </c>
      <c r="C101" s="133" t="s">
        <v>998</v>
      </c>
      <c r="D101" s="179">
        <f>VLOOKUP('410.2'!A88,'410.2'!A88:N207,14,FALSE)</f>
        <v>2104.2875524013166</v>
      </c>
    </row>
    <row r="102" spans="1:4" ht="54" thickTop="1" thickBot="1">
      <c r="A102" s="139" t="s">
        <v>1525</v>
      </c>
      <c r="B102" s="140" t="s">
        <v>1524</v>
      </c>
      <c r="C102" s="133" t="s">
        <v>377</v>
      </c>
      <c r="D102" s="179">
        <f>VLOOKUP('410.3'!A88,'410.3'!A88:N208,14,FALSE)</f>
        <v>2045.7877413063641</v>
      </c>
    </row>
    <row r="103" spans="1:4" ht="54" thickTop="1" thickBot="1">
      <c r="A103" s="139" t="s">
        <v>1527</v>
      </c>
      <c r="B103" s="140" t="s">
        <v>1526</v>
      </c>
      <c r="C103" s="133" t="s">
        <v>1464</v>
      </c>
      <c r="D103" s="179">
        <f>VLOOKUP('411.1'!A88,'411.1'!A88:N209,14,FALSE)</f>
        <v>2439.1545302883633</v>
      </c>
    </row>
    <row r="104" spans="1:4" ht="54" thickTop="1" thickBot="1">
      <c r="A104" s="137" t="s">
        <v>1036</v>
      </c>
      <c r="B104" s="138" t="s">
        <v>1958</v>
      </c>
      <c r="C104" s="133" t="s">
        <v>1464</v>
      </c>
      <c r="D104" s="179">
        <f>VLOOKUP('411.2'!A88,'411.2'!A88:N210,14,FALSE)</f>
        <v>2320.6419372913015</v>
      </c>
    </row>
    <row r="105" spans="1:4" ht="54" thickTop="1" thickBot="1">
      <c r="A105" s="137" t="s">
        <v>1037</v>
      </c>
      <c r="B105" s="138" t="s">
        <v>2054</v>
      </c>
      <c r="C105" s="133" t="s">
        <v>1464</v>
      </c>
      <c r="D105" s="179">
        <f>VLOOKUP('411.3'!A88,'411.3'!A88:N211,14,FALSE)</f>
        <v>2174.6562604437727</v>
      </c>
    </row>
    <row r="106" spans="1:4" ht="54" thickTop="1" thickBot="1">
      <c r="A106" s="137" t="s">
        <v>1528</v>
      </c>
      <c r="B106" s="138" t="s">
        <v>2055</v>
      </c>
      <c r="C106" s="133" t="s">
        <v>1464</v>
      </c>
      <c r="D106" s="179">
        <f>VLOOKUP('411.4'!A88,'411.4'!A88:N212,14,FALSE)</f>
        <v>1715.5621610167541</v>
      </c>
    </row>
    <row r="107" spans="1:4" ht="54" thickTop="1" thickBot="1">
      <c r="A107" s="137" t="s">
        <v>1535</v>
      </c>
      <c r="B107" s="191" t="s">
        <v>1606</v>
      </c>
      <c r="C107" s="133" t="s">
        <v>998</v>
      </c>
      <c r="D107" s="179">
        <f>VLOOKUP('413.1'!A88,'413.1'!A88:N213,14,FALSE)</f>
        <v>2875.9974602891598</v>
      </c>
    </row>
    <row r="108" spans="1:4" ht="54" thickTop="1" thickBot="1">
      <c r="A108" s="137" t="s">
        <v>1537</v>
      </c>
      <c r="B108" s="138" t="s">
        <v>1607</v>
      </c>
      <c r="C108" s="133" t="s">
        <v>998</v>
      </c>
      <c r="D108" s="179">
        <f>VLOOKUP('413.2'!A88,'413.2'!A88:N214,14,FALSE)</f>
        <v>2875.9974602891598</v>
      </c>
    </row>
    <row r="109" spans="1:4" ht="54" thickTop="1" thickBot="1">
      <c r="A109" s="137" t="s">
        <v>1539</v>
      </c>
      <c r="B109" s="138" t="s">
        <v>1608</v>
      </c>
      <c r="C109" s="133" t="s">
        <v>998</v>
      </c>
      <c r="D109" s="179">
        <f>VLOOKUP('413.3'!A88,'413.3'!A88:N215,14,FALSE)</f>
        <v>2875.9974602891598</v>
      </c>
    </row>
    <row r="110" spans="1:4" ht="54" thickTop="1" thickBot="1">
      <c r="A110" s="137" t="s">
        <v>1038</v>
      </c>
      <c r="B110" s="138" t="s">
        <v>1205</v>
      </c>
      <c r="C110" s="133" t="s">
        <v>998</v>
      </c>
      <c r="D110" s="179">
        <f>VLOOKUP('414.1'!A88,'414.1'!A88:N216,14,FALSE)</f>
        <v>2406.0812485217411</v>
      </c>
    </row>
    <row r="111" spans="1:4" ht="54" thickTop="1" thickBot="1">
      <c r="A111" s="137" t="s">
        <v>1039</v>
      </c>
      <c r="B111" s="138" t="s">
        <v>1959</v>
      </c>
      <c r="C111" s="133" t="s">
        <v>998</v>
      </c>
      <c r="D111" s="179">
        <f>VLOOKUP('414.2'!A88,'414.2'!A88:N217,14,FALSE)</f>
        <v>2899.5416805916975</v>
      </c>
    </row>
    <row r="112" spans="1:4" ht="54" thickTop="1" thickBot="1">
      <c r="A112" s="137" t="s">
        <v>1040</v>
      </c>
      <c r="B112" s="138" t="s">
        <v>1960</v>
      </c>
      <c r="C112" s="133" t="s">
        <v>998</v>
      </c>
      <c r="D112" s="179">
        <f>VLOOKUP('414.3'!A88,'414.3'!A88:N218,14,FALSE)</f>
        <v>2899.5416805916975</v>
      </c>
    </row>
    <row r="113" spans="1:4" ht="54" thickTop="1" thickBot="1">
      <c r="A113" s="137" t="s">
        <v>1041</v>
      </c>
      <c r="B113" s="138" t="s">
        <v>1206</v>
      </c>
      <c r="C113" s="133" t="s">
        <v>998</v>
      </c>
      <c r="D113" s="179">
        <f>VLOOKUP('414.4'!A88,'414.4'!A88:N219,14,FALSE)</f>
        <v>2996.1930699447539</v>
      </c>
    </row>
    <row r="114" spans="1:4" ht="54" thickTop="1" thickBot="1">
      <c r="A114" s="137" t="s">
        <v>1042</v>
      </c>
      <c r="B114" s="138" t="s">
        <v>1207</v>
      </c>
      <c r="C114" s="133" t="s">
        <v>998</v>
      </c>
      <c r="D114" s="179">
        <f>VLOOKUP('414.5'!A88,'414.5'!A88:N220,14,FALSE)</f>
        <v>2593.496511865932</v>
      </c>
    </row>
    <row r="115" spans="1:4" ht="54" thickTop="1" thickBot="1">
      <c r="A115" s="137" t="s">
        <v>1546</v>
      </c>
      <c r="B115" s="138" t="s">
        <v>2056</v>
      </c>
      <c r="C115" s="133" t="s">
        <v>998</v>
      </c>
      <c r="D115" s="179">
        <f>VLOOKUP('414.6'!A88,'414.6'!A88:N221,14,FALSE)</f>
        <v>3181.9253166304129</v>
      </c>
    </row>
    <row r="116" spans="1:4" ht="54" thickTop="1" thickBot="1">
      <c r="A116" s="137" t="s">
        <v>1043</v>
      </c>
      <c r="B116" s="138" t="s">
        <v>1961</v>
      </c>
      <c r="C116" s="133" t="s">
        <v>1464</v>
      </c>
      <c r="D116" s="179">
        <f>VLOOKUP('415.1'!A88,'415.1'!A88:N222,14,FALSE)</f>
        <v>2178.7024363762157</v>
      </c>
    </row>
    <row r="117" spans="1:4" ht="54" thickTop="1" thickBot="1">
      <c r="A117" s="137" t="s">
        <v>1044</v>
      </c>
      <c r="B117" s="138" t="s">
        <v>2058</v>
      </c>
      <c r="C117" s="133" t="s">
        <v>233</v>
      </c>
      <c r="D117" s="179">
        <f>VLOOKUP('420.1'!A87,'420.1'!A87:N223,14,FALSE)</f>
        <v>1764.2957875956524</v>
      </c>
    </row>
    <row r="118" spans="1:4" ht="54" thickTop="1" thickBot="1">
      <c r="A118" s="137" t="s">
        <v>1045</v>
      </c>
      <c r="B118" s="138" t="s">
        <v>2057</v>
      </c>
      <c r="C118" s="142" t="s">
        <v>233</v>
      </c>
      <c r="D118" s="179">
        <f>VLOOKUP('420.2 '!A88,'420.2 '!A59:N107,14,FALSE)</f>
        <v>1796.5129173800049</v>
      </c>
    </row>
    <row r="119" spans="1:4" ht="54" thickTop="1" thickBot="1">
      <c r="A119" s="137" t="s">
        <v>1551</v>
      </c>
      <c r="B119" s="138" t="s">
        <v>1552</v>
      </c>
      <c r="C119" s="133" t="s">
        <v>233</v>
      </c>
      <c r="D119" s="179">
        <f>VLOOKUP('420.3'!A88,'420.3'!A88:N225,14,FALSE)</f>
        <v>2422.5918837760737</v>
      </c>
    </row>
    <row r="120" spans="1:4" ht="54" thickTop="1" thickBot="1">
      <c r="A120" s="137" t="s">
        <v>1046</v>
      </c>
      <c r="B120" s="138" t="s">
        <v>1208</v>
      </c>
      <c r="C120" s="133" t="s">
        <v>233</v>
      </c>
      <c r="D120" s="179">
        <f>VLOOKUP('421.1'!A88,'421.1'!A88:N226,14,FALSE)</f>
        <v>945.98069107310687</v>
      </c>
    </row>
    <row r="121" spans="1:4" ht="54" thickTop="1" thickBot="1">
      <c r="A121" s="137" t="s">
        <v>1047</v>
      </c>
      <c r="B121" s="138" t="s">
        <v>1209</v>
      </c>
      <c r="C121" s="133" t="s">
        <v>233</v>
      </c>
      <c r="D121" s="179">
        <f>VLOOKUP('421.2'!A88,'421.2'!A88:N227,14,FALSE)</f>
        <v>989.47381628198218</v>
      </c>
    </row>
    <row r="122" spans="1:4" ht="54" thickTop="1" thickBot="1">
      <c r="A122" s="137" t="s">
        <v>1048</v>
      </c>
      <c r="B122" s="138" t="s">
        <v>1962</v>
      </c>
      <c r="C122" s="133" t="s">
        <v>233</v>
      </c>
      <c r="D122" s="179">
        <f>VLOOKUP('421.3'!A88,'421.3'!A88:N228,14,FALSE)</f>
        <v>1232.3104320315369</v>
      </c>
    </row>
    <row r="123" spans="1:4" ht="54" thickTop="1" thickBot="1">
      <c r="A123" s="137" t="s">
        <v>1049</v>
      </c>
      <c r="B123" s="138" t="s">
        <v>1963</v>
      </c>
      <c r="C123" s="133" t="s">
        <v>233</v>
      </c>
      <c r="D123" s="179">
        <f>VLOOKUP('421.4'!A88,'421.4'!A88:N229,14,FALSE)</f>
        <v>1264.9302759381935</v>
      </c>
    </row>
    <row r="124" spans="1:4" ht="54" thickTop="1" thickBot="1">
      <c r="A124" s="137" t="s">
        <v>1556</v>
      </c>
      <c r="B124" s="140" t="s">
        <v>1557</v>
      </c>
      <c r="C124" s="133" t="s">
        <v>233</v>
      </c>
      <c r="D124" s="179">
        <f>VLOOKUP('430.1.1'!A87,'430.1.1'!A87:N230,14,FALSE)</f>
        <v>5096.5279055843275</v>
      </c>
    </row>
    <row r="125" spans="1:4" ht="54" thickTop="1" thickBot="1">
      <c r="A125" s="137" t="s">
        <v>1558</v>
      </c>
      <c r="B125" s="138" t="s">
        <v>1559</v>
      </c>
      <c r="C125" s="133" t="s">
        <v>233</v>
      </c>
      <c r="D125" s="179">
        <f>VLOOKUP('430.1.2'!A88,'430.1.2'!A88:N231,14,FALSE)</f>
        <v>4178.1541668131958</v>
      </c>
    </row>
    <row r="126" spans="1:4" ht="54" thickTop="1" thickBot="1">
      <c r="A126" s="137" t="s">
        <v>1560</v>
      </c>
      <c r="B126" s="138" t="s">
        <v>1609</v>
      </c>
      <c r="C126" s="133" t="s">
        <v>233</v>
      </c>
      <c r="D126" s="179">
        <f>VLOOKUP('430.2.1'!A88,'430.2.1'!A88:N232,14,FALSE)</f>
        <v>5096.5279055843275</v>
      </c>
    </row>
    <row r="127" spans="1:4" ht="54" thickTop="1" thickBot="1">
      <c r="A127" s="137" t="s">
        <v>1562</v>
      </c>
      <c r="B127" s="138" t="s">
        <v>1610</v>
      </c>
      <c r="C127" s="133" t="s">
        <v>233</v>
      </c>
      <c r="D127" s="179">
        <f>VLOOKUP('430.2.2'!A88,'430.2.2'!A88:N233,14,FALSE)</f>
        <v>4178.1541668131958</v>
      </c>
    </row>
    <row r="128" spans="1:4" ht="54" thickTop="1" thickBot="1">
      <c r="A128" s="137" t="s">
        <v>1563</v>
      </c>
      <c r="B128" s="138" t="s">
        <v>1611</v>
      </c>
      <c r="C128" s="133" t="s">
        <v>233</v>
      </c>
      <c r="D128" s="179">
        <f>VLOOKUP('431.1.1'!A88,'431.1.1'!A88:N234,14,FALSE)</f>
        <v>10546.202857538787</v>
      </c>
    </row>
    <row r="129" spans="1:4" ht="54" thickTop="1" thickBot="1">
      <c r="A129" s="137" t="s">
        <v>1565</v>
      </c>
      <c r="B129" s="138" t="s">
        <v>1612</v>
      </c>
      <c r="C129" s="133" t="s">
        <v>233</v>
      </c>
      <c r="D129" s="179">
        <f>VLOOKUP('431.1.2'!A88,'431.1.2'!A88:N235,14,FALSE)</f>
        <v>8365.2246723927728</v>
      </c>
    </row>
    <row r="130" spans="1:4" ht="54" thickTop="1" thickBot="1">
      <c r="A130" s="137" t="s">
        <v>1568</v>
      </c>
      <c r="B130" s="138" t="s">
        <v>1613</v>
      </c>
      <c r="C130" s="133" t="s">
        <v>233</v>
      </c>
      <c r="D130" s="179">
        <f>VLOOKUP('431.2.1'!A88,'431.2.1'!A88:N236,14,FALSE)</f>
        <v>13141.614832966199</v>
      </c>
    </row>
    <row r="131" spans="1:4" ht="54" thickTop="1" thickBot="1">
      <c r="A131" s="137" t="s">
        <v>1569</v>
      </c>
      <c r="B131" s="138" t="s">
        <v>1614</v>
      </c>
      <c r="C131" s="133" t="s">
        <v>233</v>
      </c>
      <c r="D131" s="179">
        <f>VLOOKUP('431.2.2'!A88,'431.2.2'!A88:N237,14,FALSE)</f>
        <v>10348.511181917493</v>
      </c>
    </row>
    <row r="132" spans="1:4" ht="54" thickTop="1" thickBot="1">
      <c r="A132" s="137" t="s">
        <v>1050</v>
      </c>
      <c r="B132" s="138" t="s">
        <v>1210</v>
      </c>
      <c r="C132" s="133" t="s">
        <v>233</v>
      </c>
      <c r="D132" s="179">
        <f>VLOOKUP('432.1'!A88,'432.1'!A88:N238,14,FALSE)</f>
        <v>3602.8521142930972</v>
      </c>
    </row>
    <row r="133" spans="1:4" ht="54" thickTop="1" thickBot="1">
      <c r="A133" s="137" t="s">
        <v>1051</v>
      </c>
      <c r="B133" s="138" t="s">
        <v>1964</v>
      </c>
      <c r="C133" s="133" t="s">
        <v>233</v>
      </c>
      <c r="D133" s="179">
        <f>VLOOKUP('432.2'!A88,'432.2'!A88:N239,14,FALSE)</f>
        <v>3482.0378776017769</v>
      </c>
    </row>
    <row r="134" spans="1:4" ht="54" thickTop="1" thickBot="1">
      <c r="A134" s="137" t="s">
        <v>1052</v>
      </c>
      <c r="B134" s="138" t="s">
        <v>1965</v>
      </c>
      <c r="C134" s="133" t="s">
        <v>233</v>
      </c>
      <c r="D134" s="179">
        <f>VLOOKUP('433.1'!A88,'433.1'!A88:N240,14,FALSE)</f>
        <v>3610.1314615580213</v>
      </c>
    </row>
    <row r="135" spans="1:4" ht="54" thickTop="1" thickBot="1">
      <c r="A135" s="137" t="s">
        <v>1053</v>
      </c>
      <c r="B135" s="138" t="s">
        <v>1966</v>
      </c>
      <c r="C135" s="133" t="s">
        <v>233</v>
      </c>
      <c r="D135" s="179">
        <f>VLOOKUP('433.2'!A88,'433.2'!A88:N241,14,FALSE)</f>
        <v>3474.4791520311628</v>
      </c>
    </row>
    <row r="136" spans="1:4" ht="54" thickTop="1" thickBot="1">
      <c r="A136" s="137" t="s">
        <v>1054</v>
      </c>
      <c r="B136" s="138" t="s">
        <v>1967</v>
      </c>
      <c r="C136" s="133" t="s">
        <v>233</v>
      </c>
      <c r="D136" s="179">
        <f>VLOOKUP('433.3'!A88,'433.3'!A88:N242,14,FALSE)</f>
        <v>3892.2014843923962</v>
      </c>
    </row>
    <row r="137" spans="1:4" ht="54" thickTop="1" thickBot="1">
      <c r="A137" s="137" t="s">
        <v>1055</v>
      </c>
      <c r="B137" s="138" t="s">
        <v>1211</v>
      </c>
      <c r="C137" s="133" t="s">
        <v>233</v>
      </c>
      <c r="D137" s="179">
        <f>VLOOKUP('433.4'!A88,'433.4'!A88:N243,14,FALSE)</f>
        <v>2526.0381689325932</v>
      </c>
    </row>
    <row r="138" spans="1:4" ht="54" thickTop="1" thickBot="1">
      <c r="A138" s="137" t="s">
        <v>1056</v>
      </c>
      <c r="B138" s="138" t="s">
        <v>1968</v>
      </c>
      <c r="C138" s="133" t="s">
        <v>233</v>
      </c>
      <c r="D138" s="179">
        <f>VLOOKUP('433.5'!A88,'433.5'!A88:N244,14,FALSE)</f>
        <v>4281.5565819700359</v>
      </c>
    </row>
    <row r="139" spans="1:4" ht="54" thickTop="1" thickBot="1">
      <c r="A139" s="137" t="s">
        <v>1057</v>
      </c>
      <c r="B139" s="138" t="s">
        <v>1969</v>
      </c>
      <c r="C139" s="133" t="s">
        <v>233</v>
      </c>
      <c r="D139" s="179">
        <f>VLOOKUP('433.6'!A88,'433.6'!A88:N245,14,FALSE)</f>
        <v>4122.146152797829</v>
      </c>
    </row>
    <row r="140" spans="1:4" ht="54" thickTop="1" thickBot="1">
      <c r="A140" s="137" t="s">
        <v>1058</v>
      </c>
      <c r="B140" s="138" t="s">
        <v>1970</v>
      </c>
      <c r="C140" s="133" t="s">
        <v>233</v>
      </c>
      <c r="D140" s="179">
        <f>VLOOKUP('433.7'!A88,'433.7'!A88:N246,14,FALSE)</f>
        <v>4677.2523944125978</v>
      </c>
    </row>
    <row r="141" spans="1:4" ht="54" thickTop="1" thickBot="1">
      <c r="A141" s="137" t="s">
        <v>1059</v>
      </c>
      <c r="B141" s="138" t="s">
        <v>1212</v>
      </c>
      <c r="C141" s="133" t="s">
        <v>233</v>
      </c>
      <c r="D141" s="179">
        <f>VLOOKUP('433.8'!A88,'433.8'!A88:N247,14,FALSE)</f>
        <v>3016.6949876952194</v>
      </c>
    </row>
    <row r="142" spans="1:4" ht="54" thickTop="1" thickBot="1">
      <c r="A142" s="137" t="s">
        <v>1060</v>
      </c>
      <c r="B142" s="138" t="s">
        <v>1971</v>
      </c>
      <c r="C142" s="133" t="s">
        <v>387</v>
      </c>
      <c r="D142" s="179">
        <f>VLOOKUP('440.1'!A89,'440.1'!A89:N248,14,FALSE)</f>
        <v>201410.38349376441</v>
      </c>
    </row>
    <row r="143" spans="1:4" ht="54" thickTop="1" thickBot="1">
      <c r="A143" s="137" t="s">
        <v>1061</v>
      </c>
      <c r="B143" s="138" t="s">
        <v>1972</v>
      </c>
      <c r="C143" s="133" t="s">
        <v>387</v>
      </c>
      <c r="D143" s="179">
        <f>VLOOKUP('440.2'!A93,'440.2'!A93:N250,14,FALSE)</f>
        <v>201410.38349376441</v>
      </c>
    </row>
    <row r="144" spans="1:4" ht="54" thickTop="1" thickBot="1">
      <c r="A144" s="137" t="s">
        <v>1062</v>
      </c>
      <c r="B144" s="138" t="s">
        <v>1973</v>
      </c>
      <c r="C144" s="133" t="s">
        <v>387</v>
      </c>
      <c r="D144" s="179">
        <f>VLOOKUP('440.3'!A93,'440.3'!A93:N252,14,FALSE)</f>
        <v>201410.38349376441</v>
      </c>
    </row>
    <row r="145" spans="1:4" ht="54" thickTop="1" thickBot="1">
      <c r="A145" s="137" t="s">
        <v>1063</v>
      </c>
      <c r="B145" s="138" t="s">
        <v>1213</v>
      </c>
      <c r="C145" s="133" t="s">
        <v>387</v>
      </c>
      <c r="D145" s="179">
        <f>VLOOKUP('440.4'!A93,'440.4'!A93:N254,14,FALSE)</f>
        <v>220428.60620415516</v>
      </c>
    </row>
    <row r="146" spans="1:4" ht="54" thickTop="1" thickBot="1">
      <c r="A146" s="137" t="s">
        <v>1064</v>
      </c>
      <c r="B146" s="138" t="s">
        <v>1974</v>
      </c>
      <c r="C146" s="133" t="s">
        <v>387</v>
      </c>
      <c r="D146" s="179">
        <f>VLOOKUP('441.1'!A93,'441.1'!A93:N256,14,FALSE)</f>
        <v>201410.38349376441</v>
      </c>
    </row>
    <row r="147" spans="1:4" ht="54" thickTop="1" thickBot="1">
      <c r="A147" s="137" t="s">
        <v>1065</v>
      </c>
      <c r="B147" s="138" t="s">
        <v>1975</v>
      </c>
      <c r="C147" s="133" t="s">
        <v>387</v>
      </c>
      <c r="D147" s="179">
        <f>VLOOKUP('441.2'!A92,'441.2'!A92:N258,14,FALSE)</f>
        <v>201410.38349376441</v>
      </c>
    </row>
    <row r="148" spans="1:4" ht="54" thickTop="1" thickBot="1">
      <c r="A148" s="137" t="s">
        <v>1066</v>
      </c>
      <c r="B148" s="138" t="s">
        <v>1976</v>
      </c>
      <c r="C148" s="133" t="s">
        <v>387</v>
      </c>
      <c r="D148" s="179">
        <f>VLOOKUP('441.3'!A93,'441.3'!A93:N260,14,FALSE)</f>
        <v>201410.38349376441</v>
      </c>
    </row>
    <row r="149" spans="1:4" ht="54" thickTop="1" thickBot="1">
      <c r="A149" s="137" t="s">
        <v>1067</v>
      </c>
      <c r="B149" s="138" t="s">
        <v>1977</v>
      </c>
      <c r="C149" s="133" t="s">
        <v>387</v>
      </c>
      <c r="D149" s="179">
        <f>VLOOKUP('441.4'!A92,'441.4'!A92:N262,14,FALSE)</f>
        <v>220428.60620415516</v>
      </c>
    </row>
    <row r="150" spans="1:4" ht="54" thickTop="1" thickBot="1">
      <c r="A150" s="137" t="s">
        <v>1068</v>
      </c>
      <c r="B150" s="138" t="s">
        <v>1957</v>
      </c>
      <c r="C150" s="133" t="s">
        <v>387</v>
      </c>
      <c r="D150" s="179">
        <f>VLOOKUP('450.1'!A95,'450.1'!A95:N264,14,FALSE)</f>
        <v>236611.5155705564</v>
      </c>
    </row>
    <row r="151" spans="1:4" ht="54" thickTop="1" thickBot="1">
      <c r="A151" s="137" t="s">
        <v>1069</v>
      </c>
      <c r="B151" s="138" t="s">
        <v>1978</v>
      </c>
      <c r="C151" s="133" t="s">
        <v>387</v>
      </c>
      <c r="D151" s="179">
        <f>VLOOKUP('450.2'!A93,'450.2'!A93:N266,14,FALSE)</f>
        <v>236611.5155705564</v>
      </c>
    </row>
    <row r="152" spans="1:4" ht="54" thickTop="1" thickBot="1">
      <c r="A152" s="137" t="s">
        <v>1070</v>
      </c>
      <c r="B152" s="138" t="s">
        <v>1979</v>
      </c>
      <c r="C152" s="133" t="s">
        <v>387</v>
      </c>
      <c r="D152" s="179">
        <f>VLOOKUP('450.3'!A93,'450.3'!A93:N268,14,FALSE)</f>
        <v>236611.5155705564</v>
      </c>
    </row>
    <row r="153" spans="1:4" ht="54" thickTop="1" thickBot="1">
      <c r="A153" s="137" t="s">
        <v>1071</v>
      </c>
      <c r="B153" s="138" t="s">
        <v>1980</v>
      </c>
      <c r="C153" s="133" t="s">
        <v>387</v>
      </c>
      <c r="D153" s="179">
        <f>VLOOKUP('450.4'!A92,'450.4'!A92:N270,14,FALSE)</f>
        <v>236611.5155705564</v>
      </c>
    </row>
    <row r="154" spans="1:4" ht="63.75" customHeight="1" thickTop="1" thickBot="1">
      <c r="A154" s="137" t="s">
        <v>1072</v>
      </c>
      <c r="B154" s="138" t="s">
        <v>1981</v>
      </c>
      <c r="C154" s="133" t="s">
        <v>387</v>
      </c>
      <c r="D154" s="179">
        <f>VLOOKUP('450.5'!A92,'450.5'!A92:N272,14,FALSE)</f>
        <v>236611.5155705564</v>
      </c>
    </row>
    <row r="155" spans="1:4" ht="54" thickTop="1" thickBot="1">
      <c r="A155" s="137" t="s">
        <v>1073</v>
      </c>
      <c r="B155" s="138" t="s">
        <v>1982</v>
      </c>
      <c r="C155" s="133" t="s">
        <v>387</v>
      </c>
      <c r="D155" s="179">
        <f>VLOOKUP('450.6'!A93,'450.6'!A93:N274,14,FALSE)</f>
        <v>236611.5155705564</v>
      </c>
    </row>
    <row r="156" spans="1:4" ht="54" thickTop="1" thickBot="1">
      <c r="A156" s="137" t="s">
        <v>1074</v>
      </c>
      <c r="B156" s="138" t="s">
        <v>1983</v>
      </c>
      <c r="C156" s="133" t="s">
        <v>387</v>
      </c>
      <c r="D156" s="179">
        <f>VLOOKUP('450.7'!A93,'450.7'!A93:N275,14,FALSE)</f>
        <v>236611.5155705564</v>
      </c>
    </row>
    <row r="157" spans="1:4" ht="54" thickTop="1" thickBot="1">
      <c r="A157" s="137" t="s">
        <v>1075</v>
      </c>
      <c r="B157" s="138" t="s">
        <v>1984</v>
      </c>
      <c r="C157" s="133" t="s">
        <v>387</v>
      </c>
      <c r="D157" s="179">
        <f>VLOOKUP('450.8'!A93,'450.8'!A93:N276,14,FALSE)</f>
        <v>236611.5155705564</v>
      </c>
    </row>
    <row r="158" spans="1:4" ht="54" thickTop="1" thickBot="1">
      <c r="A158" s="137" t="s">
        <v>1584</v>
      </c>
      <c r="B158" s="138" t="s">
        <v>1615</v>
      </c>
      <c r="C158" s="133" t="s">
        <v>387</v>
      </c>
      <c r="D158" s="179">
        <f>VLOOKUP('450.10'!A92,'450.10'!A92:N277,14,FALSE)</f>
        <v>274340.40895118815</v>
      </c>
    </row>
    <row r="159" spans="1:4" ht="54" thickTop="1" thickBot="1">
      <c r="A159" s="137" t="s">
        <v>1586</v>
      </c>
      <c r="B159" s="138" t="s">
        <v>1616</v>
      </c>
      <c r="C159" s="133" t="s">
        <v>387</v>
      </c>
      <c r="D159" s="179">
        <f>VLOOKUP('450.11'!A92,'450.11'!A92:N278,14,FALSE)</f>
        <v>274340.40895118815</v>
      </c>
    </row>
    <row r="160" spans="1:4" ht="54" thickTop="1" thickBot="1">
      <c r="A160" s="137" t="s">
        <v>1588</v>
      </c>
      <c r="B160" s="138" t="s">
        <v>1617</v>
      </c>
      <c r="C160" s="133" t="s">
        <v>387</v>
      </c>
      <c r="D160" s="179">
        <f>VLOOKUP('450.12'!A92,'450.11'!A92:N279,14,FALSE)</f>
        <v>274340.40895118815</v>
      </c>
    </row>
    <row r="161" spans="1:4" ht="54" thickTop="1" thickBot="1">
      <c r="A161" s="137" t="s">
        <v>1076</v>
      </c>
      <c r="B161" s="138" t="s">
        <v>1985</v>
      </c>
      <c r="C161" s="133" t="s">
        <v>387</v>
      </c>
      <c r="D161" s="179">
        <f>VLOOKUP('451.1'!A92,'451.1'!A92:N280,14,FALSE)</f>
        <v>236611.5155705564</v>
      </c>
    </row>
    <row r="162" spans="1:4" ht="54" thickTop="1" thickBot="1">
      <c r="A162" s="137" t="s">
        <v>1077</v>
      </c>
      <c r="B162" s="138" t="s">
        <v>1986</v>
      </c>
      <c r="C162" s="133" t="s">
        <v>387</v>
      </c>
      <c r="D162" s="179">
        <f>VLOOKUP('451.2'!A93,'451.2'!A93:N281,14,FALSE)</f>
        <v>236611.5155705564</v>
      </c>
    </row>
    <row r="163" spans="1:4" ht="54" thickTop="1" thickBot="1">
      <c r="A163" s="137" t="s">
        <v>1078</v>
      </c>
      <c r="B163" s="138" t="s">
        <v>1987</v>
      </c>
      <c r="C163" s="133" t="s">
        <v>387</v>
      </c>
      <c r="D163" s="179">
        <f>VLOOKUP('451.3'!A92,'451.3'!A92:N282,14,FALSE)</f>
        <v>236611.5155705564</v>
      </c>
    </row>
    <row r="164" spans="1:4" ht="54" thickTop="1" thickBot="1">
      <c r="A164" s="137" t="s">
        <v>1079</v>
      </c>
      <c r="B164" s="138" t="s">
        <v>1988</v>
      </c>
      <c r="C164" s="133" t="s">
        <v>387</v>
      </c>
      <c r="D164" s="179">
        <f>VLOOKUP('451.4'!A92,'451.4'!A92:N283,14,FALSE)</f>
        <v>274340.40895118815</v>
      </c>
    </row>
    <row r="165" spans="1:4" ht="54" thickTop="1" thickBot="1">
      <c r="A165" s="137" t="s">
        <v>1080</v>
      </c>
      <c r="B165" s="138" t="s">
        <v>1989</v>
      </c>
      <c r="C165" s="133" t="s">
        <v>387</v>
      </c>
      <c r="D165" s="179">
        <f>VLOOKUP('452.1'!A93,'452.1'!A93:N284,14,FALSE)</f>
        <v>236611.5155705564</v>
      </c>
    </row>
    <row r="166" spans="1:4" ht="54" thickTop="1" thickBot="1">
      <c r="A166" s="137" t="s">
        <v>1081</v>
      </c>
      <c r="B166" s="138" t="s">
        <v>1990</v>
      </c>
      <c r="C166" s="133" t="s">
        <v>387</v>
      </c>
      <c r="D166" s="179">
        <f>VLOOKUP('452.2'!A93,'452.2'!A93:N285,14,FALSE)</f>
        <v>236611.5155705564</v>
      </c>
    </row>
    <row r="167" spans="1:4" ht="54" thickTop="1" thickBot="1">
      <c r="A167" s="137" t="s">
        <v>1082</v>
      </c>
      <c r="B167" s="138" t="s">
        <v>1991</v>
      </c>
      <c r="C167" s="133" t="s">
        <v>387</v>
      </c>
      <c r="D167" s="179">
        <f>VLOOKUP('452.3'!A92,'452.3'!A92:N286,14,FALSE)</f>
        <v>236611.5155705564</v>
      </c>
    </row>
    <row r="168" spans="1:4" ht="54" thickTop="1" thickBot="1">
      <c r="A168" s="137" t="s">
        <v>1083</v>
      </c>
      <c r="B168" s="138" t="s">
        <v>1992</v>
      </c>
      <c r="C168" s="133" t="s">
        <v>387</v>
      </c>
      <c r="D168" s="179">
        <f>VLOOKUP('452.4'!A93,'452.4'!A93:N287,14,FALSE)</f>
        <v>236611.5155705564</v>
      </c>
    </row>
    <row r="169" spans="1:4" ht="54" thickTop="1" thickBot="1">
      <c r="A169" s="137" t="s">
        <v>1084</v>
      </c>
      <c r="B169" s="138" t="s">
        <v>1214</v>
      </c>
      <c r="C169" s="133" t="s">
        <v>387</v>
      </c>
      <c r="D169" s="179">
        <f>VLOOKUP('453.1'!A92,'453.1'!A92:N288,14,FALSE)</f>
        <v>238337.80795893824</v>
      </c>
    </row>
    <row r="170" spans="1:4" ht="54" thickTop="1" thickBot="1">
      <c r="A170" s="137" t="s">
        <v>1085</v>
      </c>
      <c r="B170" s="138" t="s">
        <v>1993</v>
      </c>
      <c r="C170" s="133" t="s">
        <v>233</v>
      </c>
      <c r="D170" s="179">
        <f>VLOOKUP('460.1'!A87,'460.1'!A87:N289,14,FALSE)</f>
        <v>3941.3767286673892</v>
      </c>
    </row>
    <row r="171" spans="1:4" ht="54" thickTop="1" thickBot="1">
      <c r="A171" s="196" t="s">
        <v>2017</v>
      </c>
      <c r="B171" s="138" t="s">
        <v>2073</v>
      </c>
      <c r="C171" s="133" t="s">
        <v>233</v>
      </c>
      <c r="D171" s="179">
        <f>VLOOKUP('460.2'!A87,'460.2'!A87:N290,14,FALSE)</f>
        <v>1970.6883643336946</v>
      </c>
    </row>
    <row r="172" spans="1:4" ht="51.75" customHeight="1" thickTop="1" thickBot="1">
      <c r="A172" s="137" t="s">
        <v>1086</v>
      </c>
      <c r="B172" s="138" t="s">
        <v>1215</v>
      </c>
      <c r="C172" s="133" t="s">
        <v>387</v>
      </c>
      <c r="D172" s="179">
        <f>VLOOKUP('461.1'!A87,'461.1'!A87:N291,14,FALSE)</f>
        <v>74093.150091049858</v>
      </c>
    </row>
    <row r="173" spans="1:4" ht="54" thickTop="1" thickBot="1">
      <c r="A173" s="137" t="s">
        <v>1087</v>
      </c>
      <c r="B173" s="138" t="s">
        <v>1216</v>
      </c>
      <c r="C173" s="133" t="s">
        <v>387</v>
      </c>
      <c r="D173" s="179">
        <f>VLOOKUP('461.2'!A89,'461.2'!A89:N294,14,FALSE)</f>
        <v>86791.141823798651</v>
      </c>
    </row>
    <row r="174" spans="1:4" ht="54" thickTop="1" thickBot="1">
      <c r="A174" s="137" t="s">
        <v>1598</v>
      </c>
      <c r="B174" s="138" t="s">
        <v>2078</v>
      </c>
      <c r="C174" s="133" t="s">
        <v>387</v>
      </c>
      <c r="D174" s="179">
        <f>VLOOKUP('462.1.1'!A88,'462.1.1'!A88:N293,14,FALSE)</f>
        <v>123769.47847209033</v>
      </c>
    </row>
    <row r="175" spans="1:4" ht="54" thickTop="1" thickBot="1">
      <c r="A175" s="137" t="s">
        <v>1599</v>
      </c>
      <c r="B175" s="138" t="s">
        <v>2079</v>
      </c>
      <c r="C175" s="133" t="s">
        <v>387</v>
      </c>
      <c r="D175" s="179">
        <f>VLOOKUP('462.1.2'!A88,'462.1.2'!A88:N294,14,FALSE)</f>
        <v>140712.68933860518</v>
      </c>
    </row>
    <row r="176" spans="1:4" ht="54" thickTop="1" thickBot="1">
      <c r="A176" s="137" t="s">
        <v>1600</v>
      </c>
      <c r="B176" s="138" t="s">
        <v>2082</v>
      </c>
      <c r="C176" s="133" t="s">
        <v>387</v>
      </c>
      <c r="D176" s="179">
        <f>VLOOKUP('462.2.1'!A88,'462.2.1'!A88:N295,14,FALSE)</f>
        <v>134515.60824685456</v>
      </c>
    </row>
    <row r="177" spans="1:4" ht="54" thickTop="1" thickBot="1">
      <c r="A177" s="137" t="s">
        <v>1601</v>
      </c>
      <c r="B177" s="138" t="s">
        <v>2083</v>
      </c>
      <c r="C177" s="133" t="s">
        <v>387</v>
      </c>
      <c r="D177" s="179">
        <f>VLOOKUP('462.2.2'!A88,'462.2.2'!A88:N296,14,FALSE)</f>
        <v>151458.81911336939</v>
      </c>
    </row>
    <row r="178" spans="1:4" ht="54" thickTop="1" thickBot="1">
      <c r="A178" s="137" t="s">
        <v>1088</v>
      </c>
      <c r="B178" s="138" t="s">
        <v>1618</v>
      </c>
      <c r="C178" s="133" t="s">
        <v>233</v>
      </c>
      <c r="D178" s="179">
        <f>VLOOKUP('464.1'!A88,'464.1'!A88:N297,14,FALSE)</f>
        <v>7549.5778823416076</v>
      </c>
    </row>
    <row r="179" spans="1:4" ht="54" thickTop="1" thickBot="1">
      <c r="A179" s="137" t="s">
        <v>1089</v>
      </c>
      <c r="B179" s="138" t="s">
        <v>1619</v>
      </c>
      <c r="C179" s="133" t="s">
        <v>387</v>
      </c>
      <c r="D179" s="179">
        <f>VLOOKUP('465.1'!A92,'465.1'!A92:N298,14,FALSE)</f>
        <v>73604.218565398842</v>
      </c>
    </row>
    <row r="180" spans="1:4" ht="54" thickTop="1" thickBot="1">
      <c r="A180" s="137" t="s">
        <v>1602</v>
      </c>
      <c r="B180" s="138" t="s">
        <v>1620</v>
      </c>
      <c r="C180" s="133" t="s">
        <v>387</v>
      </c>
      <c r="D180" s="179">
        <f>VLOOKUP('465.2'!A92,'465.2'!A92:N299,14,FALSE)</f>
        <v>21526.506611078185</v>
      </c>
    </row>
    <row r="181" spans="1:4" ht="54" thickTop="1" thickBot="1">
      <c r="A181" s="137" t="s">
        <v>1090</v>
      </c>
      <c r="B181" s="138" t="s">
        <v>1621</v>
      </c>
      <c r="C181" s="133" t="s">
        <v>144</v>
      </c>
      <c r="D181" s="179">
        <f>VLOOKUP('466.1'!A92,'466.1'!A92:N300,14,FALSE)</f>
        <v>1960.6470308280911</v>
      </c>
    </row>
    <row r="182" spans="1:4" ht="54" thickTop="1" thickBot="1">
      <c r="A182" s="137" t="s">
        <v>1091</v>
      </c>
      <c r="B182" s="138" t="s">
        <v>1622</v>
      </c>
      <c r="C182" s="133" t="s">
        <v>144</v>
      </c>
      <c r="D182" s="179">
        <f>VLOOKUP('466.2'!A96,'466.2'!A96:N301,14,FALSE)</f>
        <v>2523.438231650598</v>
      </c>
    </row>
    <row r="183" spans="1:4" ht="54" thickTop="1" thickBot="1">
      <c r="A183" s="139" t="s">
        <v>1092</v>
      </c>
      <c r="B183" s="140" t="s">
        <v>1735</v>
      </c>
      <c r="C183" s="133" t="s">
        <v>387</v>
      </c>
      <c r="D183" s="179">
        <f>VLOOKUP('500.1'!A95,'500.1'!A95:N302,14,FALSE)</f>
        <v>735513.93479021557</v>
      </c>
    </row>
    <row r="184" spans="1:4" ht="54" thickTop="1" thickBot="1">
      <c r="A184" s="137" t="s">
        <v>1624</v>
      </c>
      <c r="B184" s="138" t="s">
        <v>1736</v>
      </c>
      <c r="C184" s="133" t="s">
        <v>387</v>
      </c>
      <c r="D184" s="179">
        <f>VLOOKUP('500.2'!A95,'500.2'!A95:N303,14,FALSE)</f>
        <v>760855.24683348567</v>
      </c>
    </row>
    <row r="185" spans="1:4" ht="57.75" thickTop="1" thickBot="1">
      <c r="A185" s="137" t="s">
        <v>1093</v>
      </c>
      <c r="B185" s="138" t="s">
        <v>1875</v>
      </c>
      <c r="C185" s="133" t="s">
        <v>377</v>
      </c>
      <c r="D185" s="179">
        <f>VLOOKUP('501.1'!A88,'501.1'!A88:N304,14,FALSE)</f>
        <v>584.29464454365313</v>
      </c>
    </row>
    <row r="186" spans="1:4" ht="57.75" thickTop="1" thickBot="1">
      <c r="A186" s="137" t="s">
        <v>1626</v>
      </c>
      <c r="B186" s="138" t="s">
        <v>1876</v>
      </c>
      <c r="C186" s="133" t="s">
        <v>377</v>
      </c>
      <c r="D186" s="179">
        <f>VLOOKUP('501.10'!A88,'501.10'!A88:N305,14,FALSE)</f>
        <v>671.11200918103555</v>
      </c>
    </row>
    <row r="187" spans="1:4" ht="57.75" thickTop="1" thickBot="1">
      <c r="A187" s="137" t="s">
        <v>1627</v>
      </c>
      <c r="B187" s="138" t="s">
        <v>1877</v>
      </c>
      <c r="C187" s="133" t="s">
        <v>377</v>
      </c>
      <c r="D187" s="179">
        <f>VLOOKUP('501.20'!A88,'501.20'!A88:N306,14,FALSE)</f>
        <v>544.17168795418411</v>
      </c>
    </row>
    <row r="188" spans="1:4" ht="54" thickTop="1" thickBot="1">
      <c r="A188" s="137" t="s">
        <v>1628</v>
      </c>
      <c r="B188" s="138" t="s">
        <v>1737</v>
      </c>
      <c r="C188" s="133" t="s">
        <v>387</v>
      </c>
      <c r="D188" s="179">
        <f>VLOOKUP('505.1'!A84,'505.1'!A84:N307,14,FALSE)</f>
        <v>687706.40134434053</v>
      </c>
    </row>
    <row r="189" spans="1:4" ht="54" thickTop="1" thickBot="1">
      <c r="A189" s="137" t="s">
        <v>1094</v>
      </c>
      <c r="B189" s="138" t="s">
        <v>1738</v>
      </c>
      <c r="C189" s="133" t="s">
        <v>233</v>
      </c>
      <c r="D189" s="179">
        <f>VLOOKUP('510.1'!A84,'510.1'!A84:N308,14,FALSE)</f>
        <v>114557.88995767856</v>
      </c>
    </row>
    <row r="190" spans="1:4" ht="54" thickTop="1" thickBot="1">
      <c r="A190" s="137" t="s">
        <v>1632</v>
      </c>
      <c r="B190" s="138" t="s">
        <v>1217</v>
      </c>
      <c r="C190" s="133" t="s">
        <v>387</v>
      </c>
      <c r="D190" s="179">
        <f>VLOOKUP('600.1.1'!A85,'600.1.1'!A85:N311,14,FALSE)</f>
        <v>16105.701868040502</v>
      </c>
    </row>
    <row r="191" spans="1:4" ht="54" thickTop="1" thickBot="1">
      <c r="A191" s="137" t="s">
        <v>1633</v>
      </c>
      <c r="B191" s="138" t="s">
        <v>1739</v>
      </c>
      <c r="C191" s="133" t="s">
        <v>387</v>
      </c>
      <c r="D191" s="179">
        <f>VLOOKUP('600.2.1'!A88,'600.2.1'!A88:N310,14,FALSE)</f>
        <v>72314.56679662723</v>
      </c>
    </row>
    <row r="192" spans="1:4" ht="54" thickTop="1" thickBot="1">
      <c r="A192" s="137" t="s">
        <v>1634</v>
      </c>
      <c r="B192" s="138" t="s">
        <v>1740</v>
      </c>
      <c r="C192" s="133" t="s">
        <v>387</v>
      </c>
      <c r="D192" s="179">
        <f>VLOOKUP('600.2.2'!A90,'600.2.2'!A90:N312,14,FALSE)</f>
        <v>110897.70330730153</v>
      </c>
    </row>
    <row r="193" spans="1:4" ht="54" thickTop="1" thickBot="1">
      <c r="A193" s="137" t="s">
        <v>1635</v>
      </c>
      <c r="B193" s="138" t="s">
        <v>1741</v>
      </c>
      <c r="C193" s="133" t="s">
        <v>387</v>
      </c>
      <c r="D193" s="179">
        <f>VLOOKUP('600.2.3'!A89,'600.2.3'!A89:N312,14,FALSE)</f>
        <v>16581.52372849721</v>
      </c>
    </row>
    <row r="194" spans="1:4" ht="54" thickTop="1" thickBot="1">
      <c r="A194" s="137" t="s">
        <v>1636</v>
      </c>
      <c r="B194" s="138" t="s">
        <v>1742</v>
      </c>
      <c r="C194" s="133" t="s">
        <v>387</v>
      </c>
      <c r="D194" s="179">
        <f>VLOOKUP('600.2.4'!A88,'600.2.4'!A88:N312,14,FALSE)</f>
        <v>21574.035681195957</v>
      </c>
    </row>
    <row r="195" spans="1:4" ht="54" thickTop="1" thickBot="1">
      <c r="A195" s="137" t="s">
        <v>1095</v>
      </c>
      <c r="B195" s="138" t="s">
        <v>2094</v>
      </c>
      <c r="C195" s="133" t="s">
        <v>387</v>
      </c>
      <c r="D195" s="179">
        <f>VLOOKUP('610.1'!A89,'610.1'!A89:N314,14,FALSE)</f>
        <v>43649.915846817821</v>
      </c>
    </row>
    <row r="196" spans="1:4" ht="54" thickTop="1" thickBot="1">
      <c r="A196" s="137" t="s">
        <v>1096</v>
      </c>
      <c r="B196" s="138" t="s">
        <v>1743</v>
      </c>
      <c r="C196" s="133" t="s">
        <v>387</v>
      </c>
      <c r="D196" s="179">
        <f>VLOOKUP('610.2'!A89,'610.2'!A89:N315,14,FALSE)</f>
        <v>30484.407012910509</v>
      </c>
    </row>
    <row r="197" spans="1:4" ht="54" thickTop="1" thickBot="1">
      <c r="A197" s="137" t="s">
        <v>1638</v>
      </c>
      <c r="B197" s="138" t="s">
        <v>1744</v>
      </c>
      <c r="C197" s="133" t="s">
        <v>387</v>
      </c>
      <c r="D197" s="179">
        <f>VLOOKUP('610.3'!A89,'610.3'!A89:N316,14,FALSE)</f>
        <v>92615.950792479416</v>
      </c>
    </row>
    <row r="198" spans="1:4" ht="54" thickTop="1" thickBot="1">
      <c r="A198" s="137" t="s">
        <v>1640</v>
      </c>
      <c r="B198" s="138" t="s">
        <v>1745</v>
      </c>
      <c r="C198" s="133" t="s">
        <v>387</v>
      </c>
      <c r="D198" s="179">
        <f>VLOOKUP('610.4'!A89,'610.4'!A89:N317,14,FALSE)</f>
        <v>117043.46140070178</v>
      </c>
    </row>
    <row r="199" spans="1:4" ht="54" thickTop="1" thickBot="1">
      <c r="A199" s="137" t="s">
        <v>1642</v>
      </c>
      <c r="B199" s="138" t="s">
        <v>1218</v>
      </c>
      <c r="C199" s="133" t="s">
        <v>387</v>
      </c>
      <c r="D199" s="179">
        <f>VLOOKUP('610.5'!A89,'610.5'!A89:N318,14,FALSE)</f>
        <v>103173.58463793006</v>
      </c>
    </row>
    <row r="200" spans="1:4" ht="54" thickTop="1" thickBot="1">
      <c r="A200" s="137" t="s">
        <v>1644</v>
      </c>
      <c r="B200" s="138" t="s">
        <v>1746</v>
      </c>
      <c r="C200" s="133" t="s">
        <v>387</v>
      </c>
      <c r="D200" s="179">
        <f>VLOOKUP('610.6'!A89,'610.6'!A89:N319,14,FALSE)</f>
        <v>73339.50721193348</v>
      </c>
    </row>
    <row r="201" spans="1:4" ht="54" thickTop="1" thickBot="1">
      <c r="A201" s="137" t="s">
        <v>1646</v>
      </c>
      <c r="B201" s="138" t="s">
        <v>1747</v>
      </c>
      <c r="C201" s="133" t="s">
        <v>387</v>
      </c>
      <c r="D201" s="179">
        <f>VLOOKUP('610.7'!A89,'610.7'!A89:N320,14,FALSE)</f>
        <v>100981.09835651111</v>
      </c>
    </row>
    <row r="202" spans="1:4" ht="54" thickTop="1" thickBot="1">
      <c r="A202" s="137" t="s">
        <v>1097</v>
      </c>
      <c r="B202" s="138" t="s">
        <v>1748</v>
      </c>
      <c r="C202" s="133" t="s">
        <v>144</v>
      </c>
      <c r="D202" s="179">
        <f>VLOOKUP('620.1'!A88,'620.1'!A88:N321,14,FALSE)</f>
        <v>325671.11790665903</v>
      </c>
    </row>
    <row r="203" spans="1:4" ht="54" thickTop="1" thickBot="1">
      <c r="A203" s="137" t="s">
        <v>1098</v>
      </c>
      <c r="B203" s="138" t="s">
        <v>1878</v>
      </c>
      <c r="C203" s="133" t="s">
        <v>144</v>
      </c>
      <c r="D203" s="179">
        <f>VLOOKUP('620.2'!A88,'620.2'!A88:N322,14,FALSE)</f>
        <v>325671.11790665903</v>
      </c>
    </row>
    <row r="204" spans="1:4" ht="54" thickTop="1" thickBot="1">
      <c r="A204" s="137" t="s">
        <v>1099</v>
      </c>
      <c r="B204" s="138" t="s">
        <v>1749</v>
      </c>
      <c r="C204" s="133" t="s">
        <v>1845</v>
      </c>
      <c r="D204" s="179">
        <f>VLOOKUP('620.3'!A91,'620.3'!A91:N321,14,FALSE)</f>
        <v>53580491.818168148</v>
      </c>
    </row>
    <row r="205" spans="1:4" ht="54" thickTop="1" thickBot="1">
      <c r="A205" s="137" t="s">
        <v>1650</v>
      </c>
      <c r="B205" s="138" t="s">
        <v>1750</v>
      </c>
      <c r="C205" s="133" t="s">
        <v>144</v>
      </c>
      <c r="D205" s="179">
        <f>VLOOKUP('621.1.1'!A95,'621.1.1'!A95:N325,14,FALSE)</f>
        <v>2137173.0785820023</v>
      </c>
    </row>
    <row r="206" spans="1:4" ht="54" thickTop="1" thickBot="1">
      <c r="A206" s="137" t="s">
        <v>1652</v>
      </c>
      <c r="B206" s="138" t="s">
        <v>1751</v>
      </c>
      <c r="C206" s="133" t="s">
        <v>144</v>
      </c>
      <c r="D206" s="179">
        <f>VLOOKUP('621.1.2'!A99,'621.1.2'!A99:N326,14,FALSE)</f>
        <v>2927654.3033784423</v>
      </c>
    </row>
    <row r="207" spans="1:4" ht="54" thickTop="1" thickBot="1">
      <c r="A207" s="137" t="s">
        <v>1100</v>
      </c>
      <c r="B207" s="138" t="s">
        <v>1752</v>
      </c>
      <c r="C207" s="133" t="s">
        <v>387</v>
      </c>
      <c r="D207" s="179">
        <f>VLOOKUP('621.2'!A89,'621.2'!A89:N326,14,FALSE)</f>
        <v>1833465.8681814233</v>
      </c>
    </row>
    <row r="208" spans="1:4" ht="54" thickTop="1" thickBot="1">
      <c r="A208" s="137" t="s">
        <v>1101</v>
      </c>
      <c r="B208" s="138" t="s">
        <v>1753</v>
      </c>
      <c r="C208" s="133" t="s">
        <v>144</v>
      </c>
      <c r="D208" s="179">
        <f>VLOOKUP('621.3'!A93,'621.3'!A93:N327,14,FALSE)</f>
        <v>50369615.248261996</v>
      </c>
    </row>
    <row r="209" spans="1:4" ht="54" thickTop="1" thickBot="1">
      <c r="A209" s="137" t="s">
        <v>1102</v>
      </c>
      <c r="B209" s="138" t="s">
        <v>1754</v>
      </c>
      <c r="C209" s="133" t="s">
        <v>387</v>
      </c>
      <c r="D209" s="179">
        <f>VLOOKUP('621.4'!A93,'621.4'!A93:N328,14,FALSE)</f>
        <v>44488235.682825848</v>
      </c>
    </row>
    <row r="210" spans="1:4" ht="54" thickTop="1" thickBot="1">
      <c r="A210" s="137" t="s">
        <v>1103</v>
      </c>
      <c r="B210" s="138" t="s">
        <v>1755</v>
      </c>
      <c r="C210" s="133" t="s">
        <v>144</v>
      </c>
      <c r="D210" s="179">
        <f>VLOOKUP('621.5'!A89,'621.5'!A89:N329,14,FALSE)</f>
        <v>2737719.4841135279</v>
      </c>
    </row>
    <row r="211" spans="1:4" ht="54" thickTop="1" thickBot="1">
      <c r="A211" s="137" t="s">
        <v>1656</v>
      </c>
      <c r="B211" s="138" t="s">
        <v>1756</v>
      </c>
      <c r="C211" s="133" t="s">
        <v>144</v>
      </c>
      <c r="D211" s="179">
        <f>VLOOKUP('621.5.1'!A89,'621.5.1'!A89:N330,14,FALSE)</f>
        <v>522358.67588122573</v>
      </c>
    </row>
    <row r="212" spans="1:4" ht="54" thickTop="1" thickBot="1">
      <c r="A212" s="137" t="s">
        <v>1104</v>
      </c>
      <c r="B212" s="138" t="s">
        <v>1757</v>
      </c>
      <c r="C212" s="133" t="s">
        <v>1845</v>
      </c>
      <c r="D212" s="179">
        <f>VLOOKUP('621.6'!A98,'621.6'!A98:N331,14,FALSE)</f>
        <v>53064046.903724976</v>
      </c>
    </row>
    <row r="213" spans="1:4" ht="54" thickTop="1" thickBot="1">
      <c r="A213" s="137" t="s">
        <v>1731</v>
      </c>
      <c r="B213" s="138" t="s">
        <v>1758</v>
      </c>
      <c r="C213" s="133" t="s">
        <v>1845</v>
      </c>
      <c r="D213" s="179">
        <f>VLOOKUP('621.7'!A89,'621.7'!A89:N332,14,FALSE)</f>
        <v>615544.594263301</v>
      </c>
    </row>
    <row r="214" spans="1:4" ht="54" thickTop="1" thickBot="1">
      <c r="A214" s="137" t="s">
        <v>1105</v>
      </c>
      <c r="B214" s="138" t="s">
        <v>1994</v>
      </c>
      <c r="C214" s="133" t="s">
        <v>233</v>
      </c>
      <c r="D214" s="179">
        <f>VLOOKUP('622.1'!A89,'622.1'!A89:N333,14,FALSE)</f>
        <v>57143.397482080945</v>
      </c>
    </row>
    <row r="215" spans="1:4" ht="54" thickTop="1" thickBot="1">
      <c r="A215" s="137" t="s">
        <v>1106</v>
      </c>
      <c r="B215" s="138" t="s">
        <v>1759</v>
      </c>
      <c r="C215" s="133" t="s">
        <v>233</v>
      </c>
      <c r="D215" s="179">
        <f>VLOOKUP('622.2'!A89,'622.2'!A89:N335,14,FALSE)</f>
        <v>289369.2516285695</v>
      </c>
    </row>
    <row r="216" spans="1:4" ht="54" thickTop="1" thickBot="1">
      <c r="A216" s="137" t="s">
        <v>1107</v>
      </c>
      <c r="B216" s="138" t="s">
        <v>1760</v>
      </c>
      <c r="C216" s="133" t="s">
        <v>233</v>
      </c>
      <c r="D216" s="179">
        <f>VLOOKUP('622.3'!A89,'622.3'!A89:N336,14,FALSE)</f>
        <v>773161.52826261544</v>
      </c>
    </row>
    <row r="217" spans="1:4" ht="54" thickTop="1" thickBot="1">
      <c r="A217" s="137" t="s">
        <v>1108</v>
      </c>
      <c r="B217" s="138" t="s">
        <v>1761</v>
      </c>
      <c r="C217" s="133" t="s">
        <v>233</v>
      </c>
      <c r="D217" s="179">
        <f>VLOOKUP('622.4'!A89,'622.4'!A89:N337,14,FALSE)</f>
        <v>774373.38842868083</v>
      </c>
    </row>
    <row r="218" spans="1:4" ht="54" thickTop="1" thickBot="1">
      <c r="A218" s="137" t="s">
        <v>1109</v>
      </c>
      <c r="B218" s="138" t="s">
        <v>1762</v>
      </c>
      <c r="C218" s="133" t="s">
        <v>144</v>
      </c>
      <c r="D218" s="179">
        <f>VLOOKUP('622.5'!A89,'622.5'!A89:N338,14,FALSE)</f>
        <v>138512.78253554981</v>
      </c>
    </row>
    <row r="219" spans="1:4" ht="54" thickTop="1" thickBot="1">
      <c r="A219" s="137" t="s">
        <v>1110</v>
      </c>
      <c r="B219" s="138" t="s">
        <v>1763</v>
      </c>
      <c r="C219" s="133" t="s">
        <v>144</v>
      </c>
      <c r="D219" s="179">
        <f>VLOOKUP('623.1'!A103,'623.1'!A103:N339,14,FALSE)</f>
        <v>322406.10693807818</v>
      </c>
    </row>
    <row r="220" spans="1:4" ht="54" thickTop="1" thickBot="1">
      <c r="A220" s="137" t="s">
        <v>1111</v>
      </c>
      <c r="B220" s="138" t="s">
        <v>1219</v>
      </c>
      <c r="C220" s="133" t="s">
        <v>1995</v>
      </c>
      <c r="D220" s="179">
        <f>VLOOKUP('623.2'!A89,'623.2'!A89:N340,14,FALSE)</f>
        <v>1783605.3079647322</v>
      </c>
    </row>
    <row r="221" spans="1:4" ht="54" thickTop="1" thickBot="1">
      <c r="A221" s="137" t="s">
        <v>1112</v>
      </c>
      <c r="B221" s="138" t="s">
        <v>2114</v>
      </c>
      <c r="C221" s="133" t="s">
        <v>387</v>
      </c>
      <c r="D221" s="179">
        <f>VLOOKUP('630.1'!A89,'630.1'!A89:N341,14,FALSE)</f>
        <v>940405.6549842594</v>
      </c>
    </row>
    <row r="222" spans="1:4" ht="54" thickTop="1" thickBot="1">
      <c r="A222" s="137" t="s">
        <v>1113</v>
      </c>
      <c r="B222" s="138" t="s">
        <v>2115</v>
      </c>
      <c r="C222" s="133" t="s">
        <v>387</v>
      </c>
      <c r="D222" s="179">
        <f>VLOOKUP('630.2'!A89,'630.2'!A89:N342,14,FALSE)</f>
        <v>903730.51420639118</v>
      </c>
    </row>
    <row r="223" spans="1:4" ht="54" thickTop="1" thickBot="1">
      <c r="A223" s="137" t="s">
        <v>1114</v>
      </c>
      <c r="B223" s="138" t="s">
        <v>2116</v>
      </c>
      <c r="C223" s="133" t="s">
        <v>387</v>
      </c>
      <c r="D223" s="179">
        <f>VLOOKUP('630.3'!A89,'630.3'!A89:N343,14,FALSE)</f>
        <v>663924.14082637627</v>
      </c>
    </row>
    <row r="224" spans="1:4" ht="54" thickTop="1" thickBot="1">
      <c r="A224" s="137" t="s">
        <v>1115</v>
      </c>
      <c r="B224" s="138" t="s">
        <v>2117</v>
      </c>
      <c r="C224" s="133" t="s">
        <v>387</v>
      </c>
      <c r="D224" s="179">
        <f>VLOOKUP('630.4'!A89,'630.4'!A89:N344,14,FALSE)</f>
        <v>563802.8485636228</v>
      </c>
    </row>
    <row r="225" spans="1:4" ht="54" thickTop="1" thickBot="1">
      <c r="A225" s="137" t="s">
        <v>1116</v>
      </c>
      <c r="B225" s="138" t="s">
        <v>2118</v>
      </c>
      <c r="C225" s="133" t="s">
        <v>387</v>
      </c>
      <c r="D225" s="179">
        <f>VLOOKUP('630.5'!A93,'630.5'!A93:N345,14,FALSE)</f>
        <v>398727.28543157928</v>
      </c>
    </row>
    <row r="226" spans="1:4" ht="54" thickTop="1" thickBot="1">
      <c r="A226" s="137" t="s">
        <v>1117</v>
      </c>
      <c r="B226" s="138" t="s">
        <v>2119</v>
      </c>
      <c r="C226" s="133" t="s">
        <v>387</v>
      </c>
      <c r="D226" s="179">
        <f>VLOOKUP('630.6'!A93,'630.6'!A89:N346,14,FALSE)</f>
        <v>347759.73238034634</v>
      </c>
    </row>
    <row r="227" spans="1:4" ht="54" thickTop="1" thickBot="1">
      <c r="A227" s="137" t="s">
        <v>1118</v>
      </c>
      <c r="B227" s="138" t="s">
        <v>2120</v>
      </c>
      <c r="C227" s="133" t="s">
        <v>387</v>
      </c>
      <c r="D227" s="179">
        <f>VLOOKUP('630.7'!A93,'630.7'!A90:N347,14,FALSE)</f>
        <v>255491.28630984193</v>
      </c>
    </row>
    <row r="228" spans="1:4" ht="54" thickTop="1" thickBot="1">
      <c r="A228" s="137" t="s">
        <v>1119</v>
      </c>
      <c r="B228" s="138" t="s">
        <v>1764</v>
      </c>
      <c r="C228" s="133" t="s">
        <v>144</v>
      </c>
      <c r="D228" s="179">
        <f>VLOOKUP('632.1'!A90,'632.1'!A90:N349,14,FALSE)</f>
        <v>333440.41791020962</v>
      </c>
    </row>
    <row r="229" spans="1:4" ht="54" thickTop="1" thickBot="1">
      <c r="A229" s="137" t="s">
        <v>1659</v>
      </c>
      <c r="B229" s="138" t="s">
        <v>1765</v>
      </c>
      <c r="C229" s="133" t="s">
        <v>144</v>
      </c>
      <c r="D229" s="179">
        <f>VLOOKUP('632.2'!A90,'632.2'!A90:N350,14,FALSE)</f>
        <v>341559.13461586641</v>
      </c>
    </row>
    <row r="230" spans="1:4" ht="54" thickTop="1" thickBot="1">
      <c r="A230" s="137" t="s">
        <v>1662</v>
      </c>
      <c r="B230" s="138" t="s">
        <v>1766</v>
      </c>
      <c r="C230" s="133" t="s">
        <v>377</v>
      </c>
      <c r="D230" s="179">
        <f>VLOOKUP('640.1'!A90,'640.1'!A90:N351,14,FALSE)</f>
        <v>5093.9813150568716</v>
      </c>
    </row>
    <row r="231" spans="1:4" ht="54" thickTop="1" thickBot="1">
      <c r="A231" s="137" t="s">
        <v>1663</v>
      </c>
      <c r="B231" s="138" t="s">
        <v>1767</v>
      </c>
      <c r="C231" s="133" t="s">
        <v>377</v>
      </c>
      <c r="D231" s="179">
        <f>VLOOKUP('640.2'!A90,'640.2'!A90:N352,14,FALSE)</f>
        <v>4379.1850128757569</v>
      </c>
    </row>
    <row r="232" spans="1:4" ht="54" thickTop="1" thickBot="1">
      <c r="A232" s="137" t="s">
        <v>1120</v>
      </c>
      <c r="B232" s="138" t="s">
        <v>1768</v>
      </c>
      <c r="C232" s="133" t="s">
        <v>1664</v>
      </c>
      <c r="D232" s="179">
        <f>VLOOKUP('641.1'!A90,'641.1'!A90:N353,14,FALSE)</f>
        <v>1487.2704540738252</v>
      </c>
    </row>
    <row r="233" spans="1:4" ht="54" thickTop="1" thickBot="1">
      <c r="A233" s="137" t="s">
        <v>1121</v>
      </c>
      <c r="B233" s="138" t="s">
        <v>1768</v>
      </c>
      <c r="C233" s="133" t="s">
        <v>377</v>
      </c>
      <c r="D233" s="179">
        <f>VLOOKUP('641.2'!A90,'641.2'!A90:N354,14,FALSE)</f>
        <v>31486.266655681567</v>
      </c>
    </row>
    <row r="234" spans="1:4" ht="54" thickTop="1" thickBot="1">
      <c r="A234" s="137" t="s">
        <v>1122</v>
      </c>
      <c r="B234" s="138" t="s">
        <v>1769</v>
      </c>
      <c r="C234" s="133" t="s">
        <v>1845</v>
      </c>
      <c r="D234" s="179">
        <f>VLOOKUP('642.1'!A90,'642.1'!A90:N355,14,FALSE)</f>
        <v>485478.00935903285</v>
      </c>
    </row>
    <row r="235" spans="1:4" ht="54" thickTop="1" thickBot="1">
      <c r="A235" s="137" t="s">
        <v>1123</v>
      </c>
      <c r="B235" s="138" t="s">
        <v>1770</v>
      </c>
      <c r="C235" s="133" t="s">
        <v>144</v>
      </c>
      <c r="D235" s="179">
        <f>VLOOKUP('642.2'!A90,'642.2'!A90:N356,14,FALSE)</f>
        <v>46675.661455788053</v>
      </c>
    </row>
    <row r="236" spans="1:4" ht="54" thickTop="1" thickBot="1">
      <c r="A236" s="137" t="s">
        <v>1124</v>
      </c>
      <c r="B236" s="138" t="s">
        <v>1771</v>
      </c>
      <c r="C236" s="133" t="s">
        <v>377</v>
      </c>
      <c r="D236" s="179">
        <f>VLOOKUP('650.1'!A95,'650.1'!A95:N358,14,FALSE)</f>
        <v>8902.728800720497</v>
      </c>
    </row>
    <row r="237" spans="1:4" ht="54" thickTop="1" thickBot="1">
      <c r="A237" s="137" t="s">
        <v>1125</v>
      </c>
      <c r="B237" s="138" t="s">
        <v>2127</v>
      </c>
      <c r="C237" s="133" t="s">
        <v>377</v>
      </c>
      <c r="D237" s="179">
        <f>VLOOKUP('650.2'!A93,'650.2'!A93:N359,14,FALSE)</f>
        <v>8736.266951390493</v>
      </c>
    </row>
    <row r="238" spans="1:4" ht="54" thickTop="1" thickBot="1">
      <c r="A238" s="137" t="s">
        <v>1126</v>
      </c>
      <c r="B238" s="138" t="s">
        <v>1772</v>
      </c>
      <c r="C238" s="133" t="s">
        <v>377</v>
      </c>
      <c r="D238" s="201">
        <f>VLOOKUP('650.3'!A90,'650.3'!A90:N360,14,FALSE)</f>
        <v>0.57077380280777257</v>
      </c>
    </row>
    <row r="239" spans="1:4" ht="54" thickTop="1" thickBot="1">
      <c r="A239" s="137" t="s">
        <v>1127</v>
      </c>
      <c r="B239" s="138" t="s">
        <v>2131</v>
      </c>
      <c r="C239" s="133" t="s">
        <v>377</v>
      </c>
      <c r="D239" s="179">
        <f>VLOOKUP('650.4'!A93,'650.4'!A93:N361,14,FALSE)</f>
        <v>4254.2439106188658</v>
      </c>
    </row>
    <row r="240" spans="1:4" ht="57.75" thickTop="1" thickBot="1">
      <c r="A240" s="137" t="s">
        <v>1128</v>
      </c>
      <c r="B240" s="138" t="s">
        <v>1773</v>
      </c>
      <c r="C240" s="133" t="s">
        <v>233</v>
      </c>
      <c r="D240" s="179">
        <f>VLOOKUP('660.1'!A87,'660.1'!A87:N362,14,FALSE)</f>
        <v>365607.31544309627</v>
      </c>
    </row>
    <row r="241" spans="1:4" ht="76.5" thickTop="1" thickBot="1">
      <c r="A241" s="137" t="s">
        <v>1129</v>
      </c>
      <c r="B241" s="138" t="s">
        <v>1880</v>
      </c>
      <c r="C241" s="133" t="s">
        <v>144</v>
      </c>
      <c r="D241" s="179">
        <f>VLOOKUP('660.2'!A87,'660.2'!A87:N363,14,FALSE)</f>
        <v>415431.16021365585</v>
      </c>
    </row>
    <row r="242" spans="1:4" ht="54" thickTop="1" thickBot="1">
      <c r="A242" s="137" t="s">
        <v>1677</v>
      </c>
      <c r="B242" s="138" t="s">
        <v>1774</v>
      </c>
      <c r="C242" s="133" t="s">
        <v>144</v>
      </c>
      <c r="D242" s="179">
        <f>VLOOKUP('661.1'!A87,'661.1'!A87:N364,14,FALSE)</f>
        <v>587133.64809565921</v>
      </c>
    </row>
    <row r="243" spans="1:4" ht="54" thickTop="1" thickBot="1">
      <c r="A243" s="137" t="s">
        <v>1130</v>
      </c>
      <c r="B243" s="138" t="s">
        <v>1775</v>
      </c>
      <c r="C243" s="133" t="s">
        <v>144</v>
      </c>
      <c r="D243" s="179">
        <f>VLOOKUP('662.1'!A87,'662.1'!A87:N365,14,FALSE)</f>
        <v>328730.04798951373</v>
      </c>
    </row>
    <row r="244" spans="1:4" ht="54" thickTop="1" thickBot="1">
      <c r="A244" s="137" t="s">
        <v>1131</v>
      </c>
      <c r="B244" s="138" t="s">
        <v>1776</v>
      </c>
      <c r="C244" s="133" t="s">
        <v>144</v>
      </c>
      <c r="D244" s="179">
        <f>VLOOKUP('662.2'!A87,'662.2'!A87:N366,14,FALSE)</f>
        <v>305643.44441935926</v>
      </c>
    </row>
    <row r="245" spans="1:4" ht="54" thickTop="1" thickBot="1">
      <c r="A245" s="137" t="s">
        <v>1678</v>
      </c>
      <c r="B245" s="138" t="s">
        <v>1777</v>
      </c>
      <c r="C245" s="133" t="s">
        <v>144</v>
      </c>
      <c r="D245" s="179">
        <f>VLOOKUP('663.1'!A87,'663.1'!A87:N367,14,FALSE)</f>
        <v>17538.905055992887</v>
      </c>
    </row>
    <row r="246" spans="1:4" ht="54" thickTop="1" thickBot="1">
      <c r="A246" s="137" t="s">
        <v>1132</v>
      </c>
      <c r="B246" s="138" t="s">
        <v>1778</v>
      </c>
      <c r="C246" s="133" t="s">
        <v>387</v>
      </c>
      <c r="D246" s="179">
        <f>VLOOKUP('670.1'!A87,'670.1'!A87:N368,14,FALSE)</f>
        <v>268648.19417055673</v>
      </c>
    </row>
    <row r="247" spans="1:4" ht="54" thickTop="1" thickBot="1">
      <c r="A247" s="137" t="s">
        <v>1133</v>
      </c>
      <c r="B247" s="138" t="s">
        <v>1779</v>
      </c>
      <c r="C247" s="133" t="s">
        <v>387</v>
      </c>
      <c r="D247" s="179">
        <f>VLOOKUP('670.2'!A87,'670.2'!A87:N369,14,FALSE)</f>
        <v>296739.1238443777</v>
      </c>
    </row>
    <row r="248" spans="1:4" ht="54" thickTop="1" thickBot="1">
      <c r="A248" s="137" t="s">
        <v>1680</v>
      </c>
      <c r="B248" s="138" t="s">
        <v>1780</v>
      </c>
      <c r="C248" s="133" t="s">
        <v>387</v>
      </c>
      <c r="D248" s="179">
        <f>VLOOKUP('670.3'!A87,'670.3'!A87:N370,14,FALSE)</f>
        <v>312279.43211446912</v>
      </c>
    </row>
    <row r="249" spans="1:4" ht="54" thickTop="1" thickBot="1">
      <c r="A249" s="137" t="s">
        <v>1681</v>
      </c>
      <c r="B249" s="138" t="s">
        <v>1781</v>
      </c>
      <c r="C249" s="133" t="s">
        <v>387</v>
      </c>
      <c r="D249" s="179">
        <f>VLOOKUP('670.4'!A87,'670.4'!A87:N371,14,FALSE)</f>
        <v>424503.01672033011</v>
      </c>
    </row>
    <row r="250" spans="1:4" ht="54" thickTop="1" thickBot="1">
      <c r="A250" s="137" t="s">
        <v>1682</v>
      </c>
      <c r="B250" s="138" t="s">
        <v>1782</v>
      </c>
      <c r="C250" s="133" t="s">
        <v>387</v>
      </c>
      <c r="D250" s="179">
        <f>VLOOKUP('670.5'!A89,'670.5'!A89:N372,14,FALSE)</f>
        <v>286190.92933585588</v>
      </c>
    </row>
    <row r="251" spans="1:4" ht="54" thickTop="1" thickBot="1">
      <c r="A251" s="137" t="s">
        <v>1134</v>
      </c>
      <c r="B251" s="138" t="s">
        <v>1783</v>
      </c>
      <c r="C251" s="133" t="s">
        <v>387</v>
      </c>
      <c r="D251" s="179">
        <f>VLOOKUP('671.1'!A89,'671.1'!A89:N373,14,FALSE)</f>
        <v>512801.3315931774</v>
      </c>
    </row>
    <row r="252" spans="1:4" ht="54" thickTop="1" thickBot="1">
      <c r="A252" s="137" t="s">
        <v>1135</v>
      </c>
      <c r="B252" s="138" t="s">
        <v>1784</v>
      </c>
      <c r="C252" s="133" t="s">
        <v>144</v>
      </c>
      <c r="D252" s="179">
        <f>VLOOKUP('671.2'!A89,'671.2'!A89:N374,14,FALSE)</f>
        <v>45015.168088911334</v>
      </c>
    </row>
    <row r="253" spans="1:4" ht="54" thickTop="1" thickBot="1">
      <c r="A253" s="137" t="s">
        <v>1683</v>
      </c>
      <c r="B253" s="138" t="s">
        <v>1785</v>
      </c>
      <c r="C253" s="133" t="s">
        <v>387</v>
      </c>
      <c r="D253" s="179">
        <f>VLOOKUP('671.3'!A87,'671.3'!A87:N375,14,FALSE)</f>
        <v>542184.87217102828</v>
      </c>
    </row>
    <row r="254" spans="1:4" ht="54" thickTop="1" thickBot="1">
      <c r="A254" s="137" t="s">
        <v>1684</v>
      </c>
      <c r="B254" s="138" t="s">
        <v>1786</v>
      </c>
      <c r="C254" s="133" t="s">
        <v>144</v>
      </c>
      <c r="D254" s="179">
        <f>VLOOKUP('671.4'!A87,'671.4'!A87:N376,14,FALSE)</f>
        <v>47331.63103566668</v>
      </c>
    </row>
    <row r="255" spans="1:4" ht="54" thickTop="1" thickBot="1">
      <c r="A255" s="137" t="s">
        <v>1136</v>
      </c>
      <c r="B255" s="138" t="s">
        <v>1787</v>
      </c>
      <c r="C255" s="133" t="s">
        <v>144</v>
      </c>
      <c r="D255" s="179">
        <f>VLOOKUP('672.1'!A87,'672.1'!A87:N377,14,FALSE)</f>
        <v>38309.606785425276</v>
      </c>
    </row>
    <row r="256" spans="1:4" ht="54" thickTop="1" thickBot="1">
      <c r="A256" s="137" t="s">
        <v>1685</v>
      </c>
      <c r="B256" s="138" t="s">
        <v>1788</v>
      </c>
      <c r="C256" s="133" t="s">
        <v>144</v>
      </c>
      <c r="D256" s="179">
        <f>VLOOKUP('672.2'!A87,'672.2'!A87:N378,14,FALSE)</f>
        <v>53953.429194351942</v>
      </c>
    </row>
    <row r="257" spans="1:4" ht="54" thickTop="1" thickBot="1">
      <c r="A257" s="137" t="s">
        <v>1686</v>
      </c>
      <c r="B257" s="138" t="s">
        <v>1789</v>
      </c>
      <c r="C257" s="133" t="s">
        <v>144</v>
      </c>
      <c r="D257" s="179">
        <f>VLOOKUP('672.3'!A87,'672.3'!A87:N379,14,FALSE)</f>
        <v>40145.009433331943</v>
      </c>
    </row>
    <row r="258" spans="1:4" ht="54" thickTop="1" thickBot="1">
      <c r="A258" s="137" t="s">
        <v>1687</v>
      </c>
      <c r="B258" s="138" t="s">
        <v>1790</v>
      </c>
      <c r="C258" s="133" t="s">
        <v>144</v>
      </c>
      <c r="D258" s="179">
        <f>VLOOKUP('672.4'!A87,'672.3'!A87:N380,14,FALSE)</f>
        <v>40145.009433331943</v>
      </c>
    </row>
    <row r="259" spans="1:4" ht="54" thickTop="1" thickBot="1">
      <c r="A259" s="137" t="s">
        <v>1732</v>
      </c>
      <c r="B259" s="138" t="s">
        <v>1791</v>
      </c>
      <c r="C259" s="133" t="s">
        <v>233</v>
      </c>
      <c r="D259" s="179">
        <f>VLOOKUP('673.1.1'!A87,'673.1.1'!A87:N381,14,FALSE)</f>
        <v>9494.9421792163866</v>
      </c>
    </row>
    <row r="260" spans="1:4" ht="54" thickTop="1" thickBot="1">
      <c r="A260" s="137" t="s">
        <v>1733</v>
      </c>
      <c r="B260" s="138" t="s">
        <v>2046</v>
      </c>
      <c r="C260" s="133" t="s">
        <v>233</v>
      </c>
      <c r="D260" s="179">
        <f>VLOOKUP('673.1.2'!A87,'673.1.2'!A87:N382,14,FALSE)</f>
        <v>9414.004279148372</v>
      </c>
    </row>
    <row r="261" spans="1:4" ht="54" thickTop="1" thickBot="1">
      <c r="A261" s="137" t="s">
        <v>1137</v>
      </c>
      <c r="B261" s="138" t="s">
        <v>1792</v>
      </c>
      <c r="C261" s="133" t="s">
        <v>387</v>
      </c>
      <c r="D261" s="179">
        <f>VLOOKUP('673.2'!A87,'673.2'!A87:N383,14,FALSE)</f>
        <v>69399.532129480154</v>
      </c>
    </row>
    <row r="262" spans="1:4" ht="54" thickTop="1" thickBot="1">
      <c r="A262" s="137" t="s">
        <v>1138</v>
      </c>
      <c r="B262" s="138" t="s">
        <v>1793</v>
      </c>
      <c r="C262" s="133" t="s">
        <v>387</v>
      </c>
      <c r="D262" s="179">
        <f>VLOOKUP('673.3'!A89,'673.3'!A89:N384,14,FALSE)</f>
        <v>76908.412877687108</v>
      </c>
    </row>
    <row r="263" spans="1:4" ht="54" thickTop="1" thickBot="1">
      <c r="A263" s="137" t="s">
        <v>1139</v>
      </c>
      <c r="B263" s="138" t="s">
        <v>1996</v>
      </c>
      <c r="C263" s="133" t="s">
        <v>144</v>
      </c>
      <c r="D263" s="179">
        <f>VLOOKUP('674.1'!A89,'674.1'!A89:N385,14,FALSE)</f>
        <v>86541.092291220106</v>
      </c>
    </row>
    <row r="264" spans="1:4" ht="54" thickTop="1" thickBot="1">
      <c r="A264" s="137" t="s">
        <v>1140</v>
      </c>
      <c r="B264" s="138" t="s">
        <v>1794</v>
      </c>
      <c r="C264" s="133" t="s">
        <v>144</v>
      </c>
      <c r="D264" s="179">
        <f>VLOOKUP('674.2'!A89,'674.2'!A89:N386,14,FALSE)</f>
        <v>152658.04843919733</v>
      </c>
    </row>
    <row r="265" spans="1:4" ht="54" thickTop="1" thickBot="1">
      <c r="A265" s="137" t="s">
        <v>1141</v>
      </c>
      <c r="B265" s="138" t="s">
        <v>1795</v>
      </c>
      <c r="C265" s="133" t="s">
        <v>233</v>
      </c>
      <c r="D265" s="179">
        <f>VLOOKUP('680.1'!A87,'680.1'!A87:N387,14,FALSE)</f>
        <v>152241.75409241131</v>
      </c>
    </row>
    <row r="266" spans="1:4" ht="54" thickTop="1" thickBot="1">
      <c r="A266" s="137" t="s">
        <v>1142</v>
      </c>
      <c r="B266" s="138" t="s">
        <v>1796</v>
      </c>
      <c r="C266" s="133" t="s">
        <v>144</v>
      </c>
      <c r="D266" s="179">
        <f>VLOOKUP('680.2'!A87,'680.2'!A87:N388,14,FALSE)</f>
        <v>9556.2865469943281</v>
      </c>
    </row>
    <row r="267" spans="1:4" ht="54" thickTop="1" thickBot="1">
      <c r="A267" s="137" t="s">
        <v>1143</v>
      </c>
      <c r="B267" s="138" t="s">
        <v>1797</v>
      </c>
      <c r="C267" s="133" t="s">
        <v>387</v>
      </c>
      <c r="D267" s="179">
        <f>VLOOKUP('680.3'!A89,'680.3'!A89:N389,14,FALSE)</f>
        <v>48274.730883118784</v>
      </c>
    </row>
    <row r="268" spans="1:4" ht="54" thickTop="1" thickBot="1">
      <c r="A268" s="137" t="s">
        <v>1144</v>
      </c>
      <c r="B268" s="138" t="s">
        <v>1798</v>
      </c>
      <c r="C268" s="133" t="s">
        <v>387</v>
      </c>
      <c r="D268" s="179">
        <f>VLOOKUP('681.1'!A89,'681.1'!A89:N390,14,FALSE)</f>
        <v>167409.56790427482</v>
      </c>
    </row>
    <row r="269" spans="1:4" ht="54" thickTop="1" thickBot="1">
      <c r="A269" s="137" t="s">
        <v>1692</v>
      </c>
      <c r="B269" s="138" t="s">
        <v>1799</v>
      </c>
      <c r="C269" s="133" t="s">
        <v>387</v>
      </c>
      <c r="D269" s="179">
        <f>VLOOKUP('681.2'!A89,'681.2'!A89:N391,14,FALSE)</f>
        <v>195500.49757809582</v>
      </c>
    </row>
    <row r="270" spans="1:4" ht="54" thickTop="1" thickBot="1">
      <c r="A270" s="137" t="s">
        <v>1693</v>
      </c>
      <c r="B270" s="138" t="s">
        <v>1800</v>
      </c>
      <c r="C270" s="133" t="s">
        <v>387</v>
      </c>
      <c r="D270" s="179">
        <f>VLOOKUP('681.3'!A89,'681.3'!A89:N392,14,FALSE)</f>
        <v>211040.80584818724</v>
      </c>
    </row>
    <row r="271" spans="1:4" ht="54" thickTop="1" thickBot="1">
      <c r="A271" s="137" t="s">
        <v>1694</v>
      </c>
      <c r="B271" s="138" t="s">
        <v>1801</v>
      </c>
      <c r="C271" s="133" t="s">
        <v>387</v>
      </c>
      <c r="D271" s="179">
        <f>VLOOKUP('681.4'!A89,'681.4'!A89:N393,14,FALSE)</f>
        <v>323264.39045404812</v>
      </c>
    </row>
    <row r="272" spans="1:4" ht="54" thickTop="1" thickBot="1">
      <c r="A272" s="137" t="s">
        <v>1145</v>
      </c>
      <c r="B272" s="138" t="s">
        <v>1802</v>
      </c>
      <c r="C272" s="133" t="s">
        <v>387</v>
      </c>
      <c r="D272" s="179">
        <f>VLOOKUP('682.1'!A89,'682.1'!A89:N394,14,FALSE)</f>
        <v>245293.24027110753</v>
      </c>
    </row>
    <row r="273" spans="1:4" ht="54" thickTop="1" thickBot="1">
      <c r="A273" s="137" t="s">
        <v>1695</v>
      </c>
      <c r="B273" s="138" t="s">
        <v>1803</v>
      </c>
      <c r="C273" s="133" t="s">
        <v>387</v>
      </c>
      <c r="D273" s="179">
        <f>VLOOKUP('682.2'!A89,'682.2'!A89:N395,14,FALSE)</f>
        <v>245293.24027110753</v>
      </c>
    </row>
    <row r="274" spans="1:4" ht="54" thickTop="1" thickBot="1">
      <c r="A274" s="137" t="s">
        <v>1697</v>
      </c>
      <c r="B274" s="138" t="s">
        <v>1804</v>
      </c>
      <c r="C274" s="133" t="s">
        <v>387</v>
      </c>
      <c r="D274" s="179">
        <f>VLOOKUP('682.3'!A89,'682.3'!A89:N396,14,FALSE)</f>
        <v>245293.24027110753</v>
      </c>
    </row>
    <row r="275" spans="1:4" ht="54" thickTop="1" thickBot="1">
      <c r="A275" s="137" t="s">
        <v>1699</v>
      </c>
      <c r="B275" s="138" t="s">
        <v>1997</v>
      </c>
      <c r="C275" s="133" t="s">
        <v>387</v>
      </c>
      <c r="D275" s="179">
        <f>VLOOKUP('682.4'!A89,'682.4'!A89:N397,14,FALSE)</f>
        <v>245293.24027110753</v>
      </c>
    </row>
    <row r="276" spans="1:4" ht="54" thickTop="1" thickBot="1">
      <c r="A276" s="137" t="s">
        <v>1701</v>
      </c>
      <c r="B276" s="138" t="s">
        <v>1805</v>
      </c>
      <c r="C276" s="133" t="s">
        <v>233</v>
      </c>
      <c r="D276" s="179">
        <f>VLOOKUP('683.1'!A89,'683.1'!A89:N398,14,FALSE)</f>
        <v>14596.441456003569</v>
      </c>
    </row>
    <row r="277" spans="1:4" ht="54" thickTop="1" thickBot="1">
      <c r="A277" s="137" t="s">
        <v>1703</v>
      </c>
      <c r="B277" s="138" t="s">
        <v>1806</v>
      </c>
      <c r="C277" s="133" t="s">
        <v>233</v>
      </c>
      <c r="D277" s="179">
        <f>VLOOKUP('683.2'!A89,'683.2'!A89:N399,14,FALSE)</f>
        <v>17201.162400748341</v>
      </c>
    </row>
    <row r="278" spans="1:4" ht="54" thickTop="1" thickBot="1">
      <c r="A278" s="137" t="s">
        <v>1705</v>
      </c>
      <c r="B278" s="138" t="s">
        <v>1807</v>
      </c>
      <c r="C278" s="133" t="s">
        <v>233</v>
      </c>
      <c r="D278" s="179">
        <f>VLOOKUP('683.3'!A89,'683.3'!A89:N400,14,FALSE)</f>
        <v>14596.441456003569</v>
      </c>
    </row>
    <row r="279" spans="1:4" ht="54" thickTop="1" thickBot="1">
      <c r="A279" s="137" t="s">
        <v>1706</v>
      </c>
      <c r="B279" s="138" t="s">
        <v>1808</v>
      </c>
      <c r="C279" s="133" t="s">
        <v>233</v>
      </c>
      <c r="D279" s="179">
        <f>VLOOKUP('683.4'!A89,'683.4'!A89:N401,14,FALSE)</f>
        <v>17201.162400748341</v>
      </c>
    </row>
    <row r="280" spans="1:4" ht="54" thickTop="1" thickBot="1">
      <c r="A280" s="137" t="s">
        <v>1707</v>
      </c>
      <c r="B280" s="138" t="s">
        <v>1809</v>
      </c>
      <c r="C280" s="133" t="s">
        <v>233</v>
      </c>
      <c r="D280" s="179">
        <f>VLOOKUP('683.5'!A87,'683.5'!A87:N402,14,FALSE)</f>
        <v>56785.814195293096</v>
      </c>
    </row>
    <row r="281" spans="1:4" ht="54" thickTop="1" thickBot="1">
      <c r="A281" s="137" t="s">
        <v>2047</v>
      </c>
      <c r="B281" s="138" t="s">
        <v>1810</v>
      </c>
      <c r="C281" s="133" t="s">
        <v>233</v>
      </c>
      <c r="D281" s="179">
        <f>VLOOKUP('690.1.1'!A89,'690.1.1'!A89:N403,14,FALSE)</f>
        <v>13354.734141780722</v>
      </c>
    </row>
    <row r="282" spans="1:4" ht="54" thickTop="1" thickBot="1">
      <c r="A282" s="137" t="s">
        <v>1710</v>
      </c>
      <c r="B282" s="138" t="s">
        <v>1811</v>
      </c>
      <c r="C282" s="133" t="s">
        <v>233</v>
      </c>
      <c r="D282" s="179">
        <f>VLOOKUP('690.1.2'!A89,'690.1.2'!A89:N404,14,FALSE)</f>
        <v>28916.395942315019</v>
      </c>
    </row>
    <row r="283" spans="1:4" ht="54" thickTop="1" thickBot="1">
      <c r="A283" s="137" t="s">
        <v>1146</v>
      </c>
      <c r="B283" s="138" t="s">
        <v>1812</v>
      </c>
      <c r="C283" s="133" t="s">
        <v>144</v>
      </c>
      <c r="D283" s="179">
        <f>VLOOKUP('700.1'!A89,'700.1'!A89:N405,14,FALSE)</f>
        <v>2139.8980275671279</v>
      </c>
    </row>
    <row r="284" spans="1:4" ht="54" thickTop="1" thickBot="1">
      <c r="A284" s="137" t="s">
        <v>1147</v>
      </c>
      <c r="B284" s="138" t="s">
        <v>1813</v>
      </c>
      <c r="C284" s="133" t="s">
        <v>144</v>
      </c>
      <c r="D284" s="179">
        <f>VLOOKUP('700.2'!A89,'700.2'!A89:N406,14,FALSE)</f>
        <v>2219.0587521479174</v>
      </c>
    </row>
    <row r="285" spans="1:4" ht="54" thickTop="1" thickBot="1">
      <c r="A285" s="137" t="s">
        <v>1148</v>
      </c>
      <c r="B285" s="138" t="s">
        <v>1814</v>
      </c>
      <c r="C285" s="133" t="s">
        <v>233</v>
      </c>
      <c r="D285" s="179">
        <f>VLOOKUP('700.3'!A89,'700.3'!A89:N407,14,FALSE)</f>
        <v>40644.750239110377</v>
      </c>
    </row>
    <row r="286" spans="1:4" ht="54" thickTop="1" thickBot="1">
      <c r="A286" s="137" t="s">
        <v>1149</v>
      </c>
      <c r="B286" s="138" t="s">
        <v>1815</v>
      </c>
      <c r="C286" s="133" t="s">
        <v>233</v>
      </c>
      <c r="D286" s="179">
        <f>VLOOKUP('700.4'!A89,'700.4'!A89:N408,14,FALSE)</f>
        <v>47357.559910588265</v>
      </c>
    </row>
    <row r="287" spans="1:4" ht="54" thickTop="1" thickBot="1">
      <c r="A287" s="137" t="s">
        <v>1150</v>
      </c>
      <c r="B287" s="138" t="s">
        <v>1816</v>
      </c>
      <c r="C287" s="133" t="s">
        <v>1845</v>
      </c>
      <c r="D287" s="179">
        <f>VLOOKUP('701.1'!A89,'701.1'!A89:N409,14,FALSE)</f>
        <v>16133.356701312099</v>
      </c>
    </row>
    <row r="288" spans="1:4" ht="54" thickTop="1" thickBot="1">
      <c r="A288" s="137" t="s">
        <v>1713</v>
      </c>
      <c r="B288" s="138" t="s">
        <v>1817</v>
      </c>
      <c r="C288" s="133" t="s">
        <v>1845</v>
      </c>
      <c r="D288" s="179">
        <f>VLOOKUP('710.1'!A89,'710.1'!A89:N410,14,FALSE)</f>
        <v>679325.82344887604</v>
      </c>
    </row>
    <row r="289" spans="1:4" ht="54" thickTop="1" thickBot="1">
      <c r="A289" s="137" t="s">
        <v>1151</v>
      </c>
      <c r="B289" s="138" t="s">
        <v>1818</v>
      </c>
      <c r="C289" s="133" t="s">
        <v>233</v>
      </c>
      <c r="D289" s="179">
        <f>VLOOKUP('710.2'!A89,'710.2'!A89:N411,14,FALSE)</f>
        <v>590728.71654190752</v>
      </c>
    </row>
    <row r="290" spans="1:4" ht="54" thickTop="1" thickBot="1">
      <c r="A290" s="137" t="s">
        <v>1152</v>
      </c>
      <c r="B290" s="138" t="s">
        <v>1819</v>
      </c>
      <c r="C290" s="133" t="s">
        <v>1845</v>
      </c>
      <c r="D290" s="179">
        <f>VLOOKUP('720.1'!A89,'720.1'!A89:N412,14,FALSE)</f>
        <v>367929.39790755446</v>
      </c>
    </row>
    <row r="291" spans="1:4" ht="54" thickTop="1" thickBot="1">
      <c r="A291" s="137" t="s">
        <v>1153</v>
      </c>
      <c r="B291" s="138" t="s">
        <v>1820</v>
      </c>
      <c r="C291" s="133" t="s">
        <v>144</v>
      </c>
      <c r="D291" s="179">
        <f>VLOOKUP('730.1'!A89,'730.1'!A89:N413,14,FALSE)</f>
        <v>156247.81165593598</v>
      </c>
    </row>
    <row r="292" spans="1:4" ht="54" thickTop="1" thickBot="1">
      <c r="A292" s="137" t="s">
        <v>1154</v>
      </c>
      <c r="B292" s="138" t="s">
        <v>1821</v>
      </c>
      <c r="C292" s="133" t="s">
        <v>1845</v>
      </c>
      <c r="D292" s="179">
        <f>VLOOKUP('730.2'!A89,'730.2'!A89:N414,14,FALSE)</f>
        <v>114276.50813346411</v>
      </c>
    </row>
    <row r="293" spans="1:4" ht="54" thickTop="1" thickBot="1">
      <c r="A293" s="137" t="s">
        <v>1155</v>
      </c>
      <c r="B293" s="138" t="s">
        <v>1822</v>
      </c>
      <c r="C293" s="133" t="s">
        <v>1845</v>
      </c>
      <c r="D293" s="179">
        <f>VLOOKUP('730.3'!A89,'730.3'!A89:N415,14,FALSE)</f>
        <v>77476.838055941218</v>
      </c>
    </row>
    <row r="294" spans="1:4" ht="54" thickTop="1" thickBot="1">
      <c r="A294" s="137" t="s">
        <v>1714</v>
      </c>
      <c r="B294" s="138" t="s">
        <v>1823</v>
      </c>
      <c r="C294" s="133" t="s">
        <v>1845</v>
      </c>
      <c r="D294" s="179">
        <f>VLOOKUP('730.4'!A89,'730.4'!A89:N416,14,FALSE)</f>
        <v>72557.627926449946</v>
      </c>
    </row>
    <row r="295" spans="1:4" ht="54" thickTop="1" thickBot="1">
      <c r="A295" s="137" t="s">
        <v>1156</v>
      </c>
      <c r="B295" s="138" t="s">
        <v>1824</v>
      </c>
      <c r="C295" s="133" t="s">
        <v>144</v>
      </c>
      <c r="D295" s="179">
        <f>VLOOKUP('731.1'!A89,'731.1'!A89:N417,14,FALSE)</f>
        <v>148435.7709927464</v>
      </c>
    </row>
    <row r="296" spans="1:4" ht="54" thickTop="1" thickBot="1">
      <c r="A296" s="137" t="s">
        <v>1157</v>
      </c>
      <c r="B296" s="138" t="s">
        <v>1825</v>
      </c>
      <c r="C296" s="133" t="s">
        <v>1995</v>
      </c>
      <c r="D296" s="179">
        <f>VLOOKUP('740.1'!A89,'740.1'!A89:N418,14,FALSE)</f>
        <v>20345.620770611313</v>
      </c>
    </row>
    <row r="297" spans="1:4" ht="54" thickTop="1" thickBot="1">
      <c r="A297" s="137" t="s">
        <v>1717</v>
      </c>
      <c r="B297" s="138" t="s">
        <v>1826</v>
      </c>
      <c r="C297" s="133" t="s">
        <v>1845</v>
      </c>
      <c r="D297" s="179">
        <f>VLOOKUP('741.1'!A89,'741.1'!A89:N419,14,FALSE)</f>
        <v>48700.994850635689</v>
      </c>
    </row>
    <row r="298" spans="1:4" ht="54" thickTop="1" thickBot="1">
      <c r="A298" s="137" t="s">
        <v>1158</v>
      </c>
      <c r="B298" s="138" t="s">
        <v>1827</v>
      </c>
      <c r="C298" s="133" t="s">
        <v>144</v>
      </c>
      <c r="D298" s="179">
        <f>VLOOKUP('800.1'!A89,'800.1'!A89:N420,14,FALSE)</f>
        <v>14392.530057760123</v>
      </c>
    </row>
    <row r="299" spans="1:4" ht="54" thickTop="1" thickBot="1">
      <c r="A299" s="137" t="s">
        <v>1159</v>
      </c>
      <c r="B299" s="138" t="s">
        <v>1828</v>
      </c>
      <c r="C299" s="133" t="s">
        <v>144</v>
      </c>
      <c r="D299" s="179">
        <f>VLOOKUP('800.2'!A89,'800.2'!A89:N421,14,FALSE)</f>
        <v>19596.874970025441</v>
      </c>
    </row>
    <row r="300" spans="1:4" ht="54" thickTop="1" thickBot="1">
      <c r="A300" s="137" t="s">
        <v>1160</v>
      </c>
      <c r="B300" s="138" t="s">
        <v>1829</v>
      </c>
      <c r="C300" s="133" t="s">
        <v>144</v>
      </c>
      <c r="D300" s="179">
        <f>VLOOKUP('800.3'!A89,'800.3'!A89:N422,14,FALSE)</f>
        <v>45401.579352976769</v>
      </c>
    </row>
    <row r="301" spans="1:4" ht="54" thickTop="1" thickBot="1">
      <c r="A301" s="137" t="s">
        <v>1161</v>
      </c>
      <c r="B301" s="138" t="s">
        <v>1830</v>
      </c>
      <c r="C301" s="133" t="s">
        <v>144</v>
      </c>
      <c r="D301" s="179">
        <f>VLOOKUP('800.4'!A89,'800.4'!A89:N423,14,FALSE)</f>
        <v>50224.191887124987</v>
      </c>
    </row>
    <row r="302" spans="1:4" ht="54" thickTop="1" thickBot="1">
      <c r="A302" s="137" t="s">
        <v>1718</v>
      </c>
      <c r="B302" s="138" t="s">
        <v>1831</v>
      </c>
      <c r="C302" s="133" t="s">
        <v>1845</v>
      </c>
      <c r="D302" s="179">
        <f>VLOOKUP('802.1'!A89,'802.1'!A89:N424,14,FALSE)</f>
        <v>437141.17411183787</v>
      </c>
    </row>
    <row r="303" spans="1:4" ht="54" thickTop="1" thickBot="1">
      <c r="A303" s="137" t="s">
        <v>1719</v>
      </c>
      <c r="B303" s="138" t="s">
        <v>1881</v>
      </c>
      <c r="C303" s="133" t="s">
        <v>1845</v>
      </c>
      <c r="D303" s="179">
        <f>VLOOKUP('802.2'!A89,'802.2'!A89:N425,14,FALSE)</f>
        <v>119417.66506748693</v>
      </c>
    </row>
    <row r="304" spans="1:4" ht="54" thickTop="1" thickBot="1">
      <c r="A304" s="137" t="s">
        <v>1720</v>
      </c>
      <c r="B304" s="138" t="s">
        <v>1832</v>
      </c>
      <c r="C304" s="133" t="s">
        <v>1845</v>
      </c>
      <c r="D304" s="179">
        <f>VLOOKUP('802.3'!A89,'802.3'!A89:N426,14,FALSE)</f>
        <v>93726.181246305714</v>
      </c>
    </row>
    <row r="305" spans="1:4" ht="54" thickTop="1" thickBot="1">
      <c r="A305" s="137" t="s">
        <v>1721</v>
      </c>
      <c r="B305" s="138" t="s">
        <v>1833</v>
      </c>
      <c r="C305" s="133" t="s">
        <v>1845</v>
      </c>
      <c r="D305" s="179">
        <f>VLOOKUP('802.4'!A89,'802.4'!A89:N427,14,FALSE)</f>
        <v>87031.439075398637</v>
      </c>
    </row>
    <row r="306" spans="1:4" ht="54" thickTop="1" thickBot="1">
      <c r="A306" s="137" t="s">
        <v>1722</v>
      </c>
      <c r="B306" s="138" t="s">
        <v>1834</v>
      </c>
      <c r="C306" s="133" t="s">
        <v>1845</v>
      </c>
      <c r="D306" s="179">
        <f>VLOOKUP('802.5'!A89,'802.5'!A89:N428,14,FALSE)</f>
        <v>937678.96917027608</v>
      </c>
    </row>
    <row r="307" spans="1:4" ht="54" thickTop="1" thickBot="1">
      <c r="A307" s="137" t="s">
        <v>1723</v>
      </c>
      <c r="B307" s="138" t="s">
        <v>1835</v>
      </c>
      <c r="C307" s="133" t="s">
        <v>1845</v>
      </c>
      <c r="D307" s="179">
        <f>VLOOKUP('802.6'!A89,'802.6'!A89:N429,14,FALSE)</f>
        <v>901581.34476203821</v>
      </c>
    </row>
    <row r="308" spans="1:4" ht="54" thickTop="1" thickBot="1">
      <c r="A308" s="137" t="s">
        <v>1724</v>
      </c>
      <c r="B308" s="138" t="s">
        <v>1836</v>
      </c>
      <c r="C308" s="133" t="s">
        <v>1845</v>
      </c>
      <c r="D308" s="179">
        <f>VLOOKUP('802.7'!A89,'802.7'!A89:N430,14,FALSE)</f>
        <v>607331.9376384177</v>
      </c>
    </row>
    <row r="309" spans="1:4" ht="54" thickTop="1" thickBot="1">
      <c r="A309" s="137" t="s">
        <v>1725</v>
      </c>
      <c r="B309" s="138" t="s">
        <v>1837</v>
      </c>
      <c r="C309" s="133" t="s">
        <v>1845</v>
      </c>
      <c r="D309" s="179">
        <f>VLOOKUP('802.8'!A89,'802.8'!A89:N431,14,FALSE)</f>
        <v>520606.86316632305</v>
      </c>
    </row>
    <row r="310" spans="1:4" ht="54" thickTop="1" thickBot="1">
      <c r="A310" s="137" t="s">
        <v>1162</v>
      </c>
      <c r="B310" s="138" t="s">
        <v>1838</v>
      </c>
      <c r="C310" s="133" t="s">
        <v>233</v>
      </c>
      <c r="D310" s="179">
        <f>VLOOKUP('810.1'!A89,'810.1'!A89:N432,14,FALSE)</f>
        <v>38867.373094302784</v>
      </c>
    </row>
    <row r="311" spans="1:4" ht="54" thickTop="1" thickBot="1">
      <c r="A311" s="137" t="s">
        <v>1163</v>
      </c>
      <c r="B311" s="138" t="s">
        <v>1839</v>
      </c>
      <c r="C311" s="133" t="s">
        <v>233</v>
      </c>
      <c r="D311" s="179">
        <f>VLOOKUP('810.2'!A89,'810.2'!A89:N433,14,FALSE)</f>
        <v>40707.306701086833</v>
      </c>
    </row>
    <row r="312" spans="1:4" ht="54" thickTop="1" thickBot="1">
      <c r="A312" s="137" t="s">
        <v>1164</v>
      </c>
      <c r="B312" s="138" t="s">
        <v>1840</v>
      </c>
      <c r="C312" s="133" t="s">
        <v>233</v>
      </c>
      <c r="D312" s="179">
        <f>VLOOKUP('810.3'!A89,'810.3'!A89:N435,14,FALSE)</f>
        <v>19761.289176657858</v>
      </c>
    </row>
    <row r="313" spans="1:4" ht="57.75" thickTop="1" thickBot="1">
      <c r="A313" s="137" t="s">
        <v>1726</v>
      </c>
      <c r="B313" s="138" t="s">
        <v>2050</v>
      </c>
      <c r="C313" s="133" t="s">
        <v>233</v>
      </c>
      <c r="D313" s="179">
        <f>VLOOKUP('811.1'!A89,'811.1'!A89:N436,14,FALSE)</f>
        <v>28224.326945953202</v>
      </c>
    </row>
    <row r="314" spans="1:4" ht="57.75" thickTop="1" thickBot="1">
      <c r="A314" s="137" t="s">
        <v>1727</v>
      </c>
      <c r="B314" s="138" t="s">
        <v>2051</v>
      </c>
      <c r="C314" s="133" t="s">
        <v>233</v>
      </c>
      <c r="D314" s="179">
        <f>VLOOKUP('811.2'!A89,'811.2'!A89:N437,14,FALSE)</f>
        <v>42503.119952027017</v>
      </c>
    </row>
    <row r="315" spans="1:4" ht="54" thickTop="1" thickBot="1">
      <c r="A315" s="137" t="s">
        <v>1165</v>
      </c>
      <c r="B315" s="138" t="s">
        <v>2053</v>
      </c>
      <c r="C315" s="133" t="s">
        <v>233</v>
      </c>
      <c r="D315" s="179">
        <f>VLOOKUP('812.1'!A89,'812.1'!A89:N438,14,FALSE)</f>
        <v>83195.389651920224</v>
      </c>
    </row>
    <row r="316" spans="1:4" ht="54" thickTop="1" thickBot="1">
      <c r="A316" s="137" t="s">
        <v>1728</v>
      </c>
      <c r="B316" s="138" t="s">
        <v>1841</v>
      </c>
      <c r="C316" s="133" t="s">
        <v>1995</v>
      </c>
      <c r="D316" s="179">
        <f>VLOOKUP('820.1'!A89,'820.1'!A89:N439,14,FALSE)</f>
        <v>204120.93452489597</v>
      </c>
    </row>
    <row r="317" spans="1:4" ht="54" thickTop="1" thickBot="1">
      <c r="A317" s="137" t="s">
        <v>1729</v>
      </c>
      <c r="B317" s="138" t="s">
        <v>1842</v>
      </c>
      <c r="C317" s="133" t="s">
        <v>984</v>
      </c>
      <c r="D317" s="179">
        <f>VLOOKUP('820.1.2'!A88,'820.1.2'!A88:N440,14,FALSE)</f>
        <v>3654182.1054718457</v>
      </c>
    </row>
    <row r="318" spans="1:4" ht="57.75" thickTop="1" thickBot="1">
      <c r="A318" s="137" t="s">
        <v>1166</v>
      </c>
      <c r="B318" s="138" t="s">
        <v>1843</v>
      </c>
      <c r="C318" s="133" t="s">
        <v>1998</v>
      </c>
      <c r="D318" s="179">
        <f>VLOOKUP('900.1'!A88,'900.1'!A88:N441,14,FALSE)</f>
        <v>1290.2238399085206</v>
      </c>
    </row>
    <row r="319" spans="1:4" ht="57.75" thickTop="1" thickBot="1">
      <c r="A319" s="137" t="s">
        <v>1167</v>
      </c>
      <c r="B319" s="138" t="s">
        <v>2195</v>
      </c>
      <c r="C319" s="133" t="s">
        <v>1999</v>
      </c>
      <c r="D319" s="179">
        <f>VLOOKUP('900.2'!A88,'900.2'!A88:N442,14,FALSE)</f>
        <v>1583.456530796821</v>
      </c>
    </row>
    <row r="320" spans="1:4" ht="54" thickTop="1" thickBot="1">
      <c r="A320" s="137" t="s">
        <v>1168</v>
      </c>
      <c r="B320" s="138" t="s">
        <v>1844</v>
      </c>
      <c r="C320" s="133" t="s">
        <v>1999</v>
      </c>
      <c r="D320" s="179">
        <f>VLOOKUP('900.3'!A88,'900.3'!A88:N443,14,FALSE)</f>
        <v>1583.456530796821</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5703125" style="183" customWidth="1"/>
    <col min="5" max="5" width="10.42578125" customWidth="1"/>
  </cols>
  <sheetData>
    <row r="1" spans="1:4" ht="66" customHeight="1" thickTop="1">
      <c r="A1" s="670" t="s">
        <v>1850</v>
      </c>
      <c r="B1" s="671"/>
      <c r="C1" s="671"/>
      <c r="D1" s="672"/>
    </row>
    <row r="2" spans="1:4" ht="20.25" customHeight="1" thickBot="1">
      <c r="A2" s="673"/>
      <c r="B2" s="674"/>
      <c r="C2" s="674"/>
      <c r="D2" s="675"/>
    </row>
    <row r="3" spans="1:4" ht="16.5" thickTop="1" thickBot="1">
      <c r="A3" s="669" t="s">
        <v>2223</v>
      </c>
      <c r="B3" s="669"/>
      <c r="C3" s="669"/>
      <c r="D3" s="669"/>
    </row>
    <row r="4" spans="1:4" ht="16.5" thickTop="1" thickBot="1">
      <c r="A4" s="669"/>
      <c r="B4" s="669"/>
      <c r="C4" s="669"/>
      <c r="D4" s="669"/>
    </row>
    <row r="5" spans="1:4" ht="16.5" thickTop="1" thickBot="1">
      <c r="A5" s="669"/>
      <c r="B5" s="669"/>
      <c r="C5" s="669"/>
      <c r="D5" s="669"/>
    </row>
    <row r="6" spans="1:4" ht="16.5" thickTop="1" thickBot="1">
      <c r="A6" s="649" t="s">
        <v>2237</v>
      </c>
      <c r="B6" s="650" t="s">
        <v>1882</v>
      </c>
      <c r="C6" s="651" t="s">
        <v>2238</v>
      </c>
      <c r="D6" s="652">
        <v>29260</v>
      </c>
    </row>
    <row r="7" spans="1:4" ht="16.5" thickTop="1" thickBot="1">
      <c r="A7" s="653"/>
      <c r="B7" s="654"/>
      <c r="C7" s="655"/>
      <c r="D7" s="656" t="s">
        <v>1848</v>
      </c>
    </row>
    <row r="8" spans="1:4" ht="16.5" thickTop="1" thickBot="1">
      <c r="A8" s="657" t="s">
        <v>98</v>
      </c>
      <c r="B8" s="658" t="s">
        <v>1882</v>
      </c>
      <c r="C8" s="659" t="s">
        <v>99</v>
      </c>
      <c r="D8" s="660">
        <v>58677.433987924393</v>
      </c>
    </row>
    <row r="9" spans="1:4" ht="16.5" thickTop="1" thickBot="1">
      <c r="A9" s="657" t="s">
        <v>102</v>
      </c>
      <c r="B9" s="658" t="s">
        <v>1882</v>
      </c>
      <c r="C9" s="659" t="s">
        <v>103</v>
      </c>
      <c r="D9" s="660">
        <f>$D$6*1.85</f>
        <v>54131</v>
      </c>
    </row>
    <row r="10" spans="1:4" ht="16.5" thickTop="1" thickBot="1">
      <c r="A10" s="657" t="s">
        <v>0</v>
      </c>
      <c r="B10" s="658" t="s">
        <v>1882</v>
      </c>
      <c r="C10" s="659" t="s">
        <v>1</v>
      </c>
      <c r="D10" s="660">
        <v>69346.058349365194</v>
      </c>
    </row>
    <row r="11" spans="1:4" ht="16.5" thickTop="1" thickBot="1">
      <c r="A11" s="657" t="s">
        <v>1674</v>
      </c>
      <c r="B11" s="658" t="s">
        <v>1882</v>
      </c>
      <c r="C11" s="659" t="s">
        <v>1673</v>
      </c>
      <c r="D11" s="660">
        <v>320058.73084322392</v>
      </c>
    </row>
    <row r="12" spans="1:4" ht="16.5" thickTop="1" thickBot="1">
      <c r="A12" s="657" t="s">
        <v>100</v>
      </c>
      <c r="B12" s="658" t="s">
        <v>1882</v>
      </c>
      <c r="C12" s="659" t="s">
        <v>101</v>
      </c>
      <c r="D12" s="660">
        <v>80014.682710805981</v>
      </c>
    </row>
    <row r="13" spans="1:4" ht="16.5" thickTop="1" thickBot="1">
      <c r="A13" s="657" t="s">
        <v>62</v>
      </c>
      <c r="B13" s="658" t="s">
        <v>1882</v>
      </c>
      <c r="C13" s="659" t="s">
        <v>63</v>
      </c>
      <c r="D13" s="660">
        <v>586774.33987924387</v>
      </c>
    </row>
    <row r="14" spans="1:4" ht="16.5" thickTop="1" thickBot="1">
      <c r="A14" s="657" t="s">
        <v>108</v>
      </c>
      <c r="B14" s="658" t="s">
        <v>1882</v>
      </c>
      <c r="C14" s="659" t="s">
        <v>109</v>
      </c>
      <c r="D14" s="660">
        <v>320058.73084322392</v>
      </c>
    </row>
    <row r="15" spans="1:4" ht="16.5" thickTop="1" thickBot="1">
      <c r="A15" s="657" t="s">
        <v>41</v>
      </c>
      <c r="B15" s="658" t="s">
        <v>1882</v>
      </c>
      <c r="C15" s="659" t="s">
        <v>42</v>
      </c>
      <c r="D15" s="660">
        <v>213372.48722881597</v>
      </c>
    </row>
    <row r="16" spans="1:4" ht="16.5" thickTop="1" thickBot="1">
      <c r="A16" s="657" t="s">
        <v>43</v>
      </c>
      <c r="B16" s="658" t="s">
        <v>1882</v>
      </c>
      <c r="C16" s="659" t="s">
        <v>44</v>
      </c>
      <c r="D16" s="660">
        <v>320058.73084322392</v>
      </c>
    </row>
    <row r="17" spans="1:4" ht="16.5" thickTop="1" thickBot="1">
      <c r="A17" s="657" t="s">
        <v>106</v>
      </c>
      <c r="B17" s="658" t="s">
        <v>1882</v>
      </c>
      <c r="C17" s="659" t="s">
        <v>107</v>
      </c>
      <c r="D17" s="660">
        <v>106686.24361440798</v>
      </c>
    </row>
    <row r="18" spans="1:4" ht="16.5" thickTop="1" thickBot="1">
      <c r="A18" s="657" t="s">
        <v>1675</v>
      </c>
      <c r="B18" s="658" t="s">
        <v>1882</v>
      </c>
      <c r="C18" s="659" t="s">
        <v>2000</v>
      </c>
      <c r="D18" s="660">
        <v>96017.619252967183</v>
      </c>
    </row>
    <row r="19" spans="1:4" ht="16.5" thickTop="1" thickBot="1">
      <c r="A19" s="657" t="s">
        <v>96</v>
      </c>
      <c r="B19" s="658" t="s">
        <v>92</v>
      </c>
      <c r="C19" s="659" t="s">
        <v>97</v>
      </c>
      <c r="D19" s="660">
        <v>2133724.8722881596</v>
      </c>
    </row>
    <row r="20" spans="1:4" ht="16.5" thickTop="1" thickBot="1">
      <c r="A20" s="657" t="s">
        <v>76</v>
      </c>
      <c r="B20" s="658" t="s">
        <v>1882</v>
      </c>
      <c r="C20" s="659" t="s">
        <v>77</v>
      </c>
      <c r="D20" s="660">
        <v>485912.31941843667</v>
      </c>
    </row>
    <row r="21" spans="1:4" ht="16.5" thickTop="1" thickBot="1">
      <c r="A21" s="657" t="s">
        <v>74</v>
      </c>
      <c r="B21" s="658" t="s">
        <v>1882</v>
      </c>
      <c r="C21" s="659" t="s">
        <v>75</v>
      </c>
      <c r="D21" s="660">
        <v>477235.31371453602</v>
      </c>
    </row>
    <row r="22" spans="1:4" ht="16.5" thickTop="1" thickBot="1">
      <c r="A22" s="657" t="s">
        <v>84</v>
      </c>
      <c r="B22" s="658" t="s">
        <v>1882</v>
      </c>
      <c r="C22" s="659" t="s">
        <v>85</v>
      </c>
      <c r="D22" s="660">
        <v>544482.10791976599</v>
      </c>
    </row>
    <row r="23" spans="1:4" ht="16.5" thickTop="1" thickBot="1">
      <c r="A23" s="657" t="s">
        <v>78</v>
      </c>
      <c r="B23" s="658" t="s">
        <v>1882</v>
      </c>
      <c r="C23" s="659" t="s">
        <v>79</v>
      </c>
      <c r="D23" s="660">
        <v>605221.14784707059</v>
      </c>
    </row>
    <row r="24" spans="1:4" ht="16.5" thickTop="1" thickBot="1">
      <c r="A24" s="657" t="s">
        <v>64</v>
      </c>
      <c r="B24" s="658" t="s">
        <v>1882</v>
      </c>
      <c r="C24" s="659" t="s">
        <v>65</v>
      </c>
      <c r="D24" s="660">
        <v>468558.30801063532</v>
      </c>
    </row>
    <row r="25" spans="1:4" ht="16.5" thickTop="1" thickBot="1">
      <c r="A25" s="657" t="s">
        <v>80</v>
      </c>
      <c r="B25" s="658" t="s">
        <v>1882</v>
      </c>
      <c r="C25" s="659" t="s">
        <v>81</v>
      </c>
      <c r="D25" s="660">
        <v>557497.61647561705</v>
      </c>
    </row>
    <row r="26" spans="1:4" ht="16.5" thickTop="1" thickBot="1">
      <c r="A26" s="657" t="s">
        <v>82</v>
      </c>
      <c r="B26" s="658" t="s">
        <v>1882</v>
      </c>
      <c r="C26" s="659" t="s">
        <v>83</v>
      </c>
      <c r="D26" s="660">
        <v>577020.87930939358</v>
      </c>
    </row>
    <row r="27" spans="1:4" ht="16.5" thickTop="1" thickBot="1">
      <c r="A27" s="657" t="s">
        <v>104</v>
      </c>
      <c r="B27" s="658" t="s">
        <v>1882</v>
      </c>
      <c r="C27" s="659" t="s">
        <v>105</v>
      </c>
      <c r="D27" s="660">
        <v>145339.84554033595</v>
      </c>
    </row>
    <row r="28" spans="1:4" ht="16.5" thickTop="1" thickBot="1">
      <c r="A28" s="657" t="s">
        <v>4</v>
      </c>
      <c r="B28" s="658" t="s">
        <v>1882</v>
      </c>
      <c r="C28" s="659" t="s">
        <v>5</v>
      </c>
      <c r="D28" s="660">
        <v>162693.85694813728</v>
      </c>
    </row>
    <row r="29" spans="1:4" ht="16.5" customHeight="1" thickTop="1" thickBot="1">
      <c r="A29" s="657" t="s">
        <v>45</v>
      </c>
      <c r="B29" s="658" t="s">
        <v>1882</v>
      </c>
      <c r="C29" s="659" t="s">
        <v>2226</v>
      </c>
      <c r="D29" s="660">
        <f>$D$43+$D$64</f>
        <v>160817.24361440798</v>
      </c>
    </row>
    <row r="30" spans="1:4" ht="16.5" thickTop="1" thickBot="1">
      <c r="A30" s="657" t="s">
        <v>66</v>
      </c>
      <c r="B30" s="658" t="s">
        <v>1882</v>
      </c>
      <c r="C30" s="659" t="s">
        <v>67</v>
      </c>
      <c r="D30" s="660">
        <v>160029.36542161196</v>
      </c>
    </row>
    <row r="31" spans="1:4" ht="16.5" thickTop="1" thickBot="1">
      <c r="A31" s="657" t="s">
        <v>23</v>
      </c>
      <c r="B31" s="658" t="s">
        <v>1882</v>
      </c>
      <c r="C31" s="659" t="s">
        <v>24</v>
      </c>
      <c r="D31" s="660">
        <f>$D$64*10</f>
        <v>541310</v>
      </c>
    </row>
    <row r="32" spans="1:4" ht="16.5" thickTop="1" thickBot="1">
      <c r="A32" s="657" t="s">
        <v>7</v>
      </c>
      <c r="B32" s="658" t="s">
        <v>1882</v>
      </c>
      <c r="C32" s="659" t="s">
        <v>8</v>
      </c>
      <c r="D32" s="660">
        <f>$D$64*2</f>
        <v>108262</v>
      </c>
    </row>
    <row r="33" spans="1:4" ht="16.5" thickTop="1" thickBot="1">
      <c r="A33" s="657" t="s">
        <v>9</v>
      </c>
      <c r="B33" s="658" t="s">
        <v>1882</v>
      </c>
      <c r="C33" s="659" t="s">
        <v>10</v>
      </c>
      <c r="D33" s="660">
        <f>$D$64*3</f>
        <v>162393</v>
      </c>
    </row>
    <row r="34" spans="1:4" ht="16.5" thickTop="1" thickBot="1">
      <c r="A34" s="657" t="s">
        <v>11</v>
      </c>
      <c r="B34" s="658" t="s">
        <v>1882</v>
      </c>
      <c r="C34" s="659" t="s">
        <v>12</v>
      </c>
      <c r="D34" s="660">
        <f>$D$64*4</f>
        <v>216524</v>
      </c>
    </row>
    <row r="35" spans="1:4" ht="16.5" thickTop="1" thickBot="1">
      <c r="A35" s="657" t="s">
        <v>13</v>
      </c>
      <c r="B35" s="658" t="s">
        <v>1882</v>
      </c>
      <c r="C35" s="659" t="s">
        <v>14</v>
      </c>
      <c r="D35" s="660">
        <f>$D$64*5</f>
        <v>270655</v>
      </c>
    </row>
    <row r="36" spans="1:4" ht="16.5" thickTop="1" thickBot="1">
      <c r="A36" s="657" t="s">
        <v>15</v>
      </c>
      <c r="B36" s="658" t="s">
        <v>1882</v>
      </c>
      <c r="C36" s="659" t="s">
        <v>16</v>
      </c>
      <c r="D36" s="660">
        <f>$D$64*6</f>
        <v>324786</v>
      </c>
    </row>
    <row r="37" spans="1:4" ht="16.5" thickTop="1" thickBot="1">
      <c r="A37" s="657" t="s">
        <v>17</v>
      </c>
      <c r="B37" s="658" t="s">
        <v>1882</v>
      </c>
      <c r="C37" s="659" t="s">
        <v>18</v>
      </c>
      <c r="D37" s="660">
        <f>$D$64*7</f>
        <v>378917</v>
      </c>
    </row>
    <row r="38" spans="1:4" ht="16.5" thickTop="1" thickBot="1">
      <c r="A38" s="657" t="s">
        <v>19</v>
      </c>
      <c r="B38" s="658" t="s">
        <v>1882</v>
      </c>
      <c r="C38" s="659" t="s">
        <v>20</v>
      </c>
      <c r="D38" s="660">
        <f>$D$64*8</f>
        <v>433048</v>
      </c>
    </row>
    <row r="39" spans="1:4" ht="16.5" thickTop="1" thickBot="1">
      <c r="A39" s="657" t="s">
        <v>21</v>
      </c>
      <c r="B39" s="658" t="s">
        <v>1882</v>
      </c>
      <c r="C39" s="659" t="s">
        <v>22</v>
      </c>
      <c r="D39" s="660">
        <f>$D$64*9</f>
        <v>487179</v>
      </c>
    </row>
    <row r="40" spans="1:4" ht="16.5" thickTop="1" thickBot="1">
      <c r="A40" s="657" t="s">
        <v>72</v>
      </c>
      <c r="B40" s="658" t="s">
        <v>1882</v>
      </c>
      <c r="C40" s="659" t="s">
        <v>73</v>
      </c>
      <c r="D40" s="660">
        <v>58677.433987924393</v>
      </c>
    </row>
    <row r="41" spans="1:4" ht="16.5" thickTop="1" thickBot="1">
      <c r="A41" s="657" t="s">
        <v>27</v>
      </c>
      <c r="B41" s="658" t="s">
        <v>1882</v>
      </c>
      <c r="C41" s="659" t="s">
        <v>28</v>
      </c>
      <c r="D41" s="660">
        <v>117354.86797584879</v>
      </c>
    </row>
    <row r="42" spans="1:4" ht="16.5" thickTop="1" thickBot="1">
      <c r="A42" s="657" t="s">
        <v>25</v>
      </c>
      <c r="B42" s="658" t="s">
        <v>1882</v>
      </c>
      <c r="C42" s="659" t="s">
        <v>26</v>
      </c>
      <c r="D42" s="660">
        <v>117354.86797584879</v>
      </c>
    </row>
    <row r="43" spans="1:4" ht="16.5" thickTop="1" thickBot="1">
      <c r="A43" s="657" t="s">
        <v>30</v>
      </c>
      <c r="B43" s="658" t="s">
        <v>1882</v>
      </c>
      <c r="C43" s="659" t="s">
        <v>31</v>
      </c>
      <c r="D43" s="660">
        <v>106686.24361440798</v>
      </c>
    </row>
    <row r="44" spans="1:4" ht="17.25" customHeight="1" thickTop="1" thickBot="1">
      <c r="A44" s="657" t="s">
        <v>40</v>
      </c>
      <c r="B44" s="658" t="s">
        <v>1882</v>
      </c>
      <c r="C44" s="659" t="s">
        <v>2225</v>
      </c>
      <c r="D44" s="660">
        <v>266715.60903601995</v>
      </c>
    </row>
    <row r="45" spans="1:4" ht="16.5" thickTop="1" thickBot="1">
      <c r="A45" s="657" t="s">
        <v>32</v>
      </c>
      <c r="B45" s="658" t="s">
        <v>1882</v>
      </c>
      <c r="C45" s="659" t="s">
        <v>33</v>
      </c>
      <c r="D45" s="660">
        <f>D43*2</f>
        <v>213372.48722881597</v>
      </c>
    </row>
    <row r="46" spans="1:4" ht="16.5" thickTop="1" thickBot="1">
      <c r="A46" s="657" t="s">
        <v>34</v>
      </c>
      <c r="B46" s="658" t="s">
        <v>1882</v>
      </c>
      <c r="C46" s="659" t="s">
        <v>35</v>
      </c>
      <c r="D46" s="660">
        <f>D43*3</f>
        <v>320058.73084322398</v>
      </c>
    </row>
    <row r="47" spans="1:4" ht="16.5" thickTop="1" thickBot="1">
      <c r="A47" s="657" t="s">
        <v>70</v>
      </c>
      <c r="B47" s="658" t="s">
        <v>1882</v>
      </c>
      <c r="C47" s="659" t="s">
        <v>71</v>
      </c>
      <c r="D47" s="660">
        <f>D43+(3*D8)</f>
        <v>282718.54557818116</v>
      </c>
    </row>
    <row r="48" spans="1:4" ht="16.5" thickTop="1" thickBot="1">
      <c r="A48" s="657" t="s">
        <v>36</v>
      </c>
      <c r="B48" s="658" t="s">
        <v>1882</v>
      </c>
      <c r="C48" s="659" t="s">
        <v>37</v>
      </c>
      <c r="D48" s="660">
        <v>117354.86797584879</v>
      </c>
    </row>
    <row r="49" spans="1:4" ht="16.5" thickTop="1" thickBot="1">
      <c r="A49" s="657" t="s">
        <v>38</v>
      </c>
      <c r="B49" s="658" t="s">
        <v>1882</v>
      </c>
      <c r="C49" s="659" t="s">
        <v>39</v>
      </c>
      <c r="D49" s="660">
        <v>128023.49233728957</v>
      </c>
    </row>
    <row r="50" spans="1:4" ht="16.5" thickTop="1" thickBot="1">
      <c r="A50" s="657" t="s">
        <v>89</v>
      </c>
      <c r="B50" s="658" t="s">
        <v>1882</v>
      </c>
      <c r="C50" s="659" t="s">
        <v>90</v>
      </c>
      <c r="D50" s="660">
        <v>133357.80451800997</v>
      </c>
    </row>
    <row r="51" spans="1:4" ht="16.5" thickTop="1" thickBot="1">
      <c r="A51" s="657" t="s">
        <v>46</v>
      </c>
      <c r="B51" s="658" t="s">
        <v>1882</v>
      </c>
      <c r="C51" s="659" t="s">
        <v>47</v>
      </c>
      <c r="D51" s="660">
        <f>$D$6*1.85</f>
        <v>54131</v>
      </c>
    </row>
    <row r="52" spans="1:4" ht="16.5" thickTop="1" thickBot="1">
      <c r="A52" s="657" t="s">
        <v>48</v>
      </c>
      <c r="B52" s="658" t="s">
        <v>1882</v>
      </c>
      <c r="C52" s="659" t="s">
        <v>49</v>
      </c>
      <c r="D52" s="660">
        <f>D51*2</f>
        <v>108262</v>
      </c>
    </row>
    <row r="53" spans="1:4" ht="16.5" thickTop="1" thickBot="1">
      <c r="A53" s="657" t="s">
        <v>50</v>
      </c>
      <c r="B53" s="658" t="s">
        <v>1882</v>
      </c>
      <c r="C53" s="659" t="s">
        <v>51</v>
      </c>
      <c r="D53" s="660">
        <v>106686.24361440798</v>
      </c>
    </row>
    <row r="54" spans="1:4" ht="16.5" thickTop="1" thickBot="1">
      <c r="A54" s="657" t="s">
        <v>68</v>
      </c>
      <c r="B54" s="658" t="s">
        <v>1882</v>
      </c>
      <c r="C54" s="659" t="s">
        <v>69</v>
      </c>
      <c r="D54" s="660">
        <v>213372.48722881597</v>
      </c>
    </row>
    <row r="55" spans="1:4" ht="46.5" thickTop="1" thickBot="1">
      <c r="A55" s="657" t="s">
        <v>29</v>
      </c>
      <c r="B55" s="658" t="s">
        <v>1882</v>
      </c>
      <c r="C55" s="659" t="s">
        <v>1883</v>
      </c>
      <c r="D55" s="661">
        <v>800146.82710805978</v>
      </c>
    </row>
    <row r="56" spans="1:4" ht="16.5" thickTop="1" thickBot="1">
      <c r="A56" s="657" t="s">
        <v>52</v>
      </c>
      <c r="B56" s="658" t="s">
        <v>1882</v>
      </c>
      <c r="C56" s="659" t="s">
        <v>53</v>
      </c>
      <c r="D56" s="660">
        <v>80014.682710805981</v>
      </c>
    </row>
    <row r="57" spans="1:4" ht="16.5" thickTop="1" thickBot="1">
      <c r="A57" s="657" t="s">
        <v>54</v>
      </c>
      <c r="B57" s="658" t="s">
        <v>1882</v>
      </c>
      <c r="C57" s="659" t="s">
        <v>55</v>
      </c>
      <c r="D57" s="660">
        <v>160029.36542161196</v>
      </c>
    </row>
    <row r="58" spans="1:4" ht="16.5" thickTop="1" thickBot="1">
      <c r="A58" s="657" t="s">
        <v>56</v>
      </c>
      <c r="B58" s="658" t="s">
        <v>1882</v>
      </c>
      <c r="C58" s="659" t="s">
        <v>57</v>
      </c>
      <c r="D58" s="660">
        <v>106686.24361440798</v>
      </c>
    </row>
    <row r="59" spans="1:4" ht="16.5" thickTop="1" thickBot="1">
      <c r="A59" s="657" t="s">
        <v>2</v>
      </c>
      <c r="B59" s="658" t="s">
        <v>1882</v>
      </c>
      <c r="C59" s="659" t="s">
        <v>3</v>
      </c>
      <c r="D59" s="660">
        <v>213372.48722881597</v>
      </c>
    </row>
    <row r="60" spans="1:4" ht="16.5" thickTop="1" thickBot="1">
      <c r="A60" s="657" t="s">
        <v>58</v>
      </c>
      <c r="B60" s="658" t="s">
        <v>1882</v>
      </c>
      <c r="C60" s="659" t="s">
        <v>59</v>
      </c>
      <c r="D60" s="660">
        <v>133357.80451800997</v>
      </c>
    </row>
    <row r="61" spans="1:4" ht="16.5" thickTop="1" thickBot="1">
      <c r="A61" s="657" t="s">
        <v>86</v>
      </c>
      <c r="B61" s="658" t="s">
        <v>1882</v>
      </c>
      <c r="C61" s="659" t="s">
        <v>87</v>
      </c>
      <c r="D61" s="660">
        <v>160029.36542161196</v>
      </c>
    </row>
    <row r="62" spans="1:4" ht="16.5" thickTop="1" thickBot="1">
      <c r="A62" s="657" t="s">
        <v>88</v>
      </c>
      <c r="B62" s="658" t="s">
        <v>1882</v>
      </c>
      <c r="C62" s="659" t="s">
        <v>87</v>
      </c>
      <c r="D62" s="660">
        <v>160029.36542161196</v>
      </c>
    </row>
    <row r="63" spans="1:4" ht="16.5" thickTop="1" thickBot="1">
      <c r="A63" s="657" t="s">
        <v>60</v>
      </c>
      <c r="B63" s="658" t="s">
        <v>1882</v>
      </c>
      <c r="C63" s="659" t="s">
        <v>61</v>
      </c>
      <c r="D63" s="660">
        <v>160029.36542161196</v>
      </c>
    </row>
    <row r="64" spans="1:4" ht="17.25" customHeight="1" thickTop="1" thickBot="1">
      <c r="A64" s="657" t="s">
        <v>6</v>
      </c>
      <c r="B64" s="658" t="s">
        <v>1882</v>
      </c>
      <c r="C64" s="659" t="s">
        <v>2224</v>
      </c>
      <c r="D64" s="660">
        <f>$D$6*1.85</f>
        <v>54131</v>
      </c>
    </row>
    <row r="65" spans="1:4" ht="16.5" thickTop="1" thickBot="1">
      <c r="A65" s="657" t="s">
        <v>91</v>
      </c>
      <c r="B65" s="658" t="s">
        <v>92</v>
      </c>
      <c r="C65" s="659" t="s">
        <v>93</v>
      </c>
      <c r="D65" s="660">
        <v>533431.21807203989</v>
      </c>
    </row>
    <row r="66" spans="1:4" ht="16.5" thickTop="1" thickBot="1">
      <c r="A66" s="657" t="s">
        <v>94</v>
      </c>
      <c r="B66" s="658" t="s">
        <v>92</v>
      </c>
      <c r="C66" s="659" t="s">
        <v>95</v>
      </c>
      <c r="D66" s="660">
        <v>266715.60903601995</v>
      </c>
    </row>
    <row r="67" spans="1:4" ht="16.5" thickTop="1" thickBot="1">
      <c r="A67" s="657" t="s">
        <v>2228</v>
      </c>
      <c r="B67" s="658" t="s">
        <v>1882</v>
      </c>
      <c r="C67" s="659" t="s">
        <v>2227</v>
      </c>
      <c r="D67" s="660">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activeCell="D6" sqref="D6"/>
    </sheetView>
  </sheetViews>
  <sheetFormatPr baseColWidth="10" defaultRowHeight="15"/>
  <cols>
    <col min="1" max="1" width="11.5703125" customWidth="1"/>
    <col min="2" max="2" width="9.140625" style="6" customWidth="1"/>
    <col min="3" max="3" width="89.7109375" style="7" customWidth="1"/>
    <col min="4" max="4" width="17.5703125" style="183" customWidth="1"/>
  </cols>
  <sheetData>
    <row r="1" spans="1:4" ht="15.75" customHeight="1" thickTop="1">
      <c r="A1" s="679" t="s">
        <v>1850</v>
      </c>
      <c r="B1" s="680"/>
      <c r="C1" s="680"/>
      <c r="D1" s="681"/>
    </row>
    <row r="2" spans="1:4" ht="89.25" customHeight="1" thickBot="1">
      <c r="A2" s="682"/>
      <c r="B2" s="683"/>
      <c r="C2" s="683"/>
      <c r="D2" s="684"/>
    </row>
    <row r="3" spans="1:4" ht="37.5" customHeight="1" thickTop="1" thickBot="1">
      <c r="A3" s="676" t="s">
        <v>110</v>
      </c>
      <c r="B3" s="677"/>
      <c r="C3" s="677"/>
      <c r="D3" s="678"/>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7">
        <v>42172.579017270458</v>
      </c>
    </row>
    <row r="8" spans="1:4" ht="30" customHeight="1" thickTop="1" thickBot="1">
      <c r="A8" s="10" t="s">
        <v>112</v>
      </c>
      <c r="B8" s="8" t="s">
        <v>113</v>
      </c>
      <c r="C8" s="11" t="s">
        <v>114</v>
      </c>
      <c r="D8" s="647">
        <v>1857.705437687956</v>
      </c>
    </row>
    <row r="9" spans="1:4" ht="30" customHeight="1" thickTop="1" thickBot="1">
      <c r="A9" s="10" t="s">
        <v>117</v>
      </c>
      <c r="B9" s="8" t="s">
        <v>113</v>
      </c>
      <c r="C9" s="11" t="s">
        <v>118</v>
      </c>
      <c r="D9" s="647">
        <v>49612.627781785639</v>
      </c>
    </row>
    <row r="10" spans="1:4" ht="30" customHeight="1" thickTop="1" thickBot="1">
      <c r="A10" s="10" t="s">
        <v>119</v>
      </c>
      <c r="B10" s="8" t="s">
        <v>113</v>
      </c>
      <c r="C10" s="11" t="s">
        <v>120</v>
      </c>
      <c r="D10" s="647">
        <v>35244.116904745511</v>
      </c>
    </row>
    <row r="11" spans="1:4" ht="30" customHeight="1" thickTop="1" thickBot="1">
      <c r="A11" s="10" t="s">
        <v>123</v>
      </c>
      <c r="B11" s="8" t="s">
        <v>113</v>
      </c>
      <c r="C11" s="11" t="s">
        <v>124</v>
      </c>
      <c r="D11" s="647">
        <v>14977.493785421275</v>
      </c>
    </row>
    <row r="12" spans="1:4" ht="30" customHeight="1" thickTop="1" thickBot="1">
      <c r="A12" s="10" t="s">
        <v>121</v>
      </c>
      <c r="B12" s="8" t="s">
        <v>113</v>
      </c>
      <c r="C12" s="11" t="s">
        <v>122</v>
      </c>
      <c r="D12" s="647">
        <v>42378.648991318631</v>
      </c>
    </row>
    <row r="13" spans="1:4" ht="30" customHeight="1" thickTop="1" thickBot="1">
      <c r="A13" s="10" t="s">
        <v>125</v>
      </c>
      <c r="B13" s="8" t="s">
        <v>113</v>
      </c>
      <c r="C13" s="11" t="s">
        <v>126</v>
      </c>
      <c r="D13" s="647">
        <v>34575.671018778317</v>
      </c>
    </row>
    <row r="14" spans="1:4" ht="30" customHeight="1" thickTop="1" thickBot="1">
      <c r="A14" s="10" t="s">
        <v>131</v>
      </c>
      <c r="B14" s="8" t="s">
        <v>113</v>
      </c>
      <c r="C14" s="11" t="s">
        <v>132</v>
      </c>
      <c r="D14" s="647">
        <v>209224.58753148178</v>
      </c>
    </row>
    <row r="15" spans="1:4" ht="30" customHeight="1" thickTop="1" thickBot="1">
      <c r="A15" s="10" t="s">
        <v>129</v>
      </c>
      <c r="B15" s="8" t="s">
        <v>113</v>
      </c>
      <c r="C15" s="11" t="s">
        <v>130</v>
      </c>
      <c r="D15" s="647">
        <v>181917.75291072091</v>
      </c>
    </row>
    <row r="16" spans="1:4" ht="30" customHeight="1" thickTop="1" thickBot="1">
      <c r="A16" s="10" t="s">
        <v>127</v>
      </c>
      <c r="B16" s="8" t="s">
        <v>113</v>
      </c>
      <c r="C16" s="11" t="s">
        <v>128</v>
      </c>
      <c r="D16" s="647">
        <v>142935.67020806685</v>
      </c>
    </row>
    <row r="17" spans="1:4" ht="30" customHeight="1" thickTop="1" thickBot="1">
      <c r="A17" s="10" t="s">
        <v>1711</v>
      </c>
      <c r="B17" s="8" t="s">
        <v>113</v>
      </c>
      <c r="C17" s="11" t="s">
        <v>1712</v>
      </c>
      <c r="D17" s="647">
        <v>39822.766178870465</v>
      </c>
    </row>
    <row r="18" spans="1:4" ht="30" customHeight="1" thickTop="1" thickBot="1">
      <c r="A18" s="10" t="s">
        <v>133</v>
      </c>
      <c r="B18" s="8" t="s">
        <v>113</v>
      </c>
      <c r="C18" s="11" t="s">
        <v>134</v>
      </c>
      <c r="D18" s="647">
        <v>46035.622112859986</v>
      </c>
    </row>
    <row r="19" spans="1:4" ht="30" customHeight="1" thickTop="1" thickBot="1">
      <c r="A19" s="10" t="s">
        <v>146</v>
      </c>
      <c r="B19" s="8" t="s">
        <v>113</v>
      </c>
      <c r="C19" s="11" t="s">
        <v>147</v>
      </c>
      <c r="D19" s="647">
        <v>233894.54666342732</v>
      </c>
    </row>
    <row r="20" spans="1:4" ht="30" customHeight="1" thickTop="1" thickBot="1">
      <c r="A20" s="10" t="s">
        <v>135</v>
      </c>
      <c r="B20" s="8" t="s">
        <v>113</v>
      </c>
      <c r="C20" s="11" t="s">
        <v>1884</v>
      </c>
      <c r="D20" s="647">
        <v>47427.875967374472</v>
      </c>
    </row>
    <row r="21" spans="1:4" ht="30" customHeight="1" thickTop="1" thickBot="1">
      <c r="A21" s="10" t="s">
        <v>136</v>
      </c>
      <c r="B21" s="8" t="s">
        <v>113</v>
      </c>
      <c r="C21" s="11" t="s">
        <v>137</v>
      </c>
      <c r="D21" s="647">
        <v>155929.35603436769</v>
      </c>
    </row>
    <row r="22" spans="1:4" ht="30" customHeight="1" thickTop="1" thickBot="1">
      <c r="A22" s="10" t="s">
        <v>138</v>
      </c>
      <c r="B22" s="8" t="s">
        <v>113</v>
      </c>
      <c r="C22" s="11" t="s">
        <v>139</v>
      </c>
      <c r="D22" s="647">
        <v>45864.409746362253</v>
      </c>
    </row>
    <row r="23" spans="1:4" ht="30" customHeight="1" thickTop="1" thickBot="1">
      <c r="A23" s="10" t="s">
        <v>143</v>
      </c>
      <c r="B23" s="8" t="s">
        <v>144</v>
      </c>
      <c r="C23" s="11" t="s">
        <v>145</v>
      </c>
      <c r="D23" s="647">
        <v>23019.348892057216</v>
      </c>
    </row>
    <row r="24" spans="1:4" ht="30" customHeight="1" thickTop="1" thickBot="1">
      <c r="A24" s="10" t="s">
        <v>140</v>
      </c>
      <c r="B24" s="8" t="s">
        <v>998</v>
      </c>
      <c r="C24" s="11" t="s">
        <v>142</v>
      </c>
      <c r="D24" s="647">
        <v>23821.073865717251</v>
      </c>
    </row>
    <row r="25" spans="1:4" ht="30" customHeight="1" thickTop="1" thickBot="1">
      <c r="A25" s="10" t="s">
        <v>148</v>
      </c>
      <c r="B25" s="8" t="s">
        <v>113</v>
      </c>
      <c r="C25" s="11" t="s">
        <v>149</v>
      </c>
      <c r="D25" s="647">
        <v>105252.54599854229</v>
      </c>
    </row>
    <row r="26" spans="1:4" ht="30" customHeight="1" thickTop="1" thickBot="1">
      <c r="A26" s="10" t="s">
        <v>150</v>
      </c>
      <c r="B26" s="8" t="s">
        <v>113</v>
      </c>
      <c r="C26" s="11" t="s">
        <v>151</v>
      </c>
      <c r="D26" s="647">
        <v>152581.87490398428</v>
      </c>
    </row>
    <row r="27" spans="1:4" ht="30" customHeight="1" thickTop="1" thickBot="1">
      <c r="A27" s="10" t="s">
        <v>152</v>
      </c>
      <c r="B27" s="8" t="s">
        <v>113</v>
      </c>
      <c r="C27" s="11" t="s">
        <v>153</v>
      </c>
      <c r="D27" s="647">
        <v>63575.781209993453</v>
      </c>
    </row>
    <row r="28" spans="1:4" ht="30" customHeight="1" thickTop="1" thickBot="1">
      <c r="A28" s="10" t="s">
        <v>154</v>
      </c>
      <c r="B28" s="8" t="s">
        <v>113</v>
      </c>
      <c r="C28" s="11" t="s">
        <v>155</v>
      </c>
      <c r="D28" s="647">
        <v>63575.781209993453</v>
      </c>
    </row>
    <row r="29" spans="1:4" ht="30" customHeight="1" thickTop="1" thickBot="1">
      <c r="A29" s="10" t="s">
        <v>156</v>
      </c>
      <c r="B29" s="8" t="s">
        <v>113</v>
      </c>
      <c r="C29" s="11" t="s">
        <v>157</v>
      </c>
      <c r="D29" s="647">
        <v>682.79901848795737</v>
      </c>
    </row>
    <row r="30" spans="1:4" ht="30" customHeight="1" thickTop="1" thickBot="1">
      <c r="A30" s="10" t="s">
        <v>166</v>
      </c>
      <c r="B30" s="8" t="s">
        <v>113</v>
      </c>
      <c r="C30" s="11" t="s">
        <v>167</v>
      </c>
      <c r="D30" s="647">
        <v>92258.860172241431</v>
      </c>
    </row>
    <row r="31" spans="1:4" ht="30" customHeight="1" thickTop="1" thickBot="1">
      <c r="A31" s="10" t="s">
        <v>162</v>
      </c>
      <c r="B31" s="8" t="s">
        <v>113</v>
      </c>
      <c r="C31" s="11" t="s">
        <v>163</v>
      </c>
      <c r="D31" s="647">
        <v>6052.4143711913766</v>
      </c>
    </row>
    <row r="32" spans="1:4" ht="30" customHeight="1" thickTop="1" thickBot="1">
      <c r="A32" s="10" t="s">
        <v>164</v>
      </c>
      <c r="B32" s="8" t="s">
        <v>113</v>
      </c>
      <c r="C32" s="11" t="s">
        <v>165</v>
      </c>
      <c r="D32" s="647">
        <v>22933.23009693261</v>
      </c>
    </row>
    <row r="33" spans="1:4" ht="30" customHeight="1" thickTop="1" thickBot="1">
      <c r="A33" s="10" t="s">
        <v>171</v>
      </c>
      <c r="B33" s="8" t="s">
        <v>113</v>
      </c>
      <c r="C33" s="11" t="s">
        <v>172</v>
      </c>
      <c r="D33" s="647">
        <v>6866.1843706792924</v>
      </c>
    </row>
    <row r="34" spans="1:4" ht="30" customHeight="1" thickTop="1" thickBot="1">
      <c r="A34" s="10" t="s">
        <v>160</v>
      </c>
      <c r="B34" s="8" t="s">
        <v>113</v>
      </c>
      <c r="C34" s="11" t="s">
        <v>161</v>
      </c>
      <c r="D34" s="647">
        <v>3729.7791643196192</v>
      </c>
    </row>
    <row r="35" spans="1:4" ht="30" customHeight="1" thickTop="1" thickBot="1">
      <c r="A35" s="10" t="s">
        <v>173</v>
      </c>
      <c r="B35" s="8" t="s">
        <v>113</v>
      </c>
      <c r="C35" s="11" t="s">
        <v>1886</v>
      </c>
      <c r="D35" s="647">
        <v>89006.093693990828</v>
      </c>
    </row>
    <row r="36" spans="1:4" ht="30" customHeight="1" thickTop="1" thickBot="1">
      <c r="A36" s="10" t="s">
        <v>170</v>
      </c>
      <c r="B36" s="8" t="s">
        <v>113</v>
      </c>
      <c r="C36" s="11" t="s">
        <v>1885</v>
      </c>
      <c r="D36" s="647">
        <v>66269.438072136749</v>
      </c>
    </row>
    <row r="37" spans="1:4" ht="30" customHeight="1" thickTop="1" thickBot="1">
      <c r="A37" s="10" t="s">
        <v>168</v>
      </c>
      <c r="B37" s="8" t="s">
        <v>113</v>
      </c>
      <c r="C37" s="11" t="s">
        <v>169</v>
      </c>
      <c r="D37" s="647">
        <v>95013.63639247739</v>
      </c>
    </row>
    <row r="38" spans="1:4" ht="30" customHeight="1" thickTop="1" thickBot="1">
      <c r="A38" s="10" t="s">
        <v>174</v>
      </c>
      <c r="B38" s="8" t="s">
        <v>113</v>
      </c>
      <c r="C38" s="11" t="s">
        <v>175</v>
      </c>
      <c r="D38" s="647">
        <v>75473.896912954893</v>
      </c>
    </row>
    <row r="39" spans="1:4" ht="30" customHeight="1" thickTop="1" thickBot="1">
      <c r="A39" s="10" t="s">
        <v>176</v>
      </c>
      <c r="B39" s="8" t="s">
        <v>113</v>
      </c>
      <c r="C39" s="11" t="s">
        <v>177</v>
      </c>
      <c r="D39" s="647">
        <v>5276.7898404294565</v>
      </c>
    </row>
    <row r="40" spans="1:4" ht="30" customHeight="1" thickTop="1" thickBot="1">
      <c r="A40" s="10" t="s">
        <v>180</v>
      </c>
      <c r="B40" s="8" t="s">
        <v>113</v>
      </c>
      <c r="C40" s="11" t="s">
        <v>181</v>
      </c>
      <c r="D40" s="647">
        <v>50860.624967994758</v>
      </c>
    </row>
    <row r="41" spans="1:4" ht="30" customHeight="1" thickTop="1" thickBot="1">
      <c r="A41" s="10" t="s">
        <v>178</v>
      </c>
      <c r="B41" s="8" t="s">
        <v>113</v>
      </c>
      <c r="C41" s="11" t="s">
        <v>179</v>
      </c>
      <c r="D41" s="647">
        <v>92703.807280385241</v>
      </c>
    </row>
    <row r="42" spans="1:4" ht="30" customHeight="1" thickTop="1" thickBot="1">
      <c r="A42" s="10" t="s">
        <v>182</v>
      </c>
      <c r="B42" s="8" t="s">
        <v>113</v>
      </c>
      <c r="C42" s="11" t="s">
        <v>183</v>
      </c>
      <c r="D42" s="647">
        <v>51277.591154194706</v>
      </c>
    </row>
    <row r="43" spans="1:4" ht="30" customHeight="1" thickTop="1" thickBot="1">
      <c r="A43" s="10" t="s">
        <v>1672</v>
      </c>
      <c r="B43" s="8" t="s">
        <v>113</v>
      </c>
      <c r="C43" s="11" t="s">
        <v>1671</v>
      </c>
      <c r="D43" s="647">
        <v>5467.5171840594367</v>
      </c>
    </row>
    <row r="44" spans="1:4" ht="30" customHeight="1" thickTop="1" thickBot="1">
      <c r="A44" s="10" t="s">
        <v>184</v>
      </c>
      <c r="B44" s="8" t="s">
        <v>113</v>
      </c>
      <c r="C44" s="11" t="s">
        <v>185</v>
      </c>
      <c r="D44" s="647">
        <v>20957.623927824061</v>
      </c>
    </row>
    <row r="45" spans="1:4" ht="30" customHeight="1" thickTop="1" thickBot="1">
      <c r="A45" s="10" t="s">
        <v>1603</v>
      </c>
      <c r="B45" s="8" t="s">
        <v>113</v>
      </c>
      <c r="C45" s="11" t="s">
        <v>1604</v>
      </c>
      <c r="D45" s="647">
        <v>2038.1448179490378</v>
      </c>
    </row>
    <row r="46" spans="1:4" ht="30" customHeight="1" thickTop="1" thickBot="1">
      <c r="A46" s="10" t="s">
        <v>188</v>
      </c>
      <c r="B46" s="8" t="s">
        <v>113</v>
      </c>
      <c r="C46" s="11" t="s">
        <v>189</v>
      </c>
      <c r="D46" s="647">
        <v>2161.5765611397774</v>
      </c>
    </row>
    <row r="47" spans="1:4" ht="30" customHeight="1" thickTop="1" thickBot="1">
      <c r="A47" s="10" t="s">
        <v>186</v>
      </c>
      <c r="B47" s="8" t="s">
        <v>113</v>
      </c>
      <c r="C47" s="11" t="s">
        <v>187</v>
      </c>
      <c r="D47" s="647">
        <v>4329.5199025144802</v>
      </c>
    </row>
    <row r="48" spans="1:4" ht="30" customHeight="1" thickTop="1" thickBot="1">
      <c r="A48" s="10" t="s">
        <v>190</v>
      </c>
      <c r="B48" s="8" t="s">
        <v>113</v>
      </c>
      <c r="C48" s="11" t="s">
        <v>191</v>
      </c>
      <c r="D48" s="647">
        <v>3178.7890604996724</v>
      </c>
    </row>
    <row r="49" spans="1:4" ht="30" customHeight="1" thickTop="1" thickBot="1">
      <c r="A49" s="10" t="s">
        <v>201</v>
      </c>
      <c r="B49" s="8" t="s">
        <v>113</v>
      </c>
      <c r="C49" s="11" t="s">
        <v>1888</v>
      </c>
      <c r="D49" s="647">
        <v>72950.821260554192</v>
      </c>
    </row>
    <row r="50" spans="1:4" ht="30" customHeight="1" thickTop="1" thickBot="1">
      <c r="A50" s="10" t="s">
        <v>192</v>
      </c>
      <c r="B50" s="8" t="s">
        <v>113</v>
      </c>
      <c r="C50" s="11" t="s">
        <v>193</v>
      </c>
      <c r="D50" s="647">
        <v>42509.877631508505</v>
      </c>
    </row>
    <row r="51" spans="1:4" ht="30" customHeight="1" thickTop="1" thickBot="1">
      <c r="A51" s="10" t="s">
        <v>194</v>
      </c>
      <c r="B51" s="8" t="s">
        <v>113</v>
      </c>
      <c r="C51" s="11" t="s">
        <v>1887</v>
      </c>
      <c r="D51" s="647">
        <v>1758.2587337940643</v>
      </c>
    </row>
    <row r="52" spans="1:4" ht="30" customHeight="1" thickTop="1" thickBot="1">
      <c r="A52" s="10" t="s">
        <v>224</v>
      </c>
      <c r="B52" s="8" t="s">
        <v>92</v>
      </c>
      <c r="C52" s="11" t="s">
        <v>1891</v>
      </c>
      <c r="D52" s="647">
        <v>115876.93973516497</v>
      </c>
    </row>
    <row r="53" spans="1:4" ht="30" customHeight="1" thickTop="1" thickBot="1">
      <c r="A53" s="10" t="s">
        <v>195</v>
      </c>
      <c r="B53" s="8" t="s">
        <v>113</v>
      </c>
      <c r="C53" s="11" t="s">
        <v>196</v>
      </c>
      <c r="D53" s="647">
        <v>9248.5434621319255</v>
      </c>
    </row>
    <row r="54" spans="1:4" ht="30" customHeight="1" thickTop="1" thickBot="1">
      <c r="A54" s="10" t="s">
        <v>214</v>
      </c>
      <c r="B54" s="8" t="s">
        <v>113</v>
      </c>
      <c r="C54" s="11" t="s">
        <v>215</v>
      </c>
      <c r="D54" s="647">
        <v>8319.6907432879489</v>
      </c>
    </row>
    <row r="55" spans="1:4" ht="30" customHeight="1" thickTop="1" thickBot="1">
      <c r="A55" s="10" t="s">
        <v>197</v>
      </c>
      <c r="B55" s="8" t="s">
        <v>113</v>
      </c>
      <c r="C55" s="11" t="s">
        <v>198</v>
      </c>
      <c r="D55" s="647">
        <v>91831.341867872849</v>
      </c>
    </row>
    <row r="56" spans="1:4" ht="30" customHeight="1" thickTop="1" thickBot="1">
      <c r="A56" s="10" t="s">
        <v>199</v>
      </c>
      <c r="B56" s="8" t="s">
        <v>113</v>
      </c>
      <c r="C56" s="11" t="s">
        <v>200</v>
      </c>
      <c r="D56" s="647">
        <v>9386.9486685821885</v>
      </c>
    </row>
    <row r="57" spans="1:4" ht="30" customHeight="1" thickTop="1" thickBot="1">
      <c r="A57" s="10" t="s">
        <v>202</v>
      </c>
      <c r="B57" s="8" t="s">
        <v>113</v>
      </c>
      <c r="C57" s="11" t="s">
        <v>203</v>
      </c>
      <c r="D57" s="647">
        <v>58431.602492046011</v>
      </c>
    </row>
    <row r="58" spans="1:4" ht="30" customHeight="1" thickTop="1" thickBot="1">
      <c r="A58" s="10" t="s">
        <v>212</v>
      </c>
      <c r="B58" s="8" t="s">
        <v>113</v>
      </c>
      <c r="C58" s="11" t="s">
        <v>213</v>
      </c>
      <c r="D58" s="647">
        <v>25376.338296717597</v>
      </c>
    </row>
    <row r="59" spans="1:4" ht="30" customHeight="1" thickTop="1" thickBot="1">
      <c r="A59" s="10" t="s">
        <v>206</v>
      </c>
      <c r="B59" s="8" t="s">
        <v>113</v>
      </c>
      <c r="C59" s="11" t="s">
        <v>207</v>
      </c>
      <c r="D59" s="647">
        <v>8762.5874039287846</v>
      </c>
    </row>
    <row r="60" spans="1:4" ht="30" customHeight="1" thickTop="1" thickBot="1">
      <c r="A60" s="10" t="s">
        <v>204</v>
      </c>
      <c r="B60" s="8" t="s">
        <v>113</v>
      </c>
      <c r="C60" s="11" t="s">
        <v>205</v>
      </c>
      <c r="D60" s="647">
        <v>13163.872969047105</v>
      </c>
    </row>
    <row r="61" spans="1:4" ht="30" customHeight="1" thickTop="1" thickBot="1">
      <c r="A61" s="10" t="s">
        <v>208</v>
      </c>
      <c r="B61" s="8" t="s">
        <v>113</v>
      </c>
      <c r="C61" s="11" t="s">
        <v>209</v>
      </c>
      <c r="D61" s="647">
        <v>14587.908759857575</v>
      </c>
    </row>
    <row r="62" spans="1:4" ht="30" customHeight="1" thickTop="1" thickBot="1">
      <c r="A62" s="10" t="s">
        <v>210</v>
      </c>
      <c r="B62" s="8" t="s">
        <v>113</v>
      </c>
      <c r="C62" s="11" t="s">
        <v>211</v>
      </c>
      <c r="D62" s="647">
        <v>16848.527131878513</v>
      </c>
    </row>
    <row r="63" spans="1:4" ht="30" customHeight="1" thickTop="1" thickBot="1">
      <c r="A63" s="10" t="s">
        <v>217</v>
      </c>
      <c r="B63" s="8" t="s">
        <v>113</v>
      </c>
      <c r="C63" s="11" t="s">
        <v>218</v>
      </c>
      <c r="D63" s="647">
        <v>30016.500995931558</v>
      </c>
    </row>
    <row r="64" spans="1:4" ht="30" customHeight="1" thickTop="1" thickBot="1">
      <c r="A64" s="10" t="s">
        <v>219</v>
      </c>
      <c r="B64" s="8" t="s">
        <v>113</v>
      </c>
      <c r="C64" s="11" t="s">
        <v>220</v>
      </c>
      <c r="D64" s="647">
        <v>10214.304236029308</v>
      </c>
    </row>
    <row r="65" spans="1:4" ht="30" customHeight="1" thickTop="1" thickBot="1">
      <c r="A65" s="10" t="s">
        <v>216</v>
      </c>
      <c r="B65" s="8" t="s">
        <v>113</v>
      </c>
      <c r="C65" s="11" t="s">
        <v>1889</v>
      </c>
      <c r="D65" s="647">
        <v>4603.2546441605537</v>
      </c>
    </row>
    <row r="66" spans="1:4" ht="30" customHeight="1" thickTop="1" thickBot="1">
      <c r="A66" s="10" t="s">
        <v>221</v>
      </c>
      <c r="B66" s="8" t="s">
        <v>113</v>
      </c>
      <c r="C66" s="11" t="s">
        <v>1890</v>
      </c>
      <c r="D66" s="647">
        <v>82642.261383326957</v>
      </c>
    </row>
    <row r="67" spans="1:4" ht="30" customHeight="1" thickTop="1" thickBot="1">
      <c r="A67" s="10" t="s">
        <v>222</v>
      </c>
      <c r="B67" s="8" t="s">
        <v>113</v>
      </c>
      <c r="C67" s="11" t="s">
        <v>223</v>
      </c>
      <c r="D67" s="647">
        <v>41944.979344441141</v>
      </c>
    </row>
    <row r="68" spans="1:4" ht="30" customHeight="1" thickTop="1" thickBot="1">
      <c r="A68" s="10" t="s">
        <v>225</v>
      </c>
      <c r="B68" s="8" t="s">
        <v>113</v>
      </c>
      <c r="C68" s="11" t="s">
        <v>226</v>
      </c>
      <c r="D68" s="647">
        <v>77807.306171331147</v>
      </c>
    </row>
    <row r="69" spans="1:4" ht="30" customHeight="1" thickTop="1" thickBot="1">
      <c r="A69" s="10" t="s">
        <v>227</v>
      </c>
      <c r="B69" s="8" t="s">
        <v>113</v>
      </c>
      <c r="C69" s="11" t="s">
        <v>1892</v>
      </c>
      <c r="D69" s="647">
        <v>8440.6671459629924</v>
      </c>
    </row>
    <row r="70" spans="1:4" ht="30" customHeight="1" thickTop="1" thickBot="1">
      <c r="A70" s="10" t="s">
        <v>232</v>
      </c>
      <c r="B70" s="8" t="s">
        <v>233</v>
      </c>
      <c r="C70" s="11" t="s">
        <v>1895</v>
      </c>
      <c r="D70" s="647">
        <v>927.82749509249459</v>
      </c>
    </row>
    <row r="71" spans="1:4" ht="30" customHeight="1" thickTop="1" thickBot="1">
      <c r="A71" s="10" t="s">
        <v>228</v>
      </c>
      <c r="B71" s="8" t="s">
        <v>113</v>
      </c>
      <c r="C71" s="11" t="s">
        <v>1893</v>
      </c>
      <c r="D71" s="647">
        <v>3887.6484656251264</v>
      </c>
    </row>
    <row r="72" spans="1:4" ht="30" customHeight="1" thickTop="1" thickBot="1">
      <c r="A72" s="10" t="s">
        <v>229</v>
      </c>
      <c r="B72" s="8" t="s">
        <v>113</v>
      </c>
      <c r="C72" s="11" t="s">
        <v>1894</v>
      </c>
      <c r="D72" s="647">
        <v>9126.5418357054004</v>
      </c>
    </row>
    <row r="73" spans="1:4" ht="30" customHeight="1" thickTop="1" thickBot="1">
      <c r="A73" s="10" t="s">
        <v>230</v>
      </c>
      <c r="B73" s="8" t="s">
        <v>113</v>
      </c>
      <c r="C73" s="11" t="s">
        <v>231</v>
      </c>
      <c r="D73" s="647">
        <v>4251.6028974017408</v>
      </c>
    </row>
    <row r="74" spans="1:4" ht="30" customHeight="1" thickTop="1" thickBot="1">
      <c r="A74" s="10" t="s">
        <v>234</v>
      </c>
      <c r="B74" s="8" t="s">
        <v>113</v>
      </c>
      <c r="C74" s="11" t="s">
        <v>235</v>
      </c>
      <c r="D74" s="647">
        <v>14649.422184946581</v>
      </c>
    </row>
    <row r="75" spans="1:4" ht="30" customHeight="1" thickTop="1" thickBot="1">
      <c r="A75" s="10" t="s">
        <v>236</v>
      </c>
      <c r="B75" s="8" t="s">
        <v>113</v>
      </c>
      <c r="C75" s="11" t="s">
        <v>237</v>
      </c>
      <c r="D75" s="647">
        <v>248924.32686017425</v>
      </c>
    </row>
    <row r="76" spans="1:4" ht="30" customHeight="1" thickTop="1" thickBot="1">
      <c r="A76" s="10" t="s">
        <v>238</v>
      </c>
      <c r="B76" s="8" t="s">
        <v>113</v>
      </c>
      <c r="C76" s="11" t="s">
        <v>239</v>
      </c>
      <c r="D76" s="647">
        <v>422309.14248729864</v>
      </c>
    </row>
    <row r="77" spans="1:4" ht="30" customHeight="1" thickTop="1" thickBot="1">
      <c r="A77" s="10" t="s">
        <v>240</v>
      </c>
      <c r="B77" s="8" t="s">
        <v>113</v>
      </c>
      <c r="C77" s="11" t="s">
        <v>1896</v>
      </c>
      <c r="D77" s="647">
        <v>92900.65024067006</v>
      </c>
    </row>
    <row r="78" spans="1:4" ht="30" customHeight="1" thickTop="1" thickBot="1">
      <c r="A78" s="10" t="s">
        <v>241</v>
      </c>
      <c r="B78" s="8" t="s">
        <v>113</v>
      </c>
      <c r="C78" s="11" t="s">
        <v>1897</v>
      </c>
      <c r="D78" s="647">
        <v>173211.55281312371</v>
      </c>
    </row>
    <row r="79" spans="1:4" ht="30" customHeight="1" thickTop="1" thickBot="1">
      <c r="A79" s="10" t="s">
        <v>246</v>
      </c>
      <c r="B79" s="8" t="s">
        <v>113</v>
      </c>
      <c r="C79" s="11" t="s">
        <v>1902</v>
      </c>
      <c r="D79" s="647">
        <v>88488.08721428542</v>
      </c>
    </row>
    <row r="80" spans="1:4" ht="30" customHeight="1" thickTop="1" thickBot="1">
      <c r="A80" s="10" t="s">
        <v>243</v>
      </c>
      <c r="B80" s="8" t="s">
        <v>113</v>
      </c>
      <c r="C80" s="11" t="s">
        <v>1899</v>
      </c>
      <c r="D80" s="647">
        <v>137412.78985882565</v>
      </c>
    </row>
    <row r="81" spans="1:4" ht="30" customHeight="1" thickTop="1" thickBot="1">
      <c r="A81" s="10" t="s">
        <v>244</v>
      </c>
      <c r="B81" s="8" t="s">
        <v>113</v>
      </c>
      <c r="C81" s="11" t="s">
        <v>1900</v>
      </c>
      <c r="D81" s="647">
        <v>219375.32789491912</v>
      </c>
    </row>
    <row r="82" spans="1:4" ht="30" customHeight="1" thickTop="1" thickBot="1">
      <c r="A82" s="10" t="s">
        <v>245</v>
      </c>
      <c r="B82" s="8" t="s">
        <v>113</v>
      </c>
      <c r="C82" s="11" t="s">
        <v>1901</v>
      </c>
      <c r="D82" s="647">
        <v>130963.10723824348</v>
      </c>
    </row>
    <row r="83" spans="1:4" ht="30" customHeight="1" thickTop="1" thickBot="1">
      <c r="A83" s="10" t="s">
        <v>247</v>
      </c>
      <c r="B83" s="8" t="s">
        <v>113</v>
      </c>
      <c r="C83" s="11" t="s">
        <v>1903</v>
      </c>
      <c r="D83" s="647">
        <v>117434.25461366829</v>
      </c>
    </row>
    <row r="84" spans="1:4" ht="30" customHeight="1" thickTop="1" thickBot="1">
      <c r="A84" s="10" t="s">
        <v>242</v>
      </c>
      <c r="B84" s="8" t="s">
        <v>113</v>
      </c>
      <c r="C84" s="11" t="s">
        <v>1898</v>
      </c>
      <c r="D84" s="647">
        <v>123568.16831879359</v>
      </c>
    </row>
    <row r="85" spans="1:4" ht="30" customHeight="1" thickTop="1" thickBot="1">
      <c r="A85" s="10" t="s">
        <v>248</v>
      </c>
      <c r="B85" s="8" t="s">
        <v>113</v>
      </c>
      <c r="C85" s="11" t="s">
        <v>1904</v>
      </c>
      <c r="D85" s="647">
        <v>322903.44754346629</v>
      </c>
    </row>
    <row r="86" spans="1:4" ht="30" customHeight="1" thickTop="1" thickBot="1">
      <c r="A86" s="10" t="s">
        <v>249</v>
      </c>
      <c r="B86" s="8" t="s">
        <v>113</v>
      </c>
      <c r="C86" s="11" t="s">
        <v>250</v>
      </c>
      <c r="D86" s="647">
        <v>10172.124993598953</v>
      </c>
    </row>
    <row r="87" spans="1:4" ht="30" customHeight="1" thickTop="1" thickBot="1">
      <c r="A87" s="10" t="s">
        <v>255</v>
      </c>
      <c r="B87" s="8" t="s">
        <v>113</v>
      </c>
      <c r="C87" s="11" t="s">
        <v>256</v>
      </c>
      <c r="D87" s="647">
        <v>1105137.8924640489</v>
      </c>
    </row>
    <row r="88" spans="1:4" ht="30" customHeight="1" thickTop="1" thickBot="1">
      <c r="A88" s="10" t="s">
        <v>253</v>
      </c>
      <c r="B88" s="8" t="s">
        <v>113</v>
      </c>
      <c r="C88" s="11" t="s">
        <v>254</v>
      </c>
      <c r="D88" s="647">
        <v>15765.890850312024</v>
      </c>
    </row>
    <row r="89" spans="1:4" ht="30" customHeight="1" thickTop="1" thickBot="1">
      <c r="A89" s="10" t="s">
        <v>251</v>
      </c>
      <c r="B89" s="8" t="s">
        <v>113</v>
      </c>
      <c r="C89" s="11" t="s">
        <v>252</v>
      </c>
      <c r="D89" s="647">
        <v>24725.321214525629</v>
      </c>
    </row>
    <row r="90" spans="1:4" ht="30" customHeight="1" thickTop="1" thickBot="1">
      <c r="A90" s="10" t="s">
        <v>257</v>
      </c>
      <c r="B90" s="8" t="s">
        <v>113</v>
      </c>
      <c r="C90" s="11" t="s">
        <v>258</v>
      </c>
      <c r="D90" s="647">
        <v>3560.2437477596332</v>
      </c>
    </row>
    <row r="91" spans="1:4" ht="30" customHeight="1" thickTop="1" thickBot="1">
      <c r="A91" s="10" t="s">
        <v>259</v>
      </c>
      <c r="B91" s="8" t="s">
        <v>113</v>
      </c>
      <c r="C91" s="11" t="s">
        <v>260</v>
      </c>
      <c r="D91" s="647">
        <v>72066.053163024</v>
      </c>
    </row>
    <row r="92" spans="1:4" ht="30" customHeight="1" thickTop="1" thickBot="1">
      <c r="A92" s="10" t="s">
        <v>261</v>
      </c>
      <c r="B92" s="8" t="s">
        <v>113</v>
      </c>
      <c r="C92" s="11" t="s">
        <v>262</v>
      </c>
      <c r="D92" s="647">
        <v>3433.0921853396462</v>
      </c>
    </row>
    <row r="93" spans="1:4" ht="30" customHeight="1" thickTop="1" thickBot="1">
      <c r="A93" s="10" t="s">
        <v>263</v>
      </c>
      <c r="B93" s="8" t="s">
        <v>113</v>
      </c>
      <c r="C93" s="11" t="s">
        <v>264</v>
      </c>
      <c r="D93" s="647">
        <v>5721.8203088994105</v>
      </c>
    </row>
    <row r="94" spans="1:4" ht="30" customHeight="1" thickTop="1" thickBot="1">
      <c r="A94" s="10" t="s">
        <v>265</v>
      </c>
      <c r="B94" s="8" t="s">
        <v>113</v>
      </c>
      <c r="C94" s="11" t="s">
        <v>266</v>
      </c>
      <c r="D94" s="647">
        <v>7629.093745199214</v>
      </c>
    </row>
    <row r="95" spans="1:4" ht="30" customHeight="1" thickTop="1" thickBot="1">
      <c r="A95" s="10" t="s">
        <v>267</v>
      </c>
      <c r="B95" s="8" t="s">
        <v>113</v>
      </c>
      <c r="C95" s="11" t="s">
        <v>268</v>
      </c>
      <c r="D95" s="647">
        <v>53737.102934003429</v>
      </c>
    </row>
    <row r="96" spans="1:4" ht="30" customHeight="1" thickTop="1" thickBot="1">
      <c r="A96" s="10" t="s">
        <v>269</v>
      </c>
      <c r="B96" s="8" t="s">
        <v>113</v>
      </c>
      <c r="C96" s="11" t="s">
        <v>270</v>
      </c>
      <c r="D96" s="647">
        <v>142409.74991038532</v>
      </c>
    </row>
    <row r="97" spans="1:4" ht="30" customHeight="1" thickTop="1" thickBot="1">
      <c r="A97" s="10" t="s">
        <v>271</v>
      </c>
      <c r="B97" s="8" t="s">
        <v>113</v>
      </c>
      <c r="C97" s="11" t="s">
        <v>272</v>
      </c>
      <c r="D97" s="647">
        <v>122065.49992318742</v>
      </c>
    </row>
    <row r="98" spans="1:4" ht="30" customHeight="1" thickTop="1" thickBot="1">
      <c r="A98" s="10" t="s">
        <v>273</v>
      </c>
      <c r="B98" s="8" t="s">
        <v>113</v>
      </c>
      <c r="C98" s="11" t="s">
        <v>274</v>
      </c>
      <c r="D98" s="647">
        <v>4323.1531222795547</v>
      </c>
    </row>
    <row r="99" spans="1:4" ht="30" customHeight="1" thickTop="1" thickBot="1">
      <c r="A99" s="10" t="s">
        <v>275</v>
      </c>
      <c r="B99" s="8" t="s">
        <v>113</v>
      </c>
      <c r="C99" s="11" t="s">
        <v>276</v>
      </c>
      <c r="D99" s="647">
        <v>19072.734362998035</v>
      </c>
    </row>
    <row r="100" spans="1:4" ht="30" customHeight="1" thickTop="1" thickBot="1">
      <c r="A100" s="10" t="s">
        <v>277</v>
      </c>
      <c r="B100" s="8" t="s">
        <v>113</v>
      </c>
      <c r="C100" s="11" t="s">
        <v>278</v>
      </c>
      <c r="D100" s="647">
        <v>393774.08981226064</v>
      </c>
    </row>
    <row r="101" spans="1:4" ht="30" customHeight="1" thickTop="1" thickBot="1">
      <c r="A101" s="10" t="s">
        <v>279</v>
      </c>
      <c r="B101" s="8" t="s">
        <v>113</v>
      </c>
      <c r="C101" s="11" t="s">
        <v>1905</v>
      </c>
      <c r="D101" s="647">
        <v>416332.08801615034</v>
      </c>
    </row>
    <row r="102" spans="1:4" ht="30" customHeight="1" thickTop="1" thickBot="1">
      <c r="A102" s="10" t="s">
        <v>280</v>
      </c>
      <c r="B102" s="8" t="s">
        <v>113</v>
      </c>
      <c r="C102" s="11" t="s">
        <v>281</v>
      </c>
      <c r="D102" s="647">
        <v>351218.07711193536</v>
      </c>
    </row>
    <row r="103" spans="1:4" ht="30" customHeight="1" thickTop="1" thickBot="1">
      <c r="A103" s="10" t="s">
        <v>282</v>
      </c>
      <c r="B103" s="8" t="s">
        <v>113</v>
      </c>
      <c r="C103" s="11" t="s">
        <v>283</v>
      </c>
      <c r="D103" s="647">
        <v>540035.58587013965</v>
      </c>
    </row>
    <row r="104" spans="1:4" ht="30" customHeight="1" thickTop="1" thickBot="1">
      <c r="A104" s="10" t="s">
        <v>284</v>
      </c>
      <c r="B104" s="8" t="s">
        <v>113</v>
      </c>
      <c r="C104" s="11" t="s">
        <v>285</v>
      </c>
      <c r="D104" s="647">
        <v>627772.18407458789</v>
      </c>
    </row>
    <row r="105" spans="1:4" ht="30" customHeight="1" thickTop="1" thickBot="1">
      <c r="A105" s="10" t="s">
        <v>286</v>
      </c>
      <c r="B105" s="8" t="s">
        <v>113</v>
      </c>
      <c r="C105" s="11" t="s">
        <v>287</v>
      </c>
      <c r="D105" s="647">
        <v>259882.94353978054</v>
      </c>
    </row>
    <row r="106" spans="1:4" ht="30" customHeight="1" thickTop="1" thickBot="1">
      <c r="A106" s="10" t="s">
        <v>288</v>
      </c>
      <c r="B106" s="8" t="s">
        <v>113</v>
      </c>
      <c r="C106" s="11" t="s">
        <v>289</v>
      </c>
      <c r="D106" s="647">
        <v>7311.2148391492465</v>
      </c>
    </row>
    <row r="107" spans="1:4" ht="30" customHeight="1" thickTop="1" thickBot="1">
      <c r="A107" s="10" t="s">
        <v>290</v>
      </c>
      <c r="B107" s="8" t="s">
        <v>113</v>
      </c>
      <c r="C107" s="11" t="s">
        <v>291</v>
      </c>
      <c r="D107" s="647">
        <v>389823.90269779507</v>
      </c>
    </row>
    <row r="108" spans="1:4" ht="30" customHeight="1" thickTop="1" thickBot="1">
      <c r="A108" s="10" t="s">
        <v>292</v>
      </c>
      <c r="B108" s="8" t="s">
        <v>113</v>
      </c>
      <c r="C108" s="11" t="s">
        <v>293</v>
      </c>
      <c r="D108" s="647">
        <v>2882.1020815196994</v>
      </c>
    </row>
    <row r="109" spans="1:4" ht="30" customHeight="1" thickTop="1" thickBot="1">
      <c r="A109" s="10" t="s">
        <v>294</v>
      </c>
      <c r="B109" s="8" t="s">
        <v>113</v>
      </c>
      <c r="C109" s="11" t="s">
        <v>1906</v>
      </c>
      <c r="D109" s="647">
        <v>505427.1076913139</v>
      </c>
    </row>
    <row r="110" spans="1:4" ht="30" customHeight="1" thickTop="1" thickBot="1">
      <c r="A110" s="10" t="s">
        <v>295</v>
      </c>
      <c r="B110" s="8" t="s">
        <v>113</v>
      </c>
      <c r="C110" s="11" t="s">
        <v>296</v>
      </c>
      <c r="D110" s="647">
        <v>1907.2734362998035</v>
      </c>
    </row>
    <row r="111" spans="1:4" ht="30" customHeight="1" thickTop="1" thickBot="1">
      <c r="A111" s="10" t="s">
        <v>297</v>
      </c>
      <c r="B111" s="8" t="s">
        <v>113</v>
      </c>
      <c r="C111" s="11" t="s">
        <v>298</v>
      </c>
      <c r="D111" s="647">
        <v>91190.577023195714</v>
      </c>
    </row>
    <row r="112" spans="1:4" ht="30" customHeight="1" thickTop="1" thickBot="1">
      <c r="A112" s="10" t="s">
        <v>299</v>
      </c>
      <c r="B112" s="8" t="s">
        <v>113</v>
      </c>
      <c r="C112" s="11" t="s">
        <v>300</v>
      </c>
      <c r="D112" s="647">
        <v>318206.89753792074</v>
      </c>
    </row>
    <row r="113" spans="1:4" ht="30" customHeight="1" thickTop="1" thickBot="1">
      <c r="A113" s="10" t="s">
        <v>301</v>
      </c>
      <c r="B113" s="8" t="s">
        <v>113</v>
      </c>
      <c r="C113" s="11" t="s">
        <v>302</v>
      </c>
      <c r="D113" s="647">
        <v>3242.3648417096661</v>
      </c>
    </row>
    <row r="114" spans="1:4" ht="30" customHeight="1" thickTop="1" thickBot="1">
      <c r="A114" s="10" t="s">
        <v>305</v>
      </c>
      <c r="B114" s="8" t="s">
        <v>113</v>
      </c>
      <c r="C114" s="11" t="s">
        <v>306</v>
      </c>
      <c r="D114" s="647">
        <v>98963.823506942994</v>
      </c>
    </row>
    <row r="115" spans="1:4" ht="30" customHeight="1" thickTop="1" thickBot="1">
      <c r="A115" s="10" t="s">
        <v>303</v>
      </c>
      <c r="B115" s="8" t="s">
        <v>113</v>
      </c>
      <c r="C115" s="11" t="s">
        <v>304</v>
      </c>
      <c r="D115" s="647">
        <v>90308.884596919976</v>
      </c>
    </row>
    <row r="116" spans="1:4" ht="30" customHeight="1" thickTop="1" thickBot="1">
      <c r="A116" s="10" t="s">
        <v>309</v>
      </c>
      <c r="B116" s="8" t="s">
        <v>113</v>
      </c>
      <c r="C116" s="11" t="s">
        <v>1907</v>
      </c>
      <c r="D116" s="647">
        <v>83162.049825329057</v>
      </c>
    </row>
    <row r="117" spans="1:4" ht="30" customHeight="1" thickTop="1" thickBot="1">
      <c r="A117" s="10" t="s">
        <v>310</v>
      </c>
      <c r="B117" s="8" t="s">
        <v>113</v>
      </c>
      <c r="C117" s="11" t="s">
        <v>311</v>
      </c>
      <c r="D117" s="647">
        <v>117245.61344339533</v>
      </c>
    </row>
    <row r="118" spans="1:4" ht="30" customHeight="1" thickTop="1" thickBot="1">
      <c r="A118" s="10" t="s">
        <v>313</v>
      </c>
      <c r="B118" s="8" t="s">
        <v>113</v>
      </c>
      <c r="C118" s="11" t="s">
        <v>1909</v>
      </c>
      <c r="D118" s="647">
        <v>219075.96255948598</v>
      </c>
    </row>
    <row r="119" spans="1:4" ht="30" customHeight="1" thickTop="1" thickBot="1">
      <c r="A119" s="10" t="s">
        <v>318</v>
      </c>
      <c r="B119" s="8" t="s">
        <v>113</v>
      </c>
      <c r="C119" s="11" t="s">
        <v>319</v>
      </c>
      <c r="D119" s="647">
        <v>159359.75470683124</v>
      </c>
    </row>
    <row r="120" spans="1:4" ht="30" customHeight="1" thickTop="1" thickBot="1">
      <c r="A120" s="10" t="s">
        <v>314</v>
      </c>
      <c r="B120" s="8" t="s">
        <v>113</v>
      </c>
      <c r="C120" s="11" t="s">
        <v>315</v>
      </c>
      <c r="D120" s="647">
        <v>139452.98512427768</v>
      </c>
    </row>
    <row r="121" spans="1:4" ht="30" customHeight="1" thickTop="1" thickBot="1">
      <c r="A121" s="10" t="s">
        <v>1648</v>
      </c>
      <c r="B121" s="8" t="s">
        <v>113</v>
      </c>
      <c r="C121" s="11" t="s">
        <v>1649</v>
      </c>
      <c r="D121" s="647">
        <v>78833.968700391881</v>
      </c>
    </row>
    <row r="122" spans="1:4" ht="30" customHeight="1" thickTop="1" thickBot="1">
      <c r="A122" s="10" t="s">
        <v>322</v>
      </c>
      <c r="B122" s="8" t="s">
        <v>113</v>
      </c>
      <c r="C122" s="11" t="s">
        <v>323</v>
      </c>
      <c r="D122" s="647">
        <v>103433.7990634107</v>
      </c>
    </row>
    <row r="123" spans="1:4" ht="30" customHeight="1" thickTop="1" thickBot="1">
      <c r="A123" s="10" t="s">
        <v>320</v>
      </c>
      <c r="B123" s="8" t="s">
        <v>113</v>
      </c>
      <c r="C123" s="11" t="s">
        <v>321</v>
      </c>
      <c r="D123" s="647">
        <v>116947.27333171366</v>
      </c>
    </row>
    <row r="124" spans="1:4" ht="30" customHeight="1" thickTop="1" thickBot="1">
      <c r="A124" s="10" t="s">
        <v>312</v>
      </c>
      <c r="B124" s="8" t="s">
        <v>113</v>
      </c>
      <c r="C124" s="11" t="s">
        <v>1908</v>
      </c>
      <c r="D124" s="647">
        <v>160178.90848426649</v>
      </c>
    </row>
    <row r="125" spans="1:4" ht="30" customHeight="1" thickTop="1" thickBot="1">
      <c r="A125" s="10" t="s">
        <v>316</v>
      </c>
      <c r="B125" s="8" t="s">
        <v>113</v>
      </c>
      <c r="C125" s="11" t="s">
        <v>317</v>
      </c>
      <c r="D125" s="647">
        <v>168019.81973561167</v>
      </c>
    </row>
    <row r="126" spans="1:4" ht="30" customHeight="1" thickTop="1" thickBot="1">
      <c r="A126" s="10" t="s">
        <v>307</v>
      </c>
      <c r="B126" s="8" t="s">
        <v>113</v>
      </c>
      <c r="C126" s="11" t="s">
        <v>308</v>
      </c>
      <c r="D126" s="647">
        <v>145534.61241807733</v>
      </c>
    </row>
    <row r="127" spans="1:4" ht="30" customHeight="1" thickTop="1" thickBot="1">
      <c r="A127" s="10" t="s">
        <v>324</v>
      </c>
      <c r="B127" s="8" t="s">
        <v>113</v>
      </c>
      <c r="C127" s="11" t="s">
        <v>325</v>
      </c>
      <c r="D127" s="647">
        <v>1525.8187490398427</v>
      </c>
    </row>
    <row r="128" spans="1:4" ht="30" customHeight="1" thickTop="1" thickBot="1">
      <c r="A128" s="10" t="s">
        <v>326</v>
      </c>
      <c r="B128" s="8" t="s">
        <v>113</v>
      </c>
      <c r="C128" s="11" t="s">
        <v>327</v>
      </c>
      <c r="D128" s="647">
        <v>73422.424186236574</v>
      </c>
    </row>
    <row r="129" spans="1:4" ht="30" customHeight="1" thickTop="1" thickBot="1">
      <c r="A129" s="10" t="s">
        <v>328</v>
      </c>
      <c r="B129" s="8" t="s">
        <v>113</v>
      </c>
      <c r="C129" s="11" t="s">
        <v>329</v>
      </c>
      <c r="D129" s="647">
        <v>62.538648840488584</v>
      </c>
    </row>
    <row r="130" spans="1:4" ht="30" customHeight="1" thickTop="1" thickBot="1">
      <c r="A130" s="10" t="s">
        <v>330</v>
      </c>
      <c r="B130" s="8" t="s">
        <v>113</v>
      </c>
      <c r="C130" s="11" t="s">
        <v>331</v>
      </c>
      <c r="D130" s="647">
        <v>2415.8796859797512</v>
      </c>
    </row>
    <row r="131" spans="1:4" ht="30" customHeight="1" thickTop="1" thickBot="1">
      <c r="A131" s="10" t="s">
        <v>332</v>
      </c>
      <c r="B131" s="8" t="s">
        <v>113</v>
      </c>
      <c r="C131" s="11" t="s">
        <v>333</v>
      </c>
      <c r="D131" s="647">
        <v>2415.8796859797512</v>
      </c>
    </row>
    <row r="132" spans="1:4" ht="30" customHeight="1" thickTop="1" thickBot="1">
      <c r="A132" s="10" t="s">
        <v>334</v>
      </c>
      <c r="B132" s="8" t="s">
        <v>113</v>
      </c>
      <c r="C132" s="11" t="s">
        <v>1676</v>
      </c>
      <c r="D132" s="647">
        <v>7725.0609674275656</v>
      </c>
    </row>
    <row r="133" spans="1:4" ht="30" customHeight="1" thickTop="1" thickBot="1">
      <c r="A133" s="10" t="s">
        <v>335</v>
      </c>
      <c r="B133" s="8" t="s">
        <v>92</v>
      </c>
      <c r="C133" s="11" t="s">
        <v>1910</v>
      </c>
      <c r="D133" s="647">
        <v>197663.13928600328</v>
      </c>
    </row>
    <row r="134" spans="1:4" ht="30" customHeight="1" thickTop="1" thickBot="1">
      <c r="A134" s="10" t="s">
        <v>336</v>
      </c>
      <c r="B134" s="8" t="s">
        <v>113</v>
      </c>
      <c r="C134" s="11" t="s">
        <v>337</v>
      </c>
      <c r="D134" s="647">
        <v>37070.040406137487</v>
      </c>
    </row>
    <row r="135" spans="1:4" ht="30" customHeight="1" thickTop="1" thickBot="1">
      <c r="A135" s="10" t="s">
        <v>338</v>
      </c>
      <c r="B135" s="8" t="s">
        <v>339</v>
      </c>
      <c r="C135" s="11" t="s">
        <v>340</v>
      </c>
      <c r="D135" s="647">
        <v>1559.3653260062811</v>
      </c>
    </row>
    <row r="136" spans="1:4" ht="30" customHeight="1" thickTop="1" thickBot="1">
      <c r="A136" s="10" t="s">
        <v>352</v>
      </c>
      <c r="B136" s="8" t="s">
        <v>339</v>
      </c>
      <c r="C136" s="11" t="s">
        <v>353</v>
      </c>
      <c r="D136" s="647">
        <v>990.36614393298316</v>
      </c>
    </row>
    <row r="137" spans="1:4" ht="30" customHeight="1" thickTop="1" thickBot="1">
      <c r="A137" s="10" t="s">
        <v>343</v>
      </c>
      <c r="B137" s="8" t="s">
        <v>344</v>
      </c>
      <c r="C137" s="11" t="s">
        <v>345</v>
      </c>
      <c r="D137" s="647">
        <v>0.26584402956909831</v>
      </c>
    </row>
    <row r="138" spans="1:4" ht="30" customHeight="1" thickTop="1" thickBot="1">
      <c r="A138" s="10" t="s">
        <v>346</v>
      </c>
      <c r="B138" s="8" t="s">
        <v>344</v>
      </c>
      <c r="C138" s="11" t="s">
        <v>347</v>
      </c>
      <c r="D138" s="647">
        <v>0.32210627675471576</v>
      </c>
    </row>
    <row r="139" spans="1:4" ht="30" customHeight="1" thickTop="1" thickBot="1">
      <c r="A139" s="10" t="s">
        <v>350</v>
      </c>
      <c r="B139" s="8" t="s">
        <v>339</v>
      </c>
      <c r="C139" s="11" t="s">
        <v>351</v>
      </c>
      <c r="D139" s="647">
        <v>1000.6183814478173</v>
      </c>
    </row>
    <row r="140" spans="1:4" ht="30" customHeight="1" thickTop="1" thickBot="1">
      <c r="A140" s="10" t="s">
        <v>348</v>
      </c>
      <c r="B140" s="8" t="s">
        <v>339</v>
      </c>
      <c r="C140" s="11" t="s">
        <v>349</v>
      </c>
      <c r="D140" s="647">
        <v>1521.4320472013947</v>
      </c>
    </row>
    <row r="141" spans="1:4" ht="30" customHeight="1" thickTop="1" thickBot="1">
      <c r="A141" s="10" t="s">
        <v>356</v>
      </c>
      <c r="B141" s="8" t="s">
        <v>113</v>
      </c>
      <c r="C141" s="11" t="s">
        <v>357</v>
      </c>
      <c r="D141" s="647">
        <v>43116.810092386688</v>
      </c>
    </row>
    <row r="142" spans="1:4" ht="30" customHeight="1" thickTop="1" thickBot="1">
      <c r="A142" s="10" t="s">
        <v>341</v>
      </c>
      <c r="B142" s="8" t="s">
        <v>339</v>
      </c>
      <c r="C142" s="11" t="s">
        <v>342</v>
      </c>
      <c r="D142" s="647">
        <v>1402.5060920293179</v>
      </c>
    </row>
    <row r="143" spans="1:4" ht="30" customHeight="1" thickTop="1" thickBot="1">
      <c r="A143" s="10" t="s">
        <v>354</v>
      </c>
      <c r="B143" s="8" t="s">
        <v>113</v>
      </c>
      <c r="C143" s="11" t="s">
        <v>355</v>
      </c>
      <c r="D143" s="647">
        <v>38979.007031399604</v>
      </c>
    </row>
    <row r="144" spans="1:4" ht="30" customHeight="1" thickTop="1" thickBot="1">
      <c r="A144" s="10" t="s">
        <v>359</v>
      </c>
      <c r="B144" s="8" t="s">
        <v>113</v>
      </c>
      <c r="C144" s="11" t="s">
        <v>360</v>
      </c>
      <c r="D144" s="647">
        <v>193422.81384986785</v>
      </c>
    </row>
    <row r="145" spans="1:4" ht="68.25" customHeight="1" thickTop="1" thickBot="1">
      <c r="A145" s="10" t="s">
        <v>358</v>
      </c>
      <c r="B145" s="8" t="s">
        <v>113</v>
      </c>
      <c r="C145" s="11" t="s">
        <v>2197</v>
      </c>
      <c r="D145" s="647">
        <v>228697.68746715787</v>
      </c>
    </row>
    <row r="146" spans="1:4" ht="30" customHeight="1" thickTop="1" thickBot="1">
      <c r="A146" s="10" t="s">
        <v>361</v>
      </c>
      <c r="B146" s="8" t="s">
        <v>113</v>
      </c>
      <c r="C146" s="11" t="s">
        <v>1911</v>
      </c>
      <c r="D146" s="647">
        <v>80631.797606667969</v>
      </c>
    </row>
    <row r="147" spans="1:4" ht="30" customHeight="1" thickTop="1" thickBot="1">
      <c r="A147" s="10" t="s">
        <v>362</v>
      </c>
      <c r="B147" s="8" t="s">
        <v>113</v>
      </c>
      <c r="C147" s="11" t="s">
        <v>1912</v>
      </c>
      <c r="D147" s="647">
        <v>88908.428952393617</v>
      </c>
    </row>
    <row r="148" spans="1:4" ht="30" customHeight="1" thickTop="1" thickBot="1">
      <c r="A148" s="10" t="s">
        <v>367</v>
      </c>
      <c r="B148" s="8" t="s">
        <v>113</v>
      </c>
      <c r="C148" s="11" t="s">
        <v>368</v>
      </c>
      <c r="D148" s="647">
        <v>4577.4562471195286</v>
      </c>
    </row>
    <row r="149" spans="1:4" ht="30" customHeight="1" thickTop="1" thickBot="1">
      <c r="A149" s="10" t="s">
        <v>363</v>
      </c>
      <c r="B149" s="8" t="s">
        <v>113</v>
      </c>
      <c r="C149" s="11" t="s">
        <v>364</v>
      </c>
      <c r="D149" s="647">
        <v>7321.1228093430982</v>
      </c>
    </row>
    <row r="150" spans="1:4" ht="30" customHeight="1" thickTop="1" thickBot="1">
      <c r="A150" s="10" t="s">
        <v>158</v>
      </c>
      <c r="B150" s="8" t="s">
        <v>113</v>
      </c>
      <c r="C150" s="11" t="s">
        <v>159</v>
      </c>
      <c r="D150" s="647">
        <v>10490.00389964892</v>
      </c>
    </row>
    <row r="151" spans="1:4" ht="30" customHeight="1" thickTop="1" thickBot="1">
      <c r="A151" s="10" t="s">
        <v>369</v>
      </c>
      <c r="B151" s="8" t="s">
        <v>113</v>
      </c>
      <c r="C151" s="11" t="s">
        <v>370</v>
      </c>
      <c r="D151" s="647">
        <v>101721.24993598952</v>
      </c>
    </row>
    <row r="152" spans="1:4" ht="30" customHeight="1" thickTop="1" thickBot="1">
      <c r="A152" s="10" t="s">
        <v>371</v>
      </c>
      <c r="B152" s="8" t="s">
        <v>113</v>
      </c>
      <c r="C152" s="11" t="s">
        <v>372</v>
      </c>
      <c r="D152" s="647">
        <v>108631.68348343165</v>
      </c>
    </row>
    <row r="153" spans="1:4" ht="30" customHeight="1" thickTop="1" thickBot="1">
      <c r="A153" s="10" t="s">
        <v>365</v>
      </c>
      <c r="B153" s="8" t="s">
        <v>113</v>
      </c>
      <c r="C153" s="11" t="s">
        <v>366</v>
      </c>
      <c r="D153" s="647">
        <v>101721.24993598952</v>
      </c>
    </row>
    <row r="154" spans="1:4" ht="30" customHeight="1" thickTop="1" thickBot="1">
      <c r="A154" s="10" t="s">
        <v>373</v>
      </c>
      <c r="B154" s="8" t="s">
        <v>113</v>
      </c>
      <c r="C154" s="11" t="s">
        <v>374</v>
      </c>
      <c r="D154" s="647">
        <v>80390.870025069366</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E8" sqref="E8"/>
    </sheetView>
  </sheetViews>
  <sheetFormatPr baseColWidth="10" defaultRowHeight="15"/>
  <cols>
    <col min="1" max="1" width="11.5703125" customWidth="1"/>
    <col min="2" max="2" width="9.140625"/>
    <col min="3" max="3" width="77.42578125" style="198" customWidth="1"/>
    <col min="4" max="4" width="18.7109375" style="183" customWidth="1"/>
  </cols>
  <sheetData>
    <row r="1" spans="1:4" ht="81.75" customHeight="1" thickTop="1" thickBot="1">
      <c r="A1" s="686" t="s">
        <v>1850</v>
      </c>
      <c r="B1" s="687"/>
      <c r="C1" s="687"/>
      <c r="D1" s="688"/>
    </row>
    <row r="2" spans="1:4" ht="48" customHeight="1" thickTop="1" thickBot="1">
      <c r="A2" s="685" t="s">
        <v>375</v>
      </c>
      <c r="B2" s="685"/>
      <c r="C2" s="685"/>
      <c r="D2" s="685"/>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2" t="s">
        <v>742</v>
      </c>
      <c r="B6" s="662" t="s">
        <v>377</v>
      </c>
      <c r="C6" s="663" t="s">
        <v>2239</v>
      </c>
      <c r="D6" s="646">
        <v>2488.9764611547484</v>
      </c>
    </row>
    <row r="7" spans="1:4" ht="16.5" thickTop="1" thickBot="1">
      <c r="A7" s="662" t="s">
        <v>747</v>
      </c>
      <c r="B7" s="662" t="s">
        <v>377</v>
      </c>
      <c r="C7" s="663" t="s">
        <v>748</v>
      </c>
      <c r="D7" s="646">
        <v>2359.6514491185994</v>
      </c>
    </row>
    <row r="8" spans="1:4" ht="16.5" thickTop="1" thickBot="1">
      <c r="A8" s="662" t="s">
        <v>743</v>
      </c>
      <c r="B8" s="662" t="s">
        <v>377</v>
      </c>
      <c r="C8" s="663" t="s">
        <v>744</v>
      </c>
      <c r="D8" s="646">
        <v>2276.9682447020446</v>
      </c>
    </row>
    <row r="9" spans="1:4" ht="16.5" thickTop="1" thickBot="1">
      <c r="A9" s="662" t="s">
        <v>745</v>
      </c>
      <c r="B9" s="662" t="s">
        <v>377</v>
      </c>
      <c r="C9" s="663" t="s">
        <v>746</v>
      </c>
      <c r="D9" s="646">
        <v>2800.6285393402241</v>
      </c>
    </row>
    <row r="10" spans="1:4" ht="16.5" thickTop="1" thickBot="1">
      <c r="A10" s="662" t="s">
        <v>1668</v>
      </c>
      <c r="B10" s="662" t="s">
        <v>377</v>
      </c>
      <c r="C10" s="663" t="s">
        <v>1667</v>
      </c>
      <c r="D10" s="646">
        <v>3030.6574541914079</v>
      </c>
    </row>
    <row r="11" spans="1:4" ht="16.5" thickTop="1" thickBot="1">
      <c r="A11" s="662" t="s">
        <v>751</v>
      </c>
      <c r="B11" s="662" t="s">
        <v>377</v>
      </c>
      <c r="C11" s="663" t="s">
        <v>752</v>
      </c>
      <c r="D11" s="646">
        <v>17404.747282465738</v>
      </c>
    </row>
    <row r="12" spans="1:4" ht="16.5" thickTop="1" thickBot="1">
      <c r="A12" s="662" t="s">
        <v>749</v>
      </c>
      <c r="B12" s="662" t="s">
        <v>377</v>
      </c>
      <c r="C12" s="663" t="s">
        <v>750</v>
      </c>
      <c r="D12" s="646">
        <v>11242.51834881005</v>
      </c>
    </row>
    <row r="13" spans="1:4" ht="16.5" thickTop="1" thickBot="1">
      <c r="A13" s="662" t="s">
        <v>753</v>
      </c>
      <c r="B13" s="662" t="s">
        <v>92</v>
      </c>
      <c r="C13" s="663" t="s">
        <v>1935</v>
      </c>
      <c r="D13" s="646">
        <v>1093.3415085187394</v>
      </c>
    </row>
    <row r="14" spans="1:4" ht="16.5" thickTop="1" thickBot="1">
      <c r="A14" s="662" t="s">
        <v>755</v>
      </c>
      <c r="B14" s="662" t="s">
        <v>233</v>
      </c>
      <c r="C14" s="663" t="s">
        <v>1937</v>
      </c>
      <c r="D14" s="646">
        <v>67683.045765445771</v>
      </c>
    </row>
    <row r="15" spans="1:4" ht="16.5" thickTop="1" thickBot="1">
      <c r="A15" s="662" t="s">
        <v>756</v>
      </c>
      <c r="B15" s="662" t="s">
        <v>92</v>
      </c>
      <c r="C15" s="663" t="s">
        <v>1938</v>
      </c>
      <c r="D15" s="646">
        <v>1017.6394389729807</v>
      </c>
    </row>
    <row r="16" spans="1:4" ht="16.5" thickTop="1" thickBot="1">
      <c r="A16" s="662" t="s">
        <v>754</v>
      </c>
      <c r="B16" s="662" t="s">
        <v>233</v>
      </c>
      <c r="C16" s="663" t="s">
        <v>1936</v>
      </c>
      <c r="D16" s="646">
        <v>44918.180819834459</v>
      </c>
    </row>
    <row r="17" spans="1:4" ht="16.5" thickTop="1" thickBot="1">
      <c r="A17" s="662" t="s">
        <v>776</v>
      </c>
      <c r="B17" s="662" t="s">
        <v>422</v>
      </c>
      <c r="C17" s="663" t="s">
        <v>777</v>
      </c>
      <c r="D17" s="646">
        <v>669424.423778072</v>
      </c>
    </row>
    <row r="18" spans="1:4" ht="16.5" thickTop="1" thickBot="1">
      <c r="A18" s="662" t="s">
        <v>757</v>
      </c>
      <c r="B18" s="662" t="s">
        <v>387</v>
      </c>
      <c r="C18" s="663" t="s">
        <v>1939</v>
      </c>
      <c r="D18" s="646">
        <v>48938.916644860001</v>
      </c>
    </row>
    <row r="19" spans="1:4" ht="16.5" thickTop="1" thickBot="1">
      <c r="A19" s="662" t="s">
        <v>758</v>
      </c>
      <c r="B19" s="662" t="s">
        <v>387</v>
      </c>
      <c r="C19" s="663" t="s">
        <v>2240</v>
      </c>
      <c r="D19" s="646">
        <v>44037.286680473473</v>
      </c>
    </row>
    <row r="20" spans="1:4" ht="16.5" thickTop="1" thickBot="1">
      <c r="A20" s="662" t="s">
        <v>761</v>
      </c>
      <c r="B20" s="662" t="s">
        <v>387</v>
      </c>
      <c r="C20" s="663" t="s">
        <v>762</v>
      </c>
      <c r="D20" s="646">
        <v>47012.821998387182</v>
      </c>
    </row>
    <row r="21" spans="1:4" ht="16.5" thickTop="1" thickBot="1">
      <c r="A21" s="662" t="s">
        <v>759</v>
      </c>
      <c r="B21" s="662" t="s">
        <v>387</v>
      </c>
      <c r="C21" s="663" t="s">
        <v>2241</v>
      </c>
      <c r="D21" s="646">
        <v>43636.59115137787</v>
      </c>
    </row>
    <row r="22" spans="1:4" ht="16.5" thickTop="1" thickBot="1">
      <c r="A22" s="662" t="s">
        <v>760</v>
      </c>
      <c r="B22" s="662" t="s">
        <v>387</v>
      </c>
      <c r="C22" s="663" t="s">
        <v>2242</v>
      </c>
      <c r="D22" s="646">
        <v>47012.821998387182</v>
      </c>
    </row>
    <row r="23" spans="1:4" ht="16.5" thickTop="1" thickBot="1">
      <c r="A23" s="662" t="s">
        <v>763</v>
      </c>
      <c r="B23" s="662" t="s">
        <v>387</v>
      </c>
      <c r="C23" s="663" t="s">
        <v>764</v>
      </c>
      <c r="D23" s="646">
        <v>53687.900693400574</v>
      </c>
    </row>
    <row r="24" spans="1:4" ht="16.5" thickTop="1" thickBot="1">
      <c r="A24" s="662" t="s">
        <v>772</v>
      </c>
      <c r="B24" s="662" t="s">
        <v>387</v>
      </c>
      <c r="C24" s="663" t="s">
        <v>773</v>
      </c>
      <c r="D24" s="646">
        <v>24036.852745377699</v>
      </c>
    </row>
    <row r="25" spans="1:4" ht="16.5" thickTop="1" thickBot="1">
      <c r="A25" s="662" t="s">
        <v>765</v>
      </c>
      <c r="B25" s="662" t="s">
        <v>387</v>
      </c>
      <c r="C25" s="663" t="s">
        <v>766</v>
      </c>
      <c r="D25" s="646">
        <v>44744.334082343245</v>
      </c>
    </row>
    <row r="26" spans="1:4" ht="16.5" thickTop="1" thickBot="1">
      <c r="A26" s="662" t="s">
        <v>768</v>
      </c>
      <c r="B26" s="662" t="s">
        <v>387</v>
      </c>
      <c r="C26" s="663" t="s">
        <v>2002</v>
      </c>
      <c r="D26" s="646">
        <v>48711.007812173346</v>
      </c>
    </row>
    <row r="27" spans="1:4" ht="16.5" thickTop="1" thickBot="1">
      <c r="A27" s="662" t="s">
        <v>767</v>
      </c>
      <c r="B27" s="662" t="s">
        <v>387</v>
      </c>
      <c r="C27" s="663" t="s">
        <v>2004</v>
      </c>
      <c r="D27" s="646">
        <v>39613.735244187803</v>
      </c>
    </row>
    <row r="28" spans="1:4" ht="16.5" thickTop="1" thickBot="1">
      <c r="A28" s="662" t="s">
        <v>770</v>
      </c>
      <c r="B28" s="662" t="s">
        <v>387</v>
      </c>
      <c r="C28" s="663" t="s">
        <v>2003</v>
      </c>
      <c r="D28" s="646">
        <v>40056.832416573954</v>
      </c>
    </row>
    <row r="29" spans="1:4" ht="16.5" thickTop="1" thickBot="1">
      <c r="A29" s="662" t="s">
        <v>769</v>
      </c>
      <c r="B29" s="662" t="s">
        <v>387</v>
      </c>
      <c r="C29" s="663" t="s">
        <v>2001</v>
      </c>
      <c r="D29" s="646">
        <v>40965.28762407379</v>
      </c>
    </row>
    <row r="30" spans="1:4" ht="16.5" thickTop="1" thickBot="1">
      <c r="A30" s="662" t="s">
        <v>771</v>
      </c>
      <c r="B30" s="662" t="s">
        <v>387</v>
      </c>
      <c r="C30" s="663" t="s">
        <v>2243</v>
      </c>
      <c r="D30" s="646">
        <v>50949.714296973259</v>
      </c>
    </row>
    <row r="31" spans="1:4" ht="16.5" thickTop="1" thickBot="1">
      <c r="A31" s="662" t="s">
        <v>774</v>
      </c>
      <c r="B31" s="662" t="s">
        <v>422</v>
      </c>
      <c r="C31" s="663" t="s">
        <v>775</v>
      </c>
      <c r="D31" s="646">
        <v>39.221520043750296</v>
      </c>
    </row>
    <row r="32" spans="1:4" ht="16.5" thickTop="1" thickBot="1">
      <c r="A32" s="662" t="s">
        <v>779</v>
      </c>
      <c r="B32" s="662" t="s">
        <v>144</v>
      </c>
      <c r="C32" s="663" t="s">
        <v>1941</v>
      </c>
      <c r="D32" s="646">
        <v>494.31129880916774</v>
      </c>
    </row>
    <row r="33" spans="1:4" ht="16.5" thickTop="1" thickBot="1">
      <c r="A33" s="662" t="s">
        <v>780</v>
      </c>
      <c r="B33" s="662" t="s">
        <v>377</v>
      </c>
      <c r="C33" s="663" t="s">
        <v>781</v>
      </c>
      <c r="D33" s="646">
        <v>6215.0208653110267</v>
      </c>
    </row>
    <row r="34" spans="1:4" ht="16.5" thickTop="1" thickBot="1">
      <c r="A34" s="662" t="s">
        <v>786</v>
      </c>
      <c r="B34" s="662" t="s">
        <v>377</v>
      </c>
      <c r="C34" s="663" t="s">
        <v>787</v>
      </c>
      <c r="D34" s="646">
        <v>3914.7317167991851</v>
      </c>
    </row>
    <row r="35" spans="1:4" ht="16.5" thickTop="1" thickBot="1">
      <c r="A35" s="662" t="s">
        <v>782</v>
      </c>
      <c r="B35" s="662" t="s">
        <v>377</v>
      </c>
      <c r="C35" s="663" t="s">
        <v>783</v>
      </c>
      <c r="D35" s="646">
        <v>4536.7060490595213</v>
      </c>
    </row>
    <row r="36" spans="1:4" ht="16.5" thickTop="1" thickBot="1">
      <c r="A36" s="662" t="s">
        <v>784</v>
      </c>
      <c r="B36" s="662" t="s">
        <v>377</v>
      </c>
      <c r="C36" s="663" t="s">
        <v>785</v>
      </c>
      <c r="D36" s="646">
        <v>4208.3630965861803</v>
      </c>
    </row>
    <row r="37" spans="1:4" ht="16.5" thickTop="1" thickBot="1">
      <c r="A37" s="662" t="s">
        <v>898</v>
      </c>
      <c r="B37" s="662" t="s">
        <v>377</v>
      </c>
      <c r="C37" s="663" t="s">
        <v>899</v>
      </c>
      <c r="D37" s="646">
        <v>4631.6757750447132</v>
      </c>
    </row>
    <row r="38" spans="1:4" ht="16.5" thickTop="1" thickBot="1">
      <c r="A38" s="662" t="s">
        <v>788</v>
      </c>
      <c r="B38" s="662" t="s">
        <v>377</v>
      </c>
      <c r="C38" s="663" t="s">
        <v>789</v>
      </c>
      <c r="D38" s="646">
        <v>3782.5732058650347</v>
      </c>
    </row>
    <row r="39" spans="1:4" ht="16.5" thickTop="1" thickBot="1">
      <c r="A39" s="662" t="s">
        <v>917</v>
      </c>
      <c r="B39" s="662" t="s">
        <v>92</v>
      </c>
      <c r="C39" s="663" t="s">
        <v>2244</v>
      </c>
      <c r="D39" s="646">
        <v>371736.1128963714</v>
      </c>
    </row>
    <row r="40" spans="1:4" ht="16.5" thickTop="1" thickBot="1">
      <c r="A40" s="662" t="s">
        <v>896</v>
      </c>
      <c r="B40" s="662" t="s">
        <v>92</v>
      </c>
      <c r="C40" s="663" t="s">
        <v>897</v>
      </c>
      <c r="D40" s="646">
        <v>52043.055805491997</v>
      </c>
    </row>
    <row r="41" spans="1:4" ht="16.5" thickTop="1" thickBot="1">
      <c r="A41" s="662" t="s">
        <v>827</v>
      </c>
      <c r="B41" s="662" t="s">
        <v>92</v>
      </c>
      <c r="C41" s="663" t="s">
        <v>828</v>
      </c>
      <c r="D41" s="646">
        <v>700.68715537618777</v>
      </c>
    </row>
    <row r="42" spans="1:4" ht="16.5" thickTop="1" thickBot="1">
      <c r="A42" s="662" t="s">
        <v>432</v>
      </c>
      <c r="B42" s="662" t="s">
        <v>92</v>
      </c>
      <c r="C42" s="663" t="s">
        <v>433</v>
      </c>
      <c r="D42" s="646">
        <v>10853.760641296198</v>
      </c>
    </row>
    <row r="43" spans="1:4" ht="16.5" thickTop="1" thickBot="1">
      <c r="A43" s="662" t="s">
        <v>376</v>
      </c>
      <c r="B43" s="662" t="s">
        <v>377</v>
      </c>
      <c r="C43" s="663" t="s">
        <v>378</v>
      </c>
      <c r="D43" s="646">
        <v>7126.9205913387241</v>
      </c>
    </row>
    <row r="44" spans="1:4" ht="16.5" thickTop="1" thickBot="1">
      <c r="A44" s="662" t="s">
        <v>379</v>
      </c>
      <c r="B44" s="662" t="s">
        <v>144</v>
      </c>
      <c r="C44" s="663" t="s">
        <v>2245</v>
      </c>
      <c r="D44" s="646">
        <v>10608.316061748805</v>
      </c>
    </row>
    <row r="45" spans="1:4" ht="16.5" thickTop="1" thickBot="1">
      <c r="A45" s="662" t="s">
        <v>778</v>
      </c>
      <c r="B45" s="662" t="s">
        <v>377</v>
      </c>
      <c r="C45" s="663" t="s">
        <v>1940</v>
      </c>
      <c r="D45" s="646">
        <v>6112.5599908401246</v>
      </c>
    </row>
    <row r="46" spans="1:4" ht="16.5" thickTop="1" thickBot="1">
      <c r="A46" s="662" t="s">
        <v>913</v>
      </c>
      <c r="B46" s="662" t="s">
        <v>92</v>
      </c>
      <c r="C46" s="663" t="s">
        <v>1954</v>
      </c>
      <c r="D46" s="646">
        <v>833.02210172856337</v>
      </c>
    </row>
    <row r="47" spans="1:4" ht="16.5" thickTop="1" thickBot="1">
      <c r="A47" s="662" t="s">
        <v>914</v>
      </c>
      <c r="B47" s="662" t="s">
        <v>92</v>
      </c>
      <c r="C47" s="663" t="s">
        <v>1955</v>
      </c>
      <c r="D47" s="646">
        <v>12495.331525928452</v>
      </c>
    </row>
    <row r="48" spans="1:4" ht="16.5" thickTop="1" thickBot="1">
      <c r="A48" s="662" t="s">
        <v>797</v>
      </c>
      <c r="B48" s="662" t="s">
        <v>387</v>
      </c>
      <c r="C48" s="663" t="s">
        <v>798</v>
      </c>
      <c r="D48" s="646">
        <v>43360.98046998935</v>
      </c>
    </row>
    <row r="49" spans="1:4" ht="16.5" thickTop="1" thickBot="1">
      <c r="A49" s="662" t="s">
        <v>800</v>
      </c>
      <c r="B49" s="662" t="s">
        <v>387</v>
      </c>
      <c r="C49" s="663" t="s">
        <v>801</v>
      </c>
      <c r="D49" s="646">
        <v>28499.768655388474</v>
      </c>
    </row>
    <row r="50" spans="1:4" ht="16.5" thickTop="1" thickBot="1">
      <c r="A50" s="662" t="s">
        <v>799</v>
      </c>
      <c r="B50" s="662" t="s">
        <v>387</v>
      </c>
      <c r="C50" s="663" t="s">
        <v>1943</v>
      </c>
      <c r="D50" s="646">
        <v>56999.537310776948</v>
      </c>
    </row>
    <row r="51" spans="1:4" ht="16.5" thickTop="1" thickBot="1">
      <c r="A51" s="662" t="s">
        <v>796</v>
      </c>
      <c r="B51" s="662" t="s">
        <v>387</v>
      </c>
      <c r="C51" s="663" t="s">
        <v>1942</v>
      </c>
      <c r="D51" s="646">
        <v>53062.813695024677</v>
      </c>
    </row>
    <row r="52" spans="1:4" ht="16.5" thickTop="1" thickBot="1">
      <c r="A52" s="662" t="s">
        <v>802</v>
      </c>
      <c r="B52" s="662" t="s">
        <v>387</v>
      </c>
      <c r="C52" s="663" t="s">
        <v>803</v>
      </c>
      <c r="D52" s="646">
        <v>54167.262164899839</v>
      </c>
    </row>
    <row r="53" spans="1:4" ht="16.5" thickTop="1" thickBot="1">
      <c r="A53" s="662" t="s">
        <v>380</v>
      </c>
      <c r="B53" s="662" t="s">
        <v>144</v>
      </c>
      <c r="C53" s="663" t="s">
        <v>381</v>
      </c>
      <c r="D53" s="646">
        <v>3113.3406586079627</v>
      </c>
    </row>
    <row r="54" spans="1:4" ht="16.5" thickTop="1" thickBot="1">
      <c r="A54" s="662" t="s">
        <v>794</v>
      </c>
      <c r="B54" s="662" t="s">
        <v>377</v>
      </c>
      <c r="C54" s="663" t="s">
        <v>795</v>
      </c>
      <c r="D54" s="646">
        <v>2028.9186314523802</v>
      </c>
    </row>
    <row r="55" spans="1:4" ht="16.5" thickTop="1" thickBot="1">
      <c r="A55" s="662" t="s">
        <v>790</v>
      </c>
      <c r="B55" s="662" t="s">
        <v>422</v>
      </c>
      <c r="C55" s="663" t="s">
        <v>791</v>
      </c>
      <c r="D55" s="646">
        <v>2159.3036845707938</v>
      </c>
    </row>
    <row r="56" spans="1:4" ht="16.5" thickTop="1" thickBot="1">
      <c r="A56" s="662" t="s">
        <v>792</v>
      </c>
      <c r="B56" s="662" t="s">
        <v>606</v>
      </c>
      <c r="C56" s="663" t="s">
        <v>793</v>
      </c>
      <c r="D56" s="646">
        <v>5570.5158872948059</v>
      </c>
    </row>
    <row r="57" spans="1:4" ht="16.5" thickTop="1" thickBot="1">
      <c r="A57" s="662" t="s">
        <v>382</v>
      </c>
      <c r="B57" s="662" t="s">
        <v>377</v>
      </c>
      <c r="C57" s="663" t="s">
        <v>383</v>
      </c>
      <c r="D57" s="646">
        <v>3134.5414802532332</v>
      </c>
    </row>
    <row r="58" spans="1:4" ht="16.5" thickTop="1" thickBot="1">
      <c r="A58" s="662" t="s">
        <v>384</v>
      </c>
      <c r="B58" s="662" t="s">
        <v>377</v>
      </c>
      <c r="C58" s="663" t="s">
        <v>385</v>
      </c>
      <c r="D58" s="646">
        <v>2424.3139551366739</v>
      </c>
    </row>
    <row r="59" spans="1:4" ht="16.5" thickTop="1" thickBot="1">
      <c r="A59" s="662" t="s">
        <v>386</v>
      </c>
      <c r="B59" s="662" t="s">
        <v>387</v>
      </c>
      <c r="C59" s="663" t="s">
        <v>2246</v>
      </c>
      <c r="D59" s="646">
        <v>21908.929088222467</v>
      </c>
    </row>
    <row r="60" spans="1:4" ht="16.5" thickTop="1" thickBot="1">
      <c r="A60" s="662" t="s">
        <v>388</v>
      </c>
      <c r="B60" s="662" t="s">
        <v>377</v>
      </c>
      <c r="C60" s="663" t="s">
        <v>389</v>
      </c>
      <c r="D60" s="646">
        <v>1166.2309424199889</v>
      </c>
    </row>
    <row r="61" spans="1:4" ht="16.5" thickTop="1" thickBot="1">
      <c r="A61" s="662" t="s">
        <v>390</v>
      </c>
      <c r="B61" s="662" t="s">
        <v>233</v>
      </c>
      <c r="C61" s="663" t="s">
        <v>391</v>
      </c>
      <c r="D61" s="646">
        <v>68884.649648730425</v>
      </c>
    </row>
    <row r="62" spans="1:4" ht="16.5" thickTop="1" thickBot="1">
      <c r="A62" s="662" t="s">
        <v>398</v>
      </c>
      <c r="B62" s="662" t="s">
        <v>233</v>
      </c>
      <c r="C62" s="663" t="s">
        <v>399</v>
      </c>
      <c r="D62" s="646">
        <v>5396.3692388789914</v>
      </c>
    </row>
    <row r="63" spans="1:4" ht="16.5" thickTop="1" thickBot="1">
      <c r="A63" s="662" t="s">
        <v>392</v>
      </c>
      <c r="B63" s="662" t="s">
        <v>387</v>
      </c>
      <c r="C63" s="663" t="s">
        <v>393</v>
      </c>
      <c r="D63" s="646">
        <v>20472.392823186263</v>
      </c>
    </row>
    <row r="64" spans="1:4" ht="16.5" thickTop="1" thickBot="1">
      <c r="A64" s="662" t="s">
        <v>400</v>
      </c>
      <c r="B64" s="662" t="s">
        <v>92</v>
      </c>
      <c r="C64" s="663" t="s">
        <v>401</v>
      </c>
      <c r="D64" s="646">
        <v>31998.400109206661</v>
      </c>
    </row>
    <row r="65" spans="1:4" ht="16.5" thickTop="1" thickBot="1">
      <c r="A65" s="662" t="s">
        <v>394</v>
      </c>
      <c r="B65" s="662" t="s">
        <v>92</v>
      </c>
      <c r="C65" s="663" t="s">
        <v>395</v>
      </c>
      <c r="D65" s="646">
        <v>117865.96793688096</v>
      </c>
    </row>
    <row r="66" spans="1:4" ht="16.5" thickTop="1" thickBot="1">
      <c r="A66" s="662" t="s">
        <v>396</v>
      </c>
      <c r="B66" s="662" t="s">
        <v>92</v>
      </c>
      <c r="C66" s="663" t="s">
        <v>397</v>
      </c>
      <c r="D66" s="646">
        <v>734969.94401767233</v>
      </c>
    </row>
    <row r="67" spans="1:4" ht="16.5" thickTop="1" thickBot="1">
      <c r="A67" s="662" t="s">
        <v>918</v>
      </c>
      <c r="B67" s="662" t="s">
        <v>144</v>
      </c>
      <c r="C67" s="663" t="s">
        <v>919</v>
      </c>
      <c r="D67" s="646">
        <v>11166.472760563938</v>
      </c>
    </row>
    <row r="68" spans="1:4" ht="16.5" thickTop="1" thickBot="1">
      <c r="A68" s="662" t="s">
        <v>402</v>
      </c>
      <c r="B68" s="662" t="s">
        <v>377</v>
      </c>
      <c r="C68" s="663" t="s">
        <v>403</v>
      </c>
      <c r="D68" s="646">
        <v>952.76902885204436</v>
      </c>
    </row>
    <row r="69" spans="1:4" ht="16.5" thickTop="1" thickBot="1">
      <c r="A69" s="662" t="s">
        <v>404</v>
      </c>
      <c r="B69" s="662" t="s">
        <v>377</v>
      </c>
      <c r="C69" s="663" t="s">
        <v>405</v>
      </c>
      <c r="D69" s="646">
        <v>6389.9276438845081</v>
      </c>
    </row>
    <row r="70" spans="1:4" ht="16.5" thickTop="1" thickBot="1">
      <c r="A70" s="662" t="s">
        <v>406</v>
      </c>
      <c r="B70" s="662" t="s">
        <v>144</v>
      </c>
      <c r="C70" s="663" t="s">
        <v>407</v>
      </c>
      <c r="D70" s="646">
        <v>31697.348441843824</v>
      </c>
    </row>
    <row r="71" spans="1:4" ht="16.5" thickTop="1" thickBot="1">
      <c r="A71" s="662" t="s">
        <v>408</v>
      </c>
      <c r="B71" s="662" t="s">
        <v>92</v>
      </c>
      <c r="C71" s="663" t="s">
        <v>409</v>
      </c>
      <c r="D71" s="646">
        <v>14869.444515854857</v>
      </c>
    </row>
    <row r="72" spans="1:4" ht="16.5" thickTop="1" thickBot="1">
      <c r="A72" s="662" t="s">
        <v>410</v>
      </c>
      <c r="B72" s="662" t="s">
        <v>92</v>
      </c>
      <c r="C72" s="663" t="s">
        <v>411</v>
      </c>
      <c r="D72" s="646">
        <v>12733529.372391937</v>
      </c>
    </row>
    <row r="73" spans="1:4" ht="16.5" thickTop="1" thickBot="1">
      <c r="A73" s="662" t="s">
        <v>810</v>
      </c>
      <c r="B73" s="662" t="s">
        <v>377</v>
      </c>
      <c r="C73" s="663" t="s">
        <v>811</v>
      </c>
      <c r="D73" s="646">
        <v>1709.9861193233087</v>
      </c>
    </row>
    <row r="74" spans="1:4" ht="16.5" thickTop="1" thickBot="1">
      <c r="A74" s="662" t="s">
        <v>805</v>
      </c>
      <c r="B74" s="662" t="s">
        <v>377</v>
      </c>
      <c r="C74" s="663" t="s">
        <v>806</v>
      </c>
      <c r="D74" s="646">
        <v>1618.6827326163975</v>
      </c>
    </row>
    <row r="75" spans="1:4" ht="16.5" thickTop="1" thickBot="1">
      <c r="A75" s="662" t="s">
        <v>808</v>
      </c>
      <c r="B75" s="662" t="s">
        <v>377</v>
      </c>
      <c r="C75" s="663" t="s">
        <v>809</v>
      </c>
      <c r="D75" s="646">
        <v>1573.6828779279724</v>
      </c>
    </row>
    <row r="76" spans="1:4" ht="16.5" thickTop="1" thickBot="1">
      <c r="A76" s="662" t="s">
        <v>822</v>
      </c>
      <c r="B76" s="662" t="s">
        <v>377</v>
      </c>
      <c r="C76" s="663" t="s">
        <v>823</v>
      </c>
      <c r="D76" s="646">
        <v>2269.5479571261999</v>
      </c>
    </row>
    <row r="77" spans="1:4" ht="16.5" thickTop="1" thickBot="1">
      <c r="A77" s="662" t="s">
        <v>807</v>
      </c>
      <c r="B77" s="662" t="s">
        <v>377</v>
      </c>
      <c r="C77" s="663" t="s">
        <v>2037</v>
      </c>
      <c r="D77" s="646">
        <v>1091.8423147314272</v>
      </c>
    </row>
    <row r="78" spans="1:4" ht="16.5" thickTop="1" thickBot="1">
      <c r="A78" s="662" t="s">
        <v>817</v>
      </c>
      <c r="B78" s="662" t="s">
        <v>377</v>
      </c>
      <c r="C78" s="663" t="s">
        <v>818</v>
      </c>
      <c r="D78" s="646">
        <v>2212.3057386839691</v>
      </c>
    </row>
    <row r="79" spans="1:4" ht="16.5" thickTop="1" thickBot="1">
      <c r="A79" s="662" t="s">
        <v>819</v>
      </c>
      <c r="B79" s="662" t="s">
        <v>377</v>
      </c>
      <c r="C79" s="663" t="s">
        <v>2023</v>
      </c>
      <c r="D79" s="646">
        <v>2212.3057386839691</v>
      </c>
    </row>
    <row r="80" spans="1:4" ht="16.5" thickTop="1" thickBot="1">
      <c r="A80" s="662" t="s">
        <v>820</v>
      </c>
      <c r="B80" s="662" t="s">
        <v>377</v>
      </c>
      <c r="C80" s="663" t="s">
        <v>2024</v>
      </c>
      <c r="D80" s="646">
        <v>2212.3057386839691</v>
      </c>
    </row>
    <row r="81" spans="1:4" ht="16.5" thickTop="1" thickBot="1">
      <c r="A81" s="662" t="s">
        <v>812</v>
      </c>
      <c r="B81" s="662" t="s">
        <v>377</v>
      </c>
      <c r="C81" s="663" t="s">
        <v>2247</v>
      </c>
      <c r="D81" s="646">
        <v>1850.8317296321086</v>
      </c>
    </row>
    <row r="82" spans="1:4" ht="16.5" thickTop="1" thickBot="1">
      <c r="A82" s="662" t="s">
        <v>813</v>
      </c>
      <c r="B82" s="662" t="s">
        <v>377</v>
      </c>
      <c r="C82" s="663" t="s">
        <v>2248</v>
      </c>
      <c r="D82" s="646">
        <v>2230.4166773782285</v>
      </c>
    </row>
    <row r="83" spans="1:4" ht="16.5" thickTop="1" thickBot="1">
      <c r="A83" s="662" t="s">
        <v>814</v>
      </c>
      <c r="B83" s="662" t="s">
        <v>377</v>
      </c>
      <c r="C83" s="663" t="s">
        <v>2249</v>
      </c>
      <c r="D83" s="646">
        <v>2304.7638999575029</v>
      </c>
    </row>
    <row r="84" spans="1:4" ht="16.5" thickTop="1" thickBot="1">
      <c r="A84" s="662" t="s">
        <v>815</v>
      </c>
      <c r="B84" s="662" t="s">
        <v>377</v>
      </c>
      <c r="C84" s="663" t="s">
        <v>2250</v>
      </c>
      <c r="D84" s="646">
        <v>1994.9973168199476</v>
      </c>
    </row>
    <row r="85" spans="1:4" ht="16.5" thickTop="1" thickBot="1">
      <c r="A85" s="662" t="s">
        <v>821</v>
      </c>
      <c r="B85" s="662" t="s">
        <v>377</v>
      </c>
      <c r="C85" s="663" t="s">
        <v>1944</v>
      </c>
      <c r="D85" s="646">
        <v>2379.1111225367772</v>
      </c>
    </row>
    <row r="86" spans="1:4" ht="16.5" thickTop="1" thickBot="1">
      <c r="A86" s="662" t="s">
        <v>816</v>
      </c>
      <c r="B86" s="662" t="s">
        <v>377</v>
      </c>
      <c r="C86" s="663" t="s">
        <v>2251</v>
      </c>
      <c r="D86" s="646">
        <v>2447.6348589464715</v>
      </c>
    </row>
    <row r="87" spans="1:4" ht="16.5" thickTop="1" thickBot="1">
      <c r="A87" s="662" t="s">
        <v>804</v>
      </c>
      <c r="B87" s="662" t="s">
        <v>377</v>
      </c>
      <c r="C87" s="663" t="s">
        <v>2252</v>
      </c>
      <c r="D87" s="646">
        <v>418.59360611860313</v>
      </c>
    </row>
    <row r="88" spans="1:4" ht="16.5" thickTop="1" thickBot="1">
      <c r="A88" s="662" t="s">
        <v>826</v>
      </c>
      <c r="B88" s="662" t="s">
        <v>377</v>
      </c>
      <c r="C88" s="663" t="s">
        <v>1945</v>
      </c>
      <c r="D88" s="646">
        <v>516.24000706233505</v>
      </c>
    </row>
    <row r="89" spans="1:4" ht="16.5" thickTop="1" thickBot="1">
      <c r="A89" s="662" t="s">
        <v>824</v>
      </c>
      <c r="B89" s="662" t="s">
        <v>377</v>
      </c>
      <c r="C89" s="663" t="s">
        <v>825</v>
      </c>
      <c r="D89" s="646">
        <v>449.45741887973315</v>
      </c>
    </row>
    <row r="90" spans="1:4" ht="16.5" thickTop="1" thickBot="1">
      <c r="A90" s="662" t="s">
        <v>915</v>
      </c>
      <c r="B90" s="662" t="s">
        <v>233</v>
      </c>
      <c r="C90" s="663" t="s">
        <v>916</v>
      </c>
      <c r="D90" s="646">
        <v>12858.298327856517</v>
      </c>
    </row>
    <row r="91" spans="1:4" ht="16.5" thickTop="1" thickBot="1">
      <c r="A91" s="662" t="s">
        <v>412</v>
      </c>
      <c r="B91" s="662" t="s">
        <v>377</v>
      </c>
      <c r="C91" s="663" t="s">
        <v>2253</v>
      </c>
      <c r="D91" s="646">
        <v>51497.855817444142</v>
      </c>
    </row>
    <row r="92" spans="1:4" ht="16.5" thickTop="1" thickBot="1">
      <c r="A92" s="662" t="s">
        <v>413</v>
      </c>
      <c r="B92" s="662" t="s">
        <v>144</v>
      </c>
      <c r="C92" s="663" t="s">
        <v>414</v>
      </c>
      <c r="D92" s="646">
        <v>33112.003777134101</v>
      </c>
    </row>
    <row r="93" spans="1:4" ht="16.5" thickTop="1" thickBot="1">
      <c r="A93" s="662" t="s">
        <v>415</v>
      </c>
      <c r="B93" s="662" t="s">
        <v>144</v>
      </c>
      <c r="C93" s="663" t="s">
        <v>416</v>
      </c>
      <c r="D93" s="646">
        <v>953.81030647920511</v>
      </c>
    </row>
    <row r="94" spans="1:4" ht="16.5" thickTop="1" thickBot="1">
      <c r="A94" s="662" t="s">
        <v>417</v>
      </c>
      <c r="B94" s="662" t="s">
        <v>144</v>
      </c>
      <c r="C94" s="663" t="s">
        <v>418</v>
      </c>
      <c r="D94" s="646">
        <v>953.81030647920511</v>
      </c>
    </row>
    <row r="95" spans="1:4" ht="16.5" thickTop="1" thickBot="1">
      <c r="A95" s="662" t="s">
        <v>419</v>
      </c>
      <c r="B95" s="662" t="s">
        <v>377</v>
      </c>
      <c r="C95" s="663" t="s">
        <v>420</v>
      </c>
      <c r="D95" s="646">
        <v>52503.834804512226</v>
      </c>
    </row>
    <row r="96" spans="1:4" ht="16.5" thickTop="1" thickBot="1">
      <c r="A96" s="662" t="s">
        <v>436</v>
      </c>
      <c r="B96" s="662" t="s">
        <v>377</v>
      </c>
      <c r="C96" s="663" t="s">
        <v>437</v>
      </c>
      <c r="D96" s="646">
        <v>38985.130882405538</v>
      </c>
    </row>
    <row r="97" spans="1:4" ht="16.5" thickTop="1" thickBot="1">
      <c r="A97" s="662" t="s">
        <v>434</v>
      </c>
      <c r="B97" s="662" t="s">
        <v>377</v>
      </c>
      <c r="C97" s="663" t="s">
        <v>435</v>
      </c>
      <c r="D97" s="646">
        <v>41721.096915727678</v>
      </c>
    </row>
    <row r="98" spans="1:4" ht="16.5" thickTop="1" thickBot="1">
      <c r="A98" s="662" t="s">
        <v>421</v>
      </c>
      <c r="B98" s="662" t="s">
        <v>422</v>
      </c>
      <c r="C98" s="663" t="s">
        <v>423</v>
      </c>
      <c r="D98" s="646">
        <v>1034229.0819104048</v>
      </c>
    </row>
    <row r="99" spans="1:4" ht="16.5" thickTop="1" thickBot="1">
      <c r="A99" s="662" t="s">
        <v>835</v>
      </c>
      <c r="B99" s="662" t="s">
        <v>387</v>
      </c>
      <c r="C99" s="663" t="s">
        <v>2254</v>
      </c>
      <c r="D99" s="646">
        <v>269345.8385923382</v>
      </c>
    </row>
    <row r="100" spans="1:4" ht="16.5" thickTop="1" thickBot="1">
      <c r="A100" s="662" t="s">
        <v>836</v>
      </c>
      <c r="B100" s="662" t="s">
        <v>387</v>
      </c>
      <c r="C100" s="663" t="s">
        <v>2255</v>
      </c>
      <c r="D100" s="646">
        <v>410750.01876088063</v>
      </c>
    </row>
    <row r="101" spans="1:4" ht="16.5" thickTop="1" thickBot="1">
      <c r="A101" s="662" t="s">
        <v>837</v>
      </c>
      <c r="B101" s="662" t="s">
        <v>387</v>
      </c>
      <c r="C101" s="663" t="s">
        <v>2256</v>
      </c>
      <c r="D101" s="646">
        <v>609946.5786933481</v>
      </c>
    </row>
    <row r="102" spans="1:4" ht="16.5" thickTop="1" thickBot="1">
      <c r="A102" s="662" t="s">
        <v>838</v>
      </c>
      <c r="B102" s="662" t="s">
        <v>387</v>
      </c>
      <c r="C102" s="663" t="s">
        <v>2257</v>
      </c>
      <c r="D102" s="646">
        <v>508253.65754856163</v>
      </c>
    </row>
    <row r="103" spans="1:4" ht="16.5" thickTop="1" thickBot="1">
      <c r="A103" s="662" t="s">
        <v>839</v>
      </c>
      <c r="B103" s="662" t="s">
        <v>387</v>
      </c>
      <c r="C103" s="663" t="s">
        <v>2258</v>
      </c>
      <c r="D103" s="646">
        <v>471785.0641954497</v>
      </c>
    </row>
    <row r="104" spans="1:4" ht="16.5" thickTop="1" thickBot="1">
      <c r="A104" s="662" t="s">
        <v>833</v>
      </c>
      <c r="B104" s="662" t="s">
        <v>387</v>
      </c>
      <c r="C104" s="663" t="s">
        <v>2006</v>
      </c>
      <c r="D104" s="646">
        <v>359166.2996157732</v>
      </c>
    </row>
    <row r="105" spans="1:4" ht="16.5" thickTop="1" thickBot="1">
      <c r="A105" s="662" t="s">
        <v>832</v>
      </c>
      <c r="B105" s="662" t="s">
        <v>387</v>
      </c>
      <c r="C105" s="663" t="s">
        <v>2007</v>
      </c>
      <c r="D105" s="646">
        <v>371736.1128963714</v>
      </c>
    </row>
    <row r="106" spans="1:4" ht="16.5" thickTop="1" thickBot="1">
      <c r="A106" s="662" t="s">
        <v>1661</v>
      </c>
      <c r="B106" s="662" t="s">
        <v>387</v>
      </c>
      <c r="C106" s="663" t="s">
        <v>2005</v>
      </c>
      <c r="D106" s="646">
        <v>421300.92794922093</v>
      </c>
    </row>
    <row r="107" spans="1:4" ht="16.5" thickTop="1" thickBot="1">
      <c r="A107" s="662" t="s">
        <v>829</v>
      </c>
      <c r="B107" s="662" t="s">
        <v>387</v>
      </c>
      <c r="C107" s="663" t="s">
        <v>2005</v>
      </c>
      <c r="D107" s="646">
        <v>420543.73831991333</v>
      </c>
    </row>
    <row r="108" spans="1:4" ht="16.5" thickTop="1" thickBot="1">
      <c r="A108" s="662" t="s">
        <v>831</v>
      </c>
      <c r="B108" s="662" t="s">
        <v>387</v>
      </c>
      <c r="C108" s="663" t="s">
        <v>2008</v>
      </c>
      <c r="D108" s="646">
        <v>446573.04709489411</v>
      </c>
    </row>
    <row r="109" spans="1:4" ht="16.5" thickTop="1" thickBot="1">
      <c r="A109" s="662" t="s">
        <v>830</v>
      </c>
      <c r="B109" s="662" t="s">
        <v>387</v>
      </c>
      <c r="C109" s="663" t="s">
        <v>2009</v>
      </c>
      <c r="D109" s="646">
        <v>467783.4091099049</v>
      </c>
    </row>
    <row r="110" spans="1:4" ht="16.5" thickTop="1" thickBot="1">
      <c r="A110" s="662" t="s">
        <v>834</v>
      </c>
      <c r="B110" s="662" t="s">
        <v>387</v>
      </c>
      <c r="C110" s="663" t="s">
        <v>2010</v>
      </c>
      <c r="D110" s="646">
        <v>259473.67599321803</v>
      </c>
    </row>
    <row r="111" spans="1:4" ht="16.5" thickTop="1" thickBot="1">
      <c r="A111" s="662" t="s">
        <v>424</v>
      </c>
      <c r="B111" s="662" t="s">
        <v>144</v>
      </c>
      <c r="C111" s="663" t="s">
        <v>425</v>
      </c>
      <c r="D111" s="646">
        <v>1815.7382751377497</v>
      </c>
    </row>
    <row r="112" spans="1:4" ht="16.5" thickTop="1" thickBot="1">
      <c r="A112" s="662" t="s">
        <v>426</v>
      </c>
      <c r="B112" s="662" t="s">
        <v>233</v>
      </c>
      <c r="C112" s="663" t="s">
        <v>427</v>
      </c>
      <c r="D112" s="646">
        <v>5800.5448021459906</v>
      </c>
    </row>
    <row r="113" spans="1:4" ht="16.5" thickTop="1" thickBot="1">
      <c r="A113" s="662" t="s">
        <v>428</v>
      </c>
      <c r="B113" s="662" t="s">
        <v>92</v>
      </c>
      <c r="C113" s="663" t="s">
        <v>427</v>
      </c>
      <c r="D113" s="646">
        <v>5143.3193311426066</v>
      </c>
    </row>
    <row r="114" spans="1:4" ht="16.5" thickTop="1" thickBot="1">
      <c r="A114" s="662" t="s">
        <v>429</v>
      </c>
      <c r="B114" s="662" t="s">
        <v>144</v>
      </c>
      <c r="C114" s="663" t="s">
        <v>2259</v>
      </c>
      <c r="D114" s="646">
        <v>33041.480534153969</v>
      </c>
    </row>
    <row r="115" spans="1:4" ht="16.5" thickTop="1" thickBot="1">
      <c r="A115" s="662" t="s">
        <v>430</v>
      </c>
      <c r="B115" s="662" t="s">
        <v>92</v>
      </c>
      <c r="C115" s="663" t="s">
        <v>431</v>
      </c>
      <c r="D115" s="646">
        <v>30196.330269358674</v>
      </c>
    </row>
    <row r="116" spans="1:4" ht="16.5" thickTop="1" thickBot="1">
      <c r="A116" s="662" t="s">
        <v>438</v>
      </c>
      <c r="B116" s="662" t="s">
        <v>92</v>
      </c>
      <c r="C116" s="663" t="s">
        <v>1913</v>
      </c>
      <c r="D116" s="646">
        <v>273892.46066021587</v>
      </c>
    </row>
    <row r="117" spans="1:4" ht="16.5" thickTop="1" thickBot="1">
      <c r="A117" s="662" t="s">
        <v>440</v>
      </c>
      <c r="B117" s="662" t="s">
        <v>92</v>
      </c>
      <c r="C117" s="663" t="s">
        <v>441</v>
      </c>
      <c r="D117" s="646">
        <v>37027.235003464812</v>
      </c>
    </row>
    <row r="118" spans="1:4" ht="16.5" thickTop="1" thickBot="1">
      <c r="A118" s="662" t="s">
        <v>439</v>
      </c>
      <c r="B118" s="662" t="s">
        <v>92</v>
      </c>
      <c r="C118" s="663" t="s">
        <v>2260</v>
      </c>
      <c r="D118" s="646">
        <v>24370.34448123836</v>
      </c>
    </row>
    <row r="119" spans="1:4" ht="16.5" thickTop="1" thickBot="1">
      <c r="A119" s="662" t="s">
        <v>443</v>
      </c>
      <c r="B119" s="662" t="s">
        <v>387</v>
      </c>
      <c r="C119" s="663" t="s">
        <v>2261</v>
      </c>
      <c r="D119" s="646">
        <v>3238.4255063150581</v>
      </c>
    </row>
    <row r="120" spans="1:4" ht="16.5" thickTop="1" thickBot="1">
      <c r="A120" s="662" t="s">
        <v>442</v>
      </c>
      <c r="B120" s="662" t="s">
        <v>387</v>
      </c>
      <c r="C120" s="663" t="s">
        <v>2262</v>
      </c>
      <c r="D120" s="646">
        <v>3082.5994672223205</v>
      </c>
    </row>
    <row r="121" spans="1:4" ht="16.5" thickTop="1" thickBot="1">
      <c r="A121" s="662" t="s">
        <v>840</v>
      </c>
      <c r="B121" s="662" t="s">
        <v>606</v>
      </c>
      <c r="C121" s="663" t="s">
        <v>2263</v>
      </c>
      <c r="D121" s="646">
        <v>26604.643373955994</v>
      </c>
    </row>
    <row r="122" spans="1:4" ht="16.5" thickTop="1" thickBot="1">
      <c r="A122" s="662" t="s">
        <v>841</v>
      </c>
      <c r="B122" s="662" t="s">
        <v>606</v>
      </c>
      <c r="C122" s="663" t="s">
        <v>1946</v>
      </c>
      <c r="D122" s="646">
        <v>27805.937628854437</v>
      </c>
    </row>
    <row r="123" spans="1:4" ht="16.5" thickTop="1" thickBot="1">
      <c r="A123" s="662" t="s">
        <v>444</v>
      </c>
      <c r="B123" s="662" t="s">
        <v>387</v>
      </c>
      <c r="C123" s="663" t="s">
        <v>1914</v>
      </c>
      <c r="D123" s="646">
        <v>2183.6846294628544</v>
      </c>
    </row>
    <row r="124" spans="1:4" ht="16.5" thickTop="1" thickBot="1">
      <c r="A124" s="662" t="s">
        <v>445</v>
      </c>
      <c r="B124" s="662" t="s">
        <v>144</v>
      </c>
      <c r="C124" s="663" t="s">
        <v>446</v>
      </c>
      <c r="D124" s="646">
        <v>10936.443845712753</v>
      </c>
    </row>
    <row r="125" spans="1:4" ht="16.5" thickTop="1" thickBot="1">
      <c r="A125" s="662" t="s">
        <v>865</v>
      </c>
      <c r="B125" s="662" t="s">
        <v>422</v>
      </c>
      <c r="C125" s="663" t="s">
        <v>1947</v>
      </c>
      <c r="D125" s="646">
        <v>1785.1091825317703</v>
      </c>
    </row>
    <row r="126" spans="1:4" ht="16.5" thickTop="1" thickBot="1">
      <c r="A126" s="662" t="s">
        <v>866</v>
      </c>
      <c r="B126" s="662" t="s">
        <v>422</v>
      </c>
      <c r="C126" s="663" t="s">
        <v>1948</v>
      </c>
      <c r="D126" s="646">
        <v>1675.9249510586276</v>
      </c>
    </row>
    <row r="127" spans="1:4" ht="16.5" thickTop="1" thickBot="1">
      <c r="A127" s="662" t="s">
        <v>864</v>
      </c>
      <c r="B127" s="662" t="s">
        <v>422</v>
      </c>
      <c r="C127" s="663" t="s">
        <v>2264</v>
      </c>
      <c r="D127" s="646">
        <v>1630.3431845212961</v>
      </c>
    </row>
    <row r="128" spans="1:4" ht="16.5" thickTop="1" thickBot="1">
      <c r="A128" s="662" t="s">
        <v>846</v>
      </c>
      <c r="B128" s="662" t="s">
        <v>422</v>
      </c>
      <c r="C128" s="663" t="s">
        <v>847</v>
      </c>
      <c r="D128" s="646">
        <v>1164.7731537419636</v>
      </c>
    </row>
    <row r="129" spans="1:4" ht="16.5" thickTop="1" thickBot="1">
      <c r="A129" s="662" t="s">
        <v>848</v>
      </c>
      <c r="B129" s="662" t="s">
        <v>422</v>
      </c>
      <c r="C129" s="663" t="s">
        <v>849</v>
      </c>
      <c r="D129" s="646">
        <v>1189.5555612683886</v>
      </c>
    </row>
    <row r="130" spans="1:4" ht="16.5" thickTop="1" thickBot="1">
      <c r="A130" s="662" t="s">
        <v>850</v>
      </c>
      <c r="B130" s="662" t="s">
        <v>422</v>
      </c>
      <c r="C130" s="663" t="s">
        <v>851</v>
      </c>
      <c r="D130" s="646">
        <v>1319.6632007821186</v>
      </c>
    </row>
    <row r="131" spans="1:4" ht="16.5" thickTop="1" thickBot="1">
      <c r="A131" s="662" t="s">
        <v>852</v>
      </c>
      <c r="B131" s="662" t="s">
        <v>422</v>
      </c>
      <c r="C131" s="663" t="s">
        <v>853</v>
      </c>
      <c r="D131" s="646">
        <v>1672.8125080336713</v>
      </c>
    </row>
    <row r="132" spans="1:4" ht="16.5" thickTop="1" thickBot="1">
      <c r="A132" s="662" t="s">
        <v>854</v>
      </c>
      <c r="B132" s="662" t="s">
        <v>422</v>
      </c>
      <c r="C132" s="663" t="s">
        <v>855</v>
      </c>
      <c r="D132" s="646">
        <v>1876.2727156064332</v>
      </c>
    </row>
    <row r="133" spans="1:4" ht="16.5" thickTop="1" thickBot="1">
      <c r="A133" s="662" t="s">
        <v>858</v>
      </c>
      <c r="B133" s="662" t="s">
        <v>422</v>
      </c>
      <c r="C133" s="663" t="s">
        <v>859</v>
      </c>
      <c r="D133" s="646">
        <v>1189.5555612683886</v>
      </c>
    </row>
    <row r="134" spans="1:4" ht="16.5" thickTop="1" thickBot="1">
      <c r="A134" s="662" t="s">
        <v>856</v>
      </c>
      <c r="B134" s="662" t="s">
        <v>422</v>
      </c>
      <c r="C134" s="663" t="s">
        <v>857</v>
      </c>
      <c r="D134" s="646">
        <v>1679.0081099152776</v>
      </c>
    </row>
    <row r="135" spans="1:4" ht="16.5" thickTop="1" thickBot="1">
      <c r="A135" s="662" t="s">
        <v>860</v>
      </c>
      <c r="B135" s="662" t="s">
        <v>422</v>
      </c>
      <c r="C135" s="663" t="s">
        <v>861</v>
      </c>
      <c r="D135" s="646">
        <v>1263.9027838476627</v>
      </c>
    </row>
    <row r="136" spans="1:4" ht="16.5" thickTop="1" thickBot="1">
      <c r="A136" s="662" t="s">
        <v>862</v>
      </c>
      <c r="B136" s="662" t="s">
        <v>422</v>
      </c>
      <c r="C136" s="663" t="s">
        <v>863</v>
      </c>
      <c r="D136" s="646">
        <v>1734.7685268497332</v>
      </c>
    </row>
    <row r="137" spans="1:4" ht="16.5" thickTop="1" thickBot="1">
      <c r="A137" s="662" t="s">
        <v>845</v>
      </c>
      <c r="B137" s="662" t="s">
        <v>377</v>
      </c>
      <c r="C137" s="663" t="s">
        <v>2265</v>
      </c>
      <c r="D137" s="646">
        <v>5265.2240556029119</v>
      </c>
    </row>
    <row r="138" spans="1:4" ht="31.5" thickTop="1" thickBot="1">
      <c r="A138" s="662" t="s">
        <v>842</v>
      </c>
      <c r="B138" s="662" t="s">
        <v>843</v>
      </c>
      <c r="C138" s="663" t="s">
        <v>844</v>
      </c>
      <c r="D138" s="646">
        <v>2.1608700743879203E-2</v>
      </c>
    </row>
    <row r="139" spans="1:4" ht="16.5" thickTop="1" thickBot="1">
      <c r="A139" s="662" t="s">
        <v>447</v>
      </c>
      <c r="B139" s="662" t="s">
        <v>377</v>
      </c>
      <c r="C139" s="663" t="s">
        <v>448</v>
      </c>
      <c r="D139" s="646">
        <v>6691.2500321346852</v>
      </c>
    </row>
    <row r="140" spans="1:4" ht="16.5" thickTop="1" thickBot="1">
      <c r="A140" s="662" t="s">
        <v>449</v>
      </c>
      <c r="B140" s="662" t="s">
        <v>450</v>
      </c>
      <c r="C140" s="663" t="s">
        <v>2266</v>
      </c>
      <c r="D140" s="646">
        <v>419.18189360678019</v>
      </c>
    </row>
    <row r="141" spans="1:4" ht="16.5" thickTop="1" thickBot="1">
      <c r="A141" s="662" t="s">
        <v>451</v>
      </c>
      <c r="B141" s="662" t="s">
        <v>144</v>
      </c>
      <c r="C141" s="663" t="s">
        <v>2267</v>
      </c>
      <c r="D141" s="646">
        <v>12258.680359603637</v>
      </c>
    </row>
    <row r="142" spans="1:4" ht="16.5" thickTop="1" thickBot="1">
      <c r="A142" s="662" t="s">
        <v>452</v>
      </c>
      <c r="B142" s="662" t="s">
        <v>92</v>
      </c>
      <c r="C142" s="663" t="s">
        <v>2268</v>
      </c>
      <c r="D142" s="646">
        <v>9912.9630105699052</v>
      </c>
    </row>
    <row r="143" spans="1:4" ht="16.5" thickTop="1" thickBot="1">
      <c r="A143" s="662" t="s">
        <v>453</v>
      </c>
      <c r="B143" s="662" t="s">
        <v>454</v>
      </c>
      <c r="C143" s="663" t="s">
        <v>455</v>
      </c>
      <c r="D143" s="646">
        <v>12480.982720226177</v>
      </c>
    </row>
    <row r="144" spans="1:4" ht="16.5" thickTop="1" thickBot="1">
      <c r="A144" s="662" t="s">
        <v>456</v>
      </c>
      <c r="B144" s="662" t="s">
        <v>422</v>
      </c>
      <c r="C144" s="663" t="s">
        <v>457</v>
      </c>
      <c r="D144" s="646">
        <v>10714.895259519677</v>
      </c>
    </row>
    <row r="145" spans="1:4" ht="16.5" thickTop="1" thickBot="1">
      <c r="A145" s="662" t="s">
        <v>873</v>
      </c>
      <c r="B145" s="662" t="s">
        <v>233</v>
      </c>
      <c r="C145" s="663" t="s">
        <v>875</v>
      </c>
      <c r="D145" s="646">
        <v>10855.880723460725</v>
      </c>
    </row>
    <row r="146" spans="1:4" ht="31.5" thickTop="1" thickBot="1">
      <c r="A146" s="662" t="s">
        <v>867</v>
      </c>
      <c r="B146" s="662" t="s">
        <v>233</v>
      </c>
      <c r="C146" s="663" t="s">
        <v>2269</v>
      </c>
      <c r="D146" s="646">
        <v>4723.543062566252</v>
      </c>
    </row>
    <row r="147" spans="1:4" ht="16.5" thickTop="1" thickBot="1">
      <c r="A147" s="662" t="s">
        <v>868</v>
      </c>
      <c r="B147" s="662" t="s">
        <v>233</v>
      </c>
      <c r="C147" s="663" t="s">
        <v>2270</v>
      </c>
      <c r="D147" s="646">
        <v>15601.68464875451</v>
      </c>
    </row>
    <row r="148" spans="1:4" ht="16.5" thickTop="1" thickBot="1">
      <c r="A148" s="662" t="s">
        <v>1691</v>
      </c>
      <c r="B148" s="662" t="s">
        <v>233</v>
      </c>
      <c r="C148" s="663" t="s">
        <v>1949</v>
      </c>
      <c r="D148" s="646">
        <v>9068.6514587644269</v>
      </c>
    </row>
    <row r="149" spans="1:4" ht="16.5" thickTop="1" thickBot="1">
      <c r="A149" s="662" t="s">
        <v>869</v>
      </c>
      <c r="B149" s="662" t="s">
        <v>144</v>
      </c>
      <c r="C149" s="663" t="s">
        <v>2271</v>
      </c>
      <c r="D149" s="646">
        <v>18768.027361475648</v>
      </c>
    </row>
    <row r="150" spans="1:4" ht="16.5" thickTop="1" thickBot="1">
      <c r="A150" s="662" t="s">
        <v>870</v>
      </c>
      <c r="B150" s="662" t="s">
        <v>233</v>
      </c>
      <c r="C150" s="663" t="s">
        <v>871</v>
      </c>
      <c r="D150" s="646">
        <v>5756.0230766909226</v>
      </c>
    </row>
    <row r="151" spans="1:4" ht="16.5" thickTop="1" thickBot="1">
      <c r="A151" s="662" t="s">
        <v>872</v>
      </c>
      <c r="B151" s="662" t="s">
        <v>450</v>
      </c>
      <c r="C151" s="663" t="s">
        <v>2272</v>
      </c>
      <c r="D151" s="646">
        <v>121557.03098532255</v>
      </c>
    </row>
    <row r="152" spans="1:4" ht="16.5" thickTop="1" thickBot="1">
      <c r="A152" s="662" t="s">
        <v>458</v>
      </c>
      <c r="B152" s="662" t="s">
        <v>92</v>
      </c>
      <c r="C152" s="663" t="s">
        <v>459</v>
      </c>
      <c r="D152" s="646">
        <v>1118.3433417880153</v>
      </c>
    </row>
    <row r="153" spans="1:4" ht="16.5" thickTop="1" thickBot="1">
      <c r="A153" s="662" t="s">
        <v>460</v>
      </c>
      <c r="B153" s="662" t="s">
        <v>377</v>
      </c>
      <c r="C153" s="663" t="s">
        <v>461</v>
      </c>
      <c r="D153" s="646">
        <v>31739.750085134361</v>
      </c>
    </row>
    <row r="154" spans="1:4" ht="16.5" thickTop="1" thickBot="1">
      <c r="A154" s="662" t="s">
        <v>462</v>
      </c>
      <c r="B154" s="662" t="s">
        <v>377</v>
      </c>
      <c r="C154" s="663" t="s">
        <v>463</v>
      </c>
      <c r="D154" s="646">
        <v>3681.5226787012107</v>
      </c>
    </row>
    <row r="155" spans="1:4" ht="16.5" thickTop="1" thickBot="1">
      <c r="A155" s="662" t="s">
        <v>909</v>
      </c>
      <c r="B155" s="662" t="s">
        <v>144</v>
      </c>
      <c r="C155" s="663" t="s">
        <v>2273</v>
      </c>
      <c r="D155" s="646">
        <v>78646.970285108982</v>
      </c>
    </row>
    <row r="156" spans="1:4" ht="16.5" thickTop="1" thickBot="1">
      <c r="A156" s="662" t="s">
        <v>910</v>
      </c>
      <c r="B156" s="662" t="s">
        <v>144</v>
      </c>
      <c r="C156" s="663" t="s">
        <v>2274</v>
      </c>
      <c r="D156" s="646">
        <v>16683.516746789148</v>
      </c>
    </row>
    <row r="157" spans="1:4" ht="16.5" thickTop="1" thickBot="1">
      <c r="A157" s="662" t="s">
        <v>911</v>
      </c>
      <c r="B157" s="662" t="s">
        <v>144</v>
      </c>
      <c r="C157" s="663" t="s">
        <v>2275</v>
      </c>
      <c r="D157" s="646">
        <v>31432.766586140846</v>
      </c>
    </row>
    <row r="158" spans="1:4" ht="16.5" thickTop="1" thickBot="1">
      <c r="A158" s="662" t="s">
        <v>912</v>
      </c>
      <c r="B158" s="662" t="s">
        <v>144</v>
      </c>
      <c r="C158" s="663" t="s">
        <v>2276</v>
      </c>
      <c r="D158" s="646">
        <v>62042.75724240439</v>
      </c>
    </row>
    <row r="159" spans="1:4" ht="16.5" thickTop="1" thickBot="1">
      <c r="A159" s="662" t="s">
        <v>466</v>
      </c>
      <c r="B159" s="662" t="s">
        <v>233</v>
      </c>
      <c r="C159" s="663" t="s">
        <v>467</v>
      </c>
      <c r="D159" s="646">
        <v>6204.3996362780708</v>
      </c>
    </row>
    <row r="160" spans="1:4" ht="16.5" thickTop="1" thickBot="1">
      <c r="A160" s="662" t="s">
        <v>902</v>
      </c>
      <c r="B160" s="662" t="s">
        <v>233</v>
      </c>
      <c r="C160" s="663" t="s">
        <v>467</v>
      </c>
      <c r="D160" s="646">
        <v>6204.3996362780708</v>
      </c>
    </row>
    <row r="161" spans="1:4" ht="16.5" thickTop="1" thickBot="1">
      <c r="A161" s="662" t="s">
        <v>468</v>
      </c>
      <c r="B161" s="662" t="s">
        <v>233</v>
      </c>
      <c r="C161" s="663" t="s">
        <v>469</v>
      </c>
      <c r="D161" s="646">
        <v>9826.8441444155778</v>
      </c>
    </row>
    <row r="162" spans="1:4" ht="16.5" thickTop="1" thickBot="1">
      <c r="A162" s="662" t="s">
        <v>903</v>
      </c>
      <c r="B162" s="662" t="s">
        <v>233</v>
      </c>
      <c r="C162" s="663" t="s">
        <v>469</v>
      </c>
      <c r="D162" s="646">
        <v>9826.8441444155778</v>
      </c>
    </row>
    <row r="163" spans="1:4" ht="16.5" thickTop="1" thickBot="1">
      <c r="A163" s="662" t="s">
        <v>894</v>
      </c>
      <c r="B163" s="662" t="s">
        <v>233</v>
      </c>
      <c r="C163" s="663" t="s">
        <v>895</v>
      </c>
      <c r="D163" s="646">
        <v>7630.2554533109196</v>
      </c>
    </row>
    <row r="164" spans="1:4" ht="16.5" thickTop="1" thickBot="1">
      <c r="A164" s="662" t="s">
        <v>900</v>
      </c>
      <c r="B164" s="662" t="s">
        <v>233</v>
      </c>
      <c r="C164" s="663" t="s">
        <v>895</v>
      </c>
      <c r="D164" s="646">
        <v>7630.2554533109196</v>
      </c>
    </row>
    <row r="165" spans="1:4" ht="16.5" thickTop="1" thickBot="1">
      <c r="A165" s="662" t="s">
        <v>907</v>
      </c>
      <c r="B165" s="662" t="s">
        <v>874</v>
      </c>
      <c r="C165" s="663" t="s">
        <v>908</v>
      </c>
      <c r="D165" s="646">
        <v>8935.0862823992247</v>
      </c>
    </row>
    <row r="166" spans="1:4" ht="16.5" thickTop="1" thickBot="1">
      <c r="A166" s="662" t="s">
        <v>905</v>
      </c>
      <c r="B166" s="662" t="s">
        <v>233</v>
      </c>
      <c r="C166" s="663" t="s">
        <v>906</v>
      </c>
      <c r="D166" s="646">
        <v>8908.0363853733797</v>
      </c>
    </row>
    <row r="167" spans="1:4" ht="16.5" thickTop="1" thickBot="1">
      <c r="A167" s="662" t="s">
        <v>470</v>
      </c>
      <c r="B167" s="662" t="s">
        <v>233</v>
      </c>
      <c r="C167" s="663" t="s">
        <v>471</v>
      </c>
      <c r="D167" s="646">
        <v>9842.333149119595</v>
      </c>
    </row>
    <row r="168" spans="1:4" ht="16.5" thickTop="1" thickBot="1">
      <c r="A168" s="662" t="s">
        <v>904</v>
      </c>
      <c r="B168" s="662" t="s">
        <v>233</v>
      </c>
      <c r="C168" s="663" t="s">
        <v>471</v>
      </c>
      <c r="D168" s="646">
        <v>9842.333149119595</v>
      </c>
    </row>
    <row r="169" spans="1:4" ht="16.5" thickTop="1" thickBot="1">
      <c r="A169" s="662" t="s">
        <v>464</v>
      </c>
      <c r="B169" s="662" t="s">
        <v>233</v>
      </c>
      <c r="C169" s="663" t="s">
        <v>465</v>
      </c>
      <c r="D169" s="646">
        <v>13950.265020699762</v>
      </c>
    </row>
    <row r="170" spans="1:4" ht="16.5" thickTop="1" thickBot="1">
      <c r="A170" s="662" t="s">
        <v>901</v>
      </c>
      <c r="B170" s="662" t="s">
        <v>233</v>
      </c>
      <c r="C170" s="663" t="s">
        <v>465</v>
      </c>
      <c r="D170" s="646">
        <v>13950.265020699762</v>
      </c>
    </row>
    <row r="171" spans="1:4" ht="16.5" thickTop="1" thickBot="1">
      <c r="A171" s="662" t="s">
        <v>877</v>
      </c>
      <c r="B171" s="662" t="s">
        <v>233</v>
      </c>
      <c r="C171" s="663" t="s">
        <v>878</v>
      </c>
      <c r="D171" s="646">
        <v>9700.4359437934872</v>
      </c>
    </row>
    <row r="172" spans="1:4" ht="16.5" thickTop="1" thickBot="1">
      <c r="A172" s="662" t="s">
        <v>890</v>
      </c>
      <c r="B172" s="662" t="s">
        <v>874</v>
      </c>
      <c r="C172" s="663" t="s">
        <v>891</v>
      </c>
      <c r="D172" s="646">
        <v>12399.300539236412</v>
      </c>
    </row>
    <row r="173" spans="1:4" ht="16.5" thickTop="1" thickBot="1">
      <c r="A173" s="662" t="s">
        <v>892</v>
      </c>
      <c r="B173" s="662" t="s">
        <v>874</v>
      </c>
      <c r="C173" s="663" t="s">
        <v>893</v>
      </c>
      <c r="D173" s="646">
        <v>7393.831285508827</v>
      </c>
    </row>
    <row r="174" spans="1:4" ht="16.5" thickTop="1" thickBot="1">
      <c r="A174" s="662" t="s">
        <v>879</v>
      </c>
      <c r="B174" s="662" t="s">
        <v>233</v>
      </c>
      <c r="C174" s="663" t="s">
        <v>880</v>
      </c>
      <c r="D174" s="646">
        <v>2213.3657797662331</v>
      </c>
    </row>
    <row r="175" spans="1:4" ht="16.5" thickTop="1" thickBot="1">
      <c r="A175" s="662" t="s">
        <v>881</v>
      </c>
      <c r="B175" s="662" t="s">
        <v>233</v>
      </c>
      <c r="C175" s="663" t="s">
        <v>882</v>
      </c>
      <c r="D175" s="646">
        <v>4883.6092659880442</v>
      </c>
    </row>
    <row r="176" spans="1:4" ht="31.5" thickTop="1" thickBot="1">
      <c r="A176" s="662" t="s">
        <v>887</v>
      </c>
      <c r="B176" s="662" t="s">
        <v>233</v>
      </c>
      <c r="C176" s="663" t="s">
        <v>1952</v>
      </c>
      <c r="D176" s="646">
        <v>5091.5456263039669</v>
      </c>
    </row>
    <row r="177" spans="1:4" ht="31.5" thickTop="1" thickBot="1">
      <c r="A177" s="662" t="s">
        <v>883</v>
      </c>
      <c r="B177" s="662" t="s">
        <v>233</v>
      </c>
      <c r="C177" s="663" t="s">
        <v>1951</v>
      </c>
      <c r="D177" s="646">
        <v>6209.2322057457241</v>
      </c>
    </row>
    <row r="178" spans="1:4" ht="16.5" thickTop="1" thickBot="1">
      <c r="A178" s="662" t="s">
        <v>884</v>
      </c>
      <c r="B178" s="662" t="s">
        <v>233</v>
      </c>
      <c r="C178" s="663" t="s">
        <v>2277</v>
      </c>
      <c r="D178" s="646">
        <v>7800.2627689421943</v>
      </c>
    </row>
    <row r="179" spans="1:4" ht="31.5" thickTop="1" thickBot="1">
      <c r="A179" s="662" t="s">
        <v>889</v>
      </c>
      <c r="B179" s="662" t="s">
        <v>233</v>
      </c>
      <c r="C179" s="663" t="s">
        <v>1953</v>
      </c>
      <c r="D179" s="646">
        <v>5764.7875978396842</v>
      </c>
    </row>
    <row r="180" spans="1:4" ht="31.5" thickTop="1" thickBot="1">
      <c r="A180" s="662" t="s">
        <v>876</v>
      </c>
      <c r="B180" s="662" t="s">
        <v>233</v>
      </c>
      <c r="C180" s="663" t="s">
        <v>1950</v>
      </c>
      <c r="D180" s="646">
        <v>6152.6322756282316</v>
      </c>
    </row>
    <row r="181" spans="1:4" ht="16.5" thickTop="1" thickBot="1">
      <c r="A181" s="662" t="s">
        <v>885</v>
      </c>
      <c r="B181" s="662" t="s">
        <v>233</v>
      </c>
      <c r="C181" s="663" t="s">
        <v>886</v>
      </c>
      <c r="D181" s="646">
        <v>3315.8085053202954</v>
      </c>
    </row>
    <row r="182" spans="1:4" ht="16.5" thickTop="1" thickBot="1">
      <c r="A182" s="662" t="s">
        <v>888</v>
      </c>
      <c r="B182" s="662" t="s">
        <v>233</v>
      </c>
      <c r="C182" s="663" t="s">
        <v>886</v>
      </c>
      <c r="D182" s="646">
        <v>3315.8085053202954</v>
      </c>
    </row>
    <row r="183" spans="1:4" ht="16.5" thickTop="1" thickBot="1">
      <c r="A183" s="662" t="s">
        <v>472</v>
      </c>
      <c r="B183" s="662" t="s">
        <v>377</v>
      </c>
      <c r="C183" s="663" t="s">
        <v>473</v>
      </c>
      <c r="D183" s="646">
        <v>7341.0072714829648</v>
      </c>
    </row>
    <row r="184" spans="1:4" ht="16.5" thickTop="1" thickBot="1">
      <c r="A184" s="662" t="s">
        <v>476</v>
      </c>
      <c r="B184" s="662" t="s">
        <v>92</v>
      </c>
      <c r="C184" s="663" t="s">
        <v>477</v>
      </c>
      <c r="D184" s="646">
        <v>6334.8055076068049</v>
      </c>
    </row>
    <row r="185" spans="1:4" ht="16.5" thickTop="1" thickBot="1">
      <c r="A185" s="662" t="s">
        <v>474</v>
      </c>
      <c r="B185" s="662" t="s">
        <v>387</v>
      </c>
      <c r="C185" s="663" t="s">
        <v>475</v>
      </c>
      <c r="D185" s="646">
        <v>35625.231458049173</v>
      </c>
    </row>
    <row r="186" spans="1:4" ht="16.5" thickTop="1" thickBot="1">
      <c r="A186" s="662" t="s">
        <v>478</v>
      </c>
      <c r="B186" s="662" t="s">
        <v>144</v>
      </c>
      <c r="C186" s="663" t="s">
        <v>1915</v>
      </c>
      <c r="D186" s="646">
        <v>1353.6609153089155</v>
      </c>
    </row>
    <row r="187" spans="1:4" ht="16.5" thickTop="1" thickBot="1">
      <c r="A187" s="662" t="s">
        <v>1455</v>
      </c>
      <c r="B187" s="662" t="s">
        <v>377</v>
      </c>
      <c r="C187" s="663" t="s">
        <v>1454</v>
      </c>
      <c r="D187" s="646">
        <v>11474.944715502621</v>
      </c>
    </row>
    <row r="188" spans="1:4" ht="16.5" thickTop="1" thickBot="1">
      <c r="A188" s="662" t="s">
        <v>1709</v>
      </c>
      <c r="B188" s="662" t="s">
        <v>377</v>
      </c>
      <c r="C188" s="663" t="s">
        <v>1708</v>
      </c>
      <c r="D188" s="646">
        <v>11474.944715502621</v>
      </c>
    </row>
    <row r="189" spans="1:4" ht="16.5" thickTop="1" thickBot="1">
      <c r="A189" s="662" t="s">
        <v>479</v>
      </c>
      <c r="B189" s="662" t="s">
        <v>377</v>
      </c>
      <c r="C189" s="663" t="s">
        <v>480</v>
      </c>
      <c r="D189" s="646">
        <v>45966.561450193083</v>
      </c>
    </row>
    <row r="190" spans="1:4" ht="16.5" thickTop="1" thickBot="1">
      <c r="A190" s="662" t="s">
        <v>1666</v>
      </c>
      <c r="B190" s="662" t="s">
        <v>144</v>
      </c>
      <c r="C190" s="663" t="s">
        <v>1665</v>
      </c>
      <c r="D190" s="646">
        <v>530749.84939635813</v>
      </c>
    </row>
    <row r="191" spans="1:4" ht="16.5" thickTop="1" thickBot="1">
      <c r="A191" s="662" t="s">
        <v>488</v>
      </c>
      <c r="B191" s="662" t="s">
        <v>92</v>
      </c>
      <c r="C191" s="663" t="s">
        <v>489</v>
      </c>
      <c r="D191" s="646">
        <v>869008.75023822382</v>
      </c>
    </row>
    <row r="192" spans="1:4" ht="16.5" thickTop="1" thickBot="1">
      <c r="A192" s="662" t="s">
        <v>490</v>
      </c>
      <c r="B192" s="662" t="s">
        <v>92</v>
      </c>
      <c r="C192" s="663" t="s">
        <v>491</v>
      </c>
      <c r="D192" s="646">
        <v>435625.15949949448</v>
      </c>
    </row>
    <row r="193" spans="1:4" ht="16.5" thickTop="1" thickBot="1">
      <c r="A193" s="662" t="s">
        <v>481</v>
      </c>
      <c r="B193" s="662" t="s">
        <v>233</v>
      </c>
      <c r="C193" s="663" t="s">
        <v>482</v>
      </c>
      <c r="D193" s="646">
        <v>1681.2251564699452</v>
      </c>
    </row>
    <row r="194" spans="1:4" ht="16.5" thickTop="1" thickBot="1">
      <c r="A194" s="662" t="s">
        <v>492</v>
      </c>
      <c r="B194" s="662" t="s">
        <v>92</v>
      </c>
      <c r="C194" s="663" t="s">
        <v>493</v>
      </c>
      <c r="D194" s="646">
        <v>1088.6621914846367</v>
      </c>
    </row>
    <row r="195" spans="1:4" ht="16.5" thickTop="1" thickBot="1">
      <c r="A195" s="662" t="s">
        <v>483</v>
      </c>
      <c r="B195" s="662" t="s">
        <v>422</v>
      </c>
      <c r="C195" s="663" t="s">
        <v>2278</v>
      </c>
      <c r="D195" s="646">
        <v>779.13019546368844</v>
      </c>
    </row>
    <row r="196" spans="1:4" ht="16.5" thickTop="1" thickBot="1">
      <c r="A196" s="662" t="s">
        <v>484</v>
      </c>
      <c r="B196" s="662" t="s">
        <v>92</v>
      </c>
      <c r="C196" s="663" t="s">
        <v>485</v>
      </c>
      <c r="D196" s="646">
        <v>24962.907446223668</v>
      </c>
    </row>
    <row r="197" spans="1:4" ht="16.5" thickTop="1" thickBot="1">
      <c r="A197" s="662" t="s">
        <v>486</v>
      </c>
      <c r="B197" s="662" t="s">
        <v>144</v>
      </c>
      <c r="C197" s="663" t="s">
        <v>487</v>
      </c>
      <c r="D197" s="646">
        <v>1705.6061013620063</v>
      </c>
    </row>
    <row r="198" spans="1:4" ht="16.5" thickTop="1" thickBot="1">
      <c r="A198" s="662" t="s">
        <v>494</v>
      </c>
      <c r="B198" s="662" t="s">
        <v>92</v>
      </c>
      <c r="C198" s="663" t="s">
        <v>495</v>
      </c>
      <c r="D198" s="646">
        <v>19503.754723296286</v>
      </c>
    </row>
    <row r="199" spans="1:4" ht="16.5" thickTop="1" thickBot="1">
      <c r="A199" s="662" t="s">
        <v>925</v>
      </c>
      <c r="B199" s="662" t="s">
        <v>92</v>
      </c>
      <c r="C199" s="663" t="s">
        <v>926</v>
      </c>
      <c r="D199" s="646">
        <v>119539.77280577506</v>
      </c>
    </row>
    <row r="200" spans="1:4" ht="31.5" thickTop="1" thickBot="1">
      <c r="A200" s="662" t="s">
        <v>929</v>
      </c>
      <c r="B200" s="662" t="s">
        <v>92</v>
      </c>
      <c r="C200" s="663" t="s">
        <v>930</v>
      </c>
      <c r="D200" s="646">
        <v>316099.60799954785</v>
      </c>
    </row>
    <row r="201" spans="1:4" ht="16.5" thickTop="1" thickBot="1">
      <c r="A201" s="662" t="s">
        <v>927</v>
      </c>
      <c r="B201" s="662" t="s">
        <v>92</v>
      </c>
      <c r="C201" s="663" t="s">
        <v>928</v>
      </c>
      <c r="D201" s="646">
        <v>143447.93937514652</v>
      </c>
    </row>
    <row r="202" spans="1:4" ht="16.5" thickTop="1" thickBot="1">
      <c r="A202" s="662" t="s">
        <v>931</v>
      </c>
      <c r="B202" s="662" t="s">
        <v>233</v>
      </c>
      <c r="C202" s="663" t="s">
        <v>932</v>
      </c>
      <c r="D202" s="646">
        <v>17123.724167076925</v>
      </c>
    </row>
    <row r="203" spans="1:4" ht="16.5" thickTop="1" thickBot="1">
      <c r="A203" s="662" t="s">
        <v>920</v>
      </c>
      <c r="B203" s="662" t="s">
        <v>233</v>
      </c>
      <c r="C203" s="663" t="s">
        <v>2279</v>
      </c>
      <c r="D203" s="646">
        <v>14133.881096846919</v>
      </c>
    </row>
    <row r="204" spans="1:4" ht="16.5" thickTop="1" thickBot="1">
      <c r="A204" s="662" t="s">
        <v>923</v>
      </c>
      <c r="B204" s="662" t="s">
        <v>92</v>
      </c>
      <c r="C204" s="663" t="s">
        <v>924</v>
      </c>
      <c r="D204" s="646">
        <v>105744.39816119761</v>
      </c>
    </row>
    <row r="205" spans="1:4" ht="16.5" thickTop="1" thickBot="1">
      <c r="A205" s="662" t="s">
        <v>921</v>
      </c>
      <c r="B205" s="662" t="s">
        <v>92</v>
      </c>
      <c r="C205" s="663" t="s">
        <v>922</v>
      </c>
      <c r="D205" s="646">
        <v>76322.957922973554</v>
      </c>
    </row>
    <row r="206" spans="1:4" ht="16.5" thickTop="1" thickBot="1">
      <c r="A206" s="662" t="s">
        <v>496</v>
      </c>
      <c r="B206" s="662" t="s">
        <v>144</v>
      </c>
      <c r="C206" s="663" t="s">
        <v>1916</v>
      </c>
      <c r="D206" s="646">
        <v>11263.153000454986</v>
      </c>
    </row>
    <row r="207" spans="1:4" ht="16.5" thickTop="1" thickBot="1">
      <c r="A207" s="662" t="s">
        <v>505</v>
      </c>
      <c r="B207" s="662" t="s">
        <v>144</v>
      </c>
      <c r="C207" s="663" t="s">
        <v>506</v>
      </c>
      <c r="D207" s="646">
        <v>11263.153000454986</v>
      </c>
    </row>
    <row r="208" spans="1:4" ht="16.5" thickTop="1" thickBot="1">
      <c r="A208" s="662" t="s">
        <v>507</v>
      </c>
      <c r="B208" s="662" t="s">
        <v>144</v>
      </c>
      <c r="C208" s="663" t="s">
        <v>508</v>
      </c>
      <c r="D208" s="646">
        <v>7208.2793593919469</v>
      </c>
    </row>
    <row r="209" spans="1:4" ht="16.5" thickTop="1" thickBot="1">
      <c r="A209" s="662" t="s">
        <v>509</v>
      </c>
      <c r="B209" s="662" t="s">
        <v>233</v>
      </c>
      <c r="C209" s="663" t="s">
        <v>510</v>
      </c>
      <c r="D209" s="646">
        <v>11438.320193821348</v>
      </c>
    </row>
    <row r="210" spans="1:4" ht="16.5" thickTop="1" thickBot="1">
      <c r="A210" s="662" t="s">
        <v>512</v>
      </c>
      <c r="B210" s="662" t="s">
        <v>233</v>
      </c>
      <c r="C210" s="663" t="s">
        <v>1918</v>
      </c>
      <c r="D210" s="646">
        <v>14919.009330907707</v>
      </c>
    </row>
    <row r="211" spans="1:4" ht="16.5" thickTop="1" thickBot="1">
      <c r="A211" s="662" t="s">
        <v>511</v>
      </c>
      <c r="B211" s="662" t="s">
        <v>233</v>
      </c>
      <c r="C211" s="663" t="s">
        <v>1917</v>
      </c>
      <c r="D211" s="646">
        <v>4458.3551140038144</v>
      </c>
    </row>
    <row r="212" spans="1:4" ht="16.5" thickTop="1" thickBot="1">
      <c r="A212" s="662" t="s">
        <v>519</v>
      </c>
      <c r="B212" s="662" t="s">
        <v>387</v>
      </c>
      <c r="C212" s="663" t="s">
        <v>520</v>
      </c>
      <c r="D212" s="646">
        <v>17701.719661731971</v>
      </c>
    </row>
    <row r="213" spans="1:4" ht="16.5" thickTop="1" thickBot="1">
      <c r="A213" s="662" t="s">
        <v>515</v>
      </c>
      <c r="B213" s="662" t="s">
        <v>387</v>
      </c>
      <c r="C213" s="663" t="s">
        <v>516</v>
      </c>
      <c r="D213" s="646">
        <v>44264.017745516729</v>
      </c>
    </row>
    <row r="214" spans="1:4" ht="16.5" thickTop="1" thickBot="1">
      <c r="A214" s="662" t="s">
        <v>513</v>
      </c>
      <c r="B214" s="662" t="s">
        <v>387</v>
      </c>
      <c r="C214" s="663" t="s">
        <v>514</v>
      </c>
      <c r="D214" s="646">
        <v>17701.719661731971</v>
      </c>
    </row>
    <row r="215" spans="1:4" ht="16.5" thickTop="1" thickBot="1">
      <c r="A215" s="662" t="s">
        <v>521</v>
      </c>
      <c r="B215" s="662" t="s">
        <v>387</v>
      </c>
      <c r="C215" s="663" t="s">
        <v>522</v>
      </c>
      <c r="D215" s="646">
        <v>58718.166034405695</v>
      </c>
    </row>
    <row r="216" spans="1:4" ht="16.5" thickTop="1" thickBot="1">
      <c r="A216" s="662" t="s">
        <v>525</v>
      </c>
      <c r="B216" s="662" t="s">
        <v>387</v>
      </c>
      <c r="C216" s="663" t="s">
        <v>526</v>
      </c>
      <c r="D216" s="646">
        <v>45483.006754379559</v>
      </c>
    </row>
    <row r="217" spans="1:4" ht="16.5" thickTop="1" thickBot="1">
      <c r="A217" s="662" t="s">
        <v>527</v>
      </c>
      <c r="B217" s="662" t="s">
        <v>387</v>
      </c>
      <c r="C217" s="663" t="s">
        <v>528</v>
      </c>
      <c r="D217" s="646">
        <v>43064.168966955564</v>
      </c>
    </row>
    <row r="218" spans="1:4" ht="16.5" thickTop="1" thickBot="1">
      <c r="A218" s="662" t="s">
        <v>529</v>
      </c>
      <c r="B218" s="662" t="s">
        <v>387</v>
      </c>
      <c r="C218" s="663" t="s">
        <v>530</v>
      </c>
      <c r="D218" s="646">
        <v>43646.131521118237</v>
      </c>
    </row>
    <row r="219" spans="1:4" ht="16.5" thickTop="1" thickBot="1">
      <c r="A219" s="662" t="s">
        <v>531</v>
      </c>
      <c r="B219" s="662" t="s">
        <v>387</v>
      </c>
      <c r="C219" s="663" t="s">
        <v>532</v>
      </c>
      <c r="D219" s="646">
        <v>47915.977000475701</v>
      </c>
    </row>
    <row r="220" spans="1:4" ht="16.5" thickTop="1" thickBot="1">
      <c r="A220" s="662" t="s">
        <v>523</v>
      </c>
      <c r="B220" s="662" t="s">
        <v>387</v>
      </c>
      <c r="C220" s="663" t="s">
        <v>524</v>
      </c>
      <c r="D220" s="646">
        <v>6640.0973392986989</v>
      </c>
    </row>
    <row r="221" spans="1:4" ht="16.5" thickTop="1" thickBot="1">
      <c r="A221" s="662" t="s">
        <v>533</v>
      </c>
      <c r="B221" s="662" t="s">
        <v>387</v>
      </c>
      <c r="C221" s="663" t="s">
        <v>534</v>
      </c>
      <c r="D221" s="646">
        <v>20203.322986860458</v>
      </c>
    </row>
    <row r="222" spans="1:4" ht="16.5" thickTop="1" thickBot="1">
      <c r="A222" s="662" t="s">
        <v>540</v>
      </c>
      <c r="B222" s="662" t="s">
        <v>387</v>
      </c>
      <c r="C222" s="663" t="s">
        <v>541</v>
      </c>
      <c r="D222" s="646">
        <v>7499.790657014416</v>
      </c>
    </row>
    <row r="223" spans="1:4" ht="16.5" thickTop="1" thickBot="1">
      <c r="A223" s="662" t="s">
        <v>551</v>
      </c>
      <c r="B223" s="662" t="s">
        <v>387</v>
      </c>
      <c r="C223" s="663" t="s">
        <v>1856</v>
      </c>
      <c r="D223" s="646">
        <v>5766.6234875135569</v>
      </c>
    </row>
    <row r="224" spans="1:4" ht="16.5" thickTop="1" thickBot="1">
      <c r="A224" s="662" t="s">
        <v>535</v>
      </c>
      <c r="B224" s="662" t="s">
        <v>387</v>
      </c>
      <c r="C224" s="663" t="s">
        <v>2280</v>
      </c>
      <c r="D224" s="646">
        <v>41151.291825391032</v>
      </c>
    </row>
    <row r="225" spans="1:4" ht="16.5" thickTop="1" thickBot="1">
      <c r="A225" s="662" t="s">
        <v>536</v>
      </c>
      <c r="B225" s="662" t="s">
        <v>387</v>
      </c>
      <c r="C225" s="663" t="s">
        <v>2281</v>
      </c>
      <c r="D225" s="646">
        <v>40639.855011818887</v>
      </c>
    </row>
    <row r="226" spans="1:4" ht="16.5" thickTop="1" thickBot="1">
      <c r="A226" s="662" t="s">
        <v>537</v>
      </c>
      <c r="B226" s="662" t="s">
        <v>387</v>
      </c>
      <c r="C226" s="663" t="s">
        <v>1919</v>
      </c>
      <c r="D226" s="646">
        <v>40639.855011818887</v>
      </c>
    </row>
    <row r="227" spans="1:4" ht="16.5" thickTop="1" thickBot="1">
      <c r="A227" s="662" t="s">
        <v>538</v>
      </c>
      <c r="B227" s="662" t="s">
        <v>387</v>
      </c>
      <c r="C227" s="663" t="s">
        <v>2282</v>
      </c>
      <c r="D227" s="646">
        <v>44264.017745516729</v>
      </c>
    </row>
    <row r="228" spans="1:4" ht="16.5" thickTop="1" thickBot="1">
      <c r="A228" s="662" t="s">
        <v>539</v>
      </c>
      <c r="B228" s="662" t="s">
        <v>387</v>
      </c>
      <c r="C228" s="663" t="s">
        <v>2283</v>
      </c>
      <c r="D228" s="646">
        <v>42181.154745430045</v>
      </c>
    </row>
    <row r="229" spans="1:4" ht="16.5" thickTop="1" thickBot="1">
      <c r="A229" s="662" t="s">
        <v>542</v>
      </c>
      <c r="B229" s="662" t="s">
        <v>387</v>
      </c>
      <c r="C229" s="663" t="s">
        <v>543</v>
      </c>
      <c r="D229" s="646">
        <v>41117.933539919737</v>
      </c>
    </row>
    <row r="230" spans="1:4" ht="16.5" thickTop="1" thickBot="1">
      <c r="A230" s="662" t="s">
        <v>544</v>
      </c>
      <c r="B230" s="662" t="s">
        <v>387</v>
      </c>
      <c r="C230" s="663" t="s">
        <v>545</v>
      </c>
      <c r="D230" s="646">
        <v>53278.531710118172</v>
      </c>
    </row>
    <row r="231" spans="1:4" ht="16.5" thickTop="1" thickBot="1">
      <c r="A231" s="662" t="s">
        <v>517</v>
      </c>
      <c r="B231" s="662" t="s">
        <v>387</v>
      </c>
      <c r="C231" s="663" t="s">
        <v>518</v>
      </c>
      <c r="D231" s="646">
        <v>58718.166034405695</v>
      </c>
    </row>
    <row r="232" spans="1:4" ht="16.5" thickTop="1" thickBot="1">
      <c r="A232" s="662" t="s">
        <v>546</v>
      </c>
      <c r="B232" s="662" t="s">
        <v>387</v>
      </c>
      <c r="C232" s="663" t="s">
        <v>547</v>
      </c>
      <c r="D232" s="646">
        <v>34873.231524305331</v>
      </c>
    </row>
    <row r="233" spans="1:4" ht="16.5" thickTop="1" thickBot="1">
      <c r="A233" s="662" t="s">
        <v>548</v>
      </c>
      <c r="B233" s="662" t="s">
        <v>387</v>
      </c>
      <c r="C233" s="663" t="s">
        <v>549</v>
      </c>
      <c r="D233" s="646">
        <v>23797.922296816061</v>
      </c>
    </row>
    <row r="234" spans="1:4" ht="16.5" thickTop="1" thickBot="1">
      <c r="A234" s="662" t="s">
        <v>550</v>
      </c>
      <c r="B234" s="662" t="s">
        <v>387</v>
      </c>
      <c r="C234" s="663" t="s">
        <v>2284</v>
      </c>
      <c r="D234" s="646">
        <v>15290.032570569036</v>
      </c>
    </row>
    <row r="235" spans="1:4" ht="16.5" thickTop="1" thickBot="1">
      <c r="A235" s="662" t="s">
        <v>552</v>
      </c>
      <c r="B235" s="662" t="s">
        <v>144</v>
      </c>
      <c r="C235" s="663" t="s">
        <v>553</v>
      </c>
      <c r="D235" s="646">
        <v>1082.3456167759225</v>
      </c>
    </row>
    <row r="236" spans="1:4" ht="16.5" thickTop="1" thickBot="1">
      <c r="A236" s="662" t="s">
        <v>556</v>
      </c>
      <c r="B236" s="662" t="s">
        <v>387</v>
      </c>
      <c r="C236" s="663" t="s">
        <v>2285</v>
      </c>
      <c r="D236" s="646">
        <v>350918.11995468073</v>
      </c>
    </row>
    <row r="237" spans="1:4" ht="16.5" thickTop="1" thickBot="1">
      <c r="A237" s="662" t="s">
        <v>557</v>
      </c>
      <c r="B237" s="662" t="s">
        <v>387</v>
      </c>
      <c r="C237" s="663" t="s">
        <v>2286</v>
      </c>
      <c r="D237" s="646">
        <v>350918.11995468073</v>
      </c>
    </row>
    <row r="238" spans="1:4" ht="16.5" thickTop="1" thickBot="1">
      <c r="A238" s="662" t="s">
        <v>558</v>
      </c>
      <c r="B238" s="662" t="s">
        <v>387</v>
      </c>
      <c r="C238" s="663" t="s">
        <v>2287</v>
      </c>
      <c r="D238" s="646">
        <v>350918.11995468073</v>
      </c>
    </row>
    <row r="239" spans="1:4" ht="16.5" thickTop="1" thickBot="1">
      <c r="A239" s="662" t="s">
        <v>570</v>
      </c>
      <c r="B239" s="662" t="s">
        <v>571</v>
      </c>
      <c r="C239" s="663" t="s">
        <v>572</v>
      </c>
      <c r="D239" s="646">
        <v>227249.48713348922</v>
      </c>
    </row>
    <row r="240" spans="1:4" ht="16.5" thickTop="1" thickBot="1">
      <c r="A240" s="662" t="s">
        <v>559</v>
      </c>
      <c r="B240" s="662" t="s">
        <v>387</v>
      </c>
      <c r="C240" s="663" t="s">
        <v>1920</v>
      </c>
      <c r="D240" s="646">
        <v>231240.54180821139</v>
      </c>
    </row>
    <row r="241" spans="1:4" ht="16.5" thickTop="1" thickBot="1">
      <c r="A241" s="662" t="s">
        <v>560</v>
      </c>
      <c r="B241" s="662" t="s">
        <v>387</v>
      </c>
      <c r="C241" s="663" t="s">
        <v>2011</v>
      </c>
      <c r="D241" s="646">
        <v>222034.08500875271</v>
      </c>
    </row>
    <row r="242" spans="1:4" ht="16.5" thickTop="1" thickBot="1">
      <c r="A242" s="664" t="s">
        <v>2013</v>
      </c>
      <c r="B242" s="662" t="s">
        <v>387</v>
      </c>
      <c r="C242" s="663" t="s">
        <v>2012</v>
      </c>
      <c r="D242" s="646">
        <v>321053.58254407055</v>
      </c>
    </row>
    <row r="243" spans="1:4" ht="16.5" thickTop="1" thickBot="1">
      <c r="A243" s="662" t="s">
        <v>561</v>
      </c>
      <c r="B243" s="662" t="s">
        <v>387</v>
      </c>
      <c r="C243" s="663" t="s">
        <v>562</v>
      </c>
      <c r="D243" s="646">
        <v>375510.01302211214</v>
      </c>
    </row>
    <row r="244" spans="1:4" ht="16.5" thickTop="1" thickBot="1">
      <c r="A244" s="662" t="s">
        <v>563</v>
      </c>
      <c r="B244" s="662" t="s">
        <v>387</v>
      </c>
      <c r="C244" s="663" t="s">
        <v>564</v>
      </c>
      <c r="D244" s="646">
        <v>436102.68941931037</v>
      </c>
    </row>
    <row r="245" spans="1:4" ht="16.5" thickTop="1" thickBot="1">
      <c r="A245" s="662" t="s">
        <v>565</v>
      </c>
      <c r="B245" s="662" t="s">
        <v>387</v>
      </c>
      <c r="C245" s="663" t="s">
        <v>566</v>
      </c>
      <c r="D245" s="646">
        <v>350918.11995468073</v>
      </c>
    </row>
    <row r="246" spans="1:4" ht="16.5" thickTop="1" thickBot="1">
      <c r="A246" s="662" t="s">
        <v>567</v>
      </c>
      <c r="B246" s="662" t="s">
        <v>387</v>
      </c>
      <c r="C246" s="663" t="s">
        <v>2014</v>
      </c>
      <c r="D246" s="646">
        <v>236318.13859225367</v>
      </c>
    </row>
    <row r="247" spans="1:4" ht="16.5" thickTop="1" thickBot="1">
      <c r="A247" s="662" t="s">
        <v>568</v>
      </c>
      <c r="B247" s="662" t="s">
        <v>387</v>
      </c>
      <c r="C247" s="663" t="s">
        <v>569</v>
      </c>
      <c r="D247" s="646">
        <v>237242.49441598746</v>
      </c>
    </row>
    <row r="248" spans="1:4" ht="16.5" thickTop="1" thickBot="1">
      <c r="A248" s="662" t="s">
        <v>573</v>
      </c>
      <c r="B248" s="662" t="s">
        <v>387</v>
      </c>
      <c r="C248" s="663" t="s">
        <v>574</v>
      </c>
      <c r="D248" s="646">
        <v>237658.03052023475</v>
      </c>
    </row>
    <row r="249" spans="1:4" ht="16.5" thickTop="1" thickBot="1">
      <c r="A249" s="662" t="s">
        <v>575</v>
      </c>
      <c r="B249" s="662" t="s">
        <v>387</v>
      </c>
      <c r="C249" s="663" t="s">
        <v>576</v>
      </c>
      <c r="D249" s="646">
        <v>225121.98468138636</v>
      </c>
    </row>
    <row r="250" spans="1:4" ht="16.5" thickTop="1" thickBot="1">
      <c r="A250" s="662" t="s">
        <v>577</v>
      </c>
      <c r="B250" s="662" t="s">
        <v>387</v>
      </c>
      <c r="C250" s="663" t="s">
        <v>578</v>
      </c>
      <c r="D250" s="646">
        <v>171313.23930460773</v>
      </c>
    </row>
    <row r="251" spans="1:4" ht="16.5" thickTop="1" thickBot="1">
      <c r="A251" s="662" t="s">
        <v>579</v>
      </c>
      <c r="B251" s="662" t="s">
        <v>387</v>
      </c>
      <c r="C251" s="663" t="s">
        <v>580</v>
      </c>
      <c r="D251" s="646">
        <v>176076.00388721772</v>
      </c>
    </row>
    <row r="252" spans="1:4" ht="16.5" thickTop="1" thickBot="1">
      <c r="A252" s="662" t="s">
        <v>581</v>
      </c>
      <c r="B252" s="662" t="s">
        <v>387</v>
      </c>
      <c r="C252" s="663" t="s">
        <v>2288</v>
      </c>
      <c r="D252" s="646">
        <v>187928.32322800616</v>
      </c>
    </row>
    <row r="253" spans="1:4" ht="16.5" thickTop="1" thickBot="1">
      <c r="A253" s="662" t="s">
        <v>582</v>
      </c>
      <c r="B253" s="662" t="s">
        <v>387</v>
      </c>
      <c r="C253" s="663" t="s">
        <v>2289</v>
      </c>
      <c r="D253" s="646">
        <v>150629.71770748188</v>
      </c>
    </row>
    <row r="254" spans="1:4" ht="16.5" thickTop="1" thickBot="1">
      <c r="A254" s="662" t="s">
        <v>584</v>
      </c>
      <c r="B254" s="662" t="s">
        <v>233</v>
      </c>
      <c r="C254" s="663" t="s">
        <v>1921</v>
      </c>
      <c r="D254" s="646">
        <v>12904.940135476112</v>
      </c>
    </row>
    <row r="255" spans="1:4" ht="16.5" thickTop="1" thickBot="1">
      <c r="A255" s="662" t="s">
        <v>583</v>
      </c>
      <c r="B255" s="662" t="s">
        <v>387</v>
      </c>
      <c r="C255" s="663" t="s">
        <v>2290</v>
      </c>
      <c r="D255" s="646">
        <v>242986.85704077347</v>
      </c>
    </row>
    <row r="256" spans="1:4" ht="16.5" thickTop="1" thickBot="1">
      <c r="A256" s="662" t="s">
        <v>554</v>
      </c>
      <c r="B256" s="662" t="s">
        <v>387</v>
      </c>
      <c r="C256" s="663" t="s">
        <v>555</v>
      </c>
      <c r="D256" s="646">
        <v>241493.25915586419</v>
      </c>
    </row>
    <row r="257" spans="1:4" ht="16.5" thickTop="1" thickBot="1">
      <c r="A257" s="662" t="s">
        <v>585</v>
      </c>
      <c r="B257" s="662" t="s">
        <v>387</v>
      </c>
      <c r="C257" s="663" t="s">
        <v>586</v>
      </c>
      <c r="D257" s="646">
        <v>420523.59753935033</v>
      </c>
    </row>
    <row r="258" spans="1:4" ht="16.5" thickTop="1" thickBot="1">
      <c r="A258" s="662" t="s">
        <v>587</v>
      </c>
      <c r="B258" s="662" t="s">
        <v>387</v>
      </c>
      <c r="C258" s="663" t="s">
        <v>588</v>
      </c>
      <c r="D258" s="646">
        <v>436858.8306170312</v>
      </c>
    </row>
    <row r="259" spans="1:4" ht="16.5" thickTop="1" thickBot="1">
      <c r="A259" s="662" t="s">
        <v>497</v>
      </c>
      <c r="B259" s="662" t="s">
        <v>387</v>
      </c>
      <c r="C259" s="663" t="s">
        <v>498</v>
      </c>
      <c r="D259" s="646">
        <v>420523.59753935033</v>
      </c>
    </row>
    <row r="260" spans="1:4" ht="16.5" thickTop="1" thickBot="1">
      <c r="A260" s="662" t="s">
        <v>1669</v>
      </c>
      <c r="B260" s="662" t="s">
        <v>387</v>
      </c>
      <c r="C260" s="663" t="s">
        <v>1670</v>
      </c>
      <c r="D260" s="646">
        <v>458596.03304992698</v>
      </c>
    </row>
    <row r="261" spans="1:4" ht="16.5" thickTop="1" thickBot="1">
      <c r="A261" s="662" t="s">
        <v>499</v>
      </c>
      <c r="B261" s="662" t="s">
        <v>377</v>
      </c>
      <c r="C261" s="663" t="s">
        <v>500</v>
      </c>
      <c r="D261" s="646">
        <v>14067.805202719195</v>
      </c>
    </row>
    <row r="262" spans="1:4" ht="31.5" thickTop="1" thickBot="1">
      <c r="A262" s="662" t="s">
        <v>589</v>
      </c>
      <c r="B262" s="662" t="s">
        <v>377</v>
      </c>
      <c r="C262" s="663" t="s">
        <v>2291</v>
      </c>
      <c r="D262" s="646">
        <v>1640.9563752317649</v>
      </c>
    </row>
    <row r="263" spans="1:4" ht="16.5" thickTop="1" thickBot="1">
      <c r="A263" s="662" t="s">
        <v>590</v>
      </c>
      <c r="B263" s="662" t="s">
        <v>233</v>
      </c>
      <c r="C263" s="663" t="s">
        <v>2292</v>
      </c>
      <c r="D263" s="646">
        <v>34442.854844906338</v>
      </c>
    </row>
    <row r="264" spans="1:4" ht="16.5" thickTop="1" thickBot="1">
      <c r="A264" s="662" t="s">
        <v>591</v>
      </c>
      <c r="B264" s="662" t="s">
        <v>377</v>
      </c>
      <c r="C264" s="663" t="s">
        <v>2293</v>
      </c>
      <c r="D264" s="646">
        <v>16495.913921814114</v>
      </c>
    </row>
    <row r="265" spans="1:4" ht="16.5" thickTop="1" thickBot="1">
      <c r="A265" s="662" t="s">
        <v>592</v>
      </c>
      <c r="B265" s="662" t="s">
        <v>144</v>
      </c>
      <c r="C265" s="663" t="s">
        <v>2294</v>
      </c>
      <c r="D265" s="646">
        <v>7158.4574285255621</v>
      </c>
    </row>
    <row r="266" spans="1:4" ht="16.5" thickTop="1" thickBot="1">
      <c r="A266" s="662" t="s">
        <v>593</v>
      </c>
      <c r="B266" s="662" t="s">
        <v>92</v>
      </c>
      <c r="C266" s="663" t="s">
        <v>2295</v>
      </c>
      <c r="D266" s="646">
        <v>33982.797015203978</v>
      </c>
    </row>
    <row r="267" spans="1:4" ht="16.5" thickTop="1" thickBot="1">
      <c r="A267" s="662" t="s">
        <v>594</v>
      </c>
      <c r="B267" s="662" t="s">
        <v>92</v>
      </c>
      <c r="C267" s="663" t="s">
        <v>2296</v>
      </c>
      <c r="D267" s="646">
        <v>44580.027714592405</v>
      </c>
    </row>
    <row r="268" spans="1:4" ht="16.5" thickTop="1" thickBot="1">
      <c r="A268" s="662" t="s">
        <v>595</v>
      </c>
      <c r="B268" s="662" t="s">
        <v>92</v>
      </c>
      <c r="C268" s="663" t="s">
        <v>2297</v>
      </c>
      <c r="D268" s="646">
        <v>41462.446891655381</v>
      </c>
    </row>
    <row r="269" spans="1:4" ht="16.5" thickTop="1" thickBot="1">
      <c r="A269" s="662" t="s">
        <v>596</v>
      </c>
      <c r="B269" s="662" t="s">
        <v>377</v>
      </c>
      <c r="C269" s="663" t="s">
        <v>597</v>
      </c>
      <c r="D269" s="646">
        <v>39651.852042279621</v>
      </c>
    </row>
    <row r="270" spans="1:4" ht="16.5" thickTop="1" thickBot="1">
      <c r="A270" s="662" t="s">
        <v>599</v>
      </c>
      <c r="B270" s="662" t="s">
        <v>144</v>
      </c>
      <c r="C270" s="663" t="s">
        <v>600</v>
      </c>
      <c r="D270" s="646">
        <v>124776.37575215686</v>
      </c>
    </row>
    <row r="271" spans="1:4" ht="16.5" thickTop="1" thickBot="1">
      <c r="A271" s="662" t="s">
        <v>601</v>
      </c>
      <c r="B271" s="662" t="s">
        <v>387</v>
      </c>
      <c r="C271" s="663" t="s">
        <v>1922</v>
      </c>
      <c r="D271" s="646">
        <v>49875.115785743415</v>
      </c>
    </row>
    <row r="272" spans="1:4" ht="16.5" thickTop="1" thickBot="1">
      <c r="A272" s="662" t="s">
        <v>598</v>
      </c>
      <c r="B272" s="662" t="s">
        <v>387</v>
      </c>
      <c r="C272" s="663" t="s">
        <v>2298</v>
      </c>
      <c r="D272" s="646">
        <v>49875.115785743415</v>
      </c>
    </row>
    <row r="273" spans="1:4" ht="16.5" thickTop="1" thickBot="1">
      <c r="A273" s="662" t="s">
        <v>602</v>
      </c>
      <c r="B273" s="662" t="s">
        <v>387</v>
      </c>
      <c r="C273" s="663" t="s">
        <v>2299</v>
      </c>
      <c r="D273" s="646">
        <v>52407.502974998242</v>
      </c>
    </row>
    <row r="274" spans="1:4" ht="16.5" thickTop="1" thickBot="1">
      <c r="A274" s="662" t="s">
        <v>603</v>
      </c>
      <c r="B274" s="662" t="s">
        <v>144</v>
      </c>
      <c r="C274" s="663" t="s">
        <v>2300</v>
      </c>
      <c r="D274" s="646">
        <v>39386.886452583407</v>
      </c>
    </row>
    <row r="275" spans="1:4" ht="16.5" thickTop="1" thickBot="1">
      <c r="A275" s="662" t="s">
        <v>604</v>
      </c>
      <c r="B275" s="662" t="s">
        <v>144</v>
      </c>
      <c r="C275" s="663" t="s">
        <v>2301</v>
      </c>
      <c r="D275" s="646">
        <v>67587.159364039864</v>
      </c>
    </row>
    <row r="276" spans="1:4" ht="16.5" thickTop="1" thickBot="1">
      <c r="A276" s="662" t="s">
        <v>605</v>
      </c>
      <c r="B276" s="662" t="s">
        <v>606</v>
      </c>
      <c r="C276" s="663" t="s">
        <v>2302</v>
      </c>
      <c r="D276" s="646">
        <v>87095.931661145136</v>
      </c>
    </row>
    <row r="277" spans="1:4" ht="16.5" thickTop="1" thickBot="1">
      <c r="A277" s="662" t="s">
        <v>607</v>
      </c>
      <c r="B277" s="662" t="s">
        <v>606</v>
      </c>
      <c r="C277" s="663" t="s">
        <v>1923</v>
      </c>
      <c r="D277" s="646">
        <v>52011.817476677177</v>
      </c>
    </row>
    <row r="278" spans="1:4" ht="16.5" thickTop="1" thickBot="1">
      <c r="A278" s="662" t="s">
        <v>608</v>
      </c>
      <c r="B278" s="662" t="s">
        <v>606</v>
      </c>
      <c r="C278" s="663" t="s">
        <v>609</v>
      </c>
      <c r="D278" s="646">
        <v>47687.391491078772</v>
      </c>
    </row>
    <row r="279" spans="1:4" ht="16.5" thickTop="1" thickBot="1">
      <c r="A279" s="662" t="s">
        <v>501</v>
      </c>
      <c r="B279" s="662" t="s">
        <v>141</v>
      </c>
      <c r="C279" s="663" t="s">
        <v>502</v>
      </c>
      <c r="D279" s="646">
        <v>67630.981884087741</v>
      </c>
    </row>
    <row r="280" spans="1:4" ht="16.5" thickTop="1" thickBot="1">
      <c r="A280" s="662" t="s">
        <v>503</v>
      </c>
      <c r="B280" s="662" t="s">
        <v>141</v>
      </c>
      <c r="C280" s="663" t="s">
        <v>504</v>
      </c>
      <c r="D280" s="646">
        <v>43629.532578033512</v>
      </c>
    </row>
    <row r="281" spans="1:4" ht="16.5" thickTop="1" thickBot="1">
      <c r="A281" s="662" t="s">
        <v>610</v>
      </c>
      <c r="B281" s="662" t="s">
        <v>92</v>
      </c>
      <c r="C281" s="663" t="s">
        <v>2303</v>
      </c>
      <c r="D281" s="646">
        <v>51159.702712202081</v>
      </c>
    </row>
    <row r="282" spans="1:4" ht="16.5" thickTop="1" thickBot="1">
      <c r="A282" s="662" t="s">
        <v>611</v>
      </c>
      <c r="B282" s="662" t="s">
        <v>377</v>
      </c>
      <c r="C282" s="663" t="s">
        <v>2304</v>
      </c>
      <c r="D282" s="646">
        <v>13102.441655503486</v>
      </c>
    </row>
    <row r="283" spans="1:4" ht="16.5" thickTop="1" thickBot="1">
      <c r="A283" s="662" t="s">
        <v>612</v>
      </c>
      <c r="B283" s="662" t="s">
        <v>144</v>
      </c>
      <c r="C283" s="663" t="s">
        <v>2305</v>
      </c>
      <c r="D283" s="646">
        <v>7120.848207309662</v>
      </c>
    </row>
    <row r="284" spans="1:4" ht="16.5" thickTop="1" thickBot="1">
      <c r="A284" s="662" t="s">
        <v>613</v>
      </c>
      <c r="B284" s="662" t="s">
        <v>92</v>
      </c>
      <c r="C284" s="663" t="s">
        <v>614</v>
      </c>
      <c r="D284" s="646">
        <v>21251.703617219082</v>
      </c>
    </row>
    <row r="285" spans="1:4" ht="16.5" thickTop="1" thickBot="1">
      <c r="A285" s="662" t="s">
        <v>615</v>
      </c>
      <c r="B285" s="662" t="s">
        <v>92</v>
      </c>
      <c r="C285" s="663" t="s">
        <v>2306</v>
      </c>
      <c r="D285" s="646">
        <v>124953.31525928451</v>
      </c>
    </row>
    <row r="286" spans="1:4" ht="16.5" thickTop="1" thickBot="1">
      <c r="A286" s="662" t="s">
        <v>616</v>
      </c>
      <c r="B286" s="662" t="s">
        <v>92</v>
      </c>
      <c r="C286" s="663" t="s">
        <v>617</v>
      </c>
      <c r="D286" s="646">
        <v>241628.47338264142</v>
      </c>
    </row>
    <row r="287" spans="1:4" ht="16.5" thickTop="1" thickBot="1">
      <c r="A287" s="662" t="s">
        <v>620</v>
      </c>
      <c r="B287" s="662" t="s">
        <v>92</v>
      </c>
      <c r="C287" s="663" t="s">
        <v>621</v>
      </c>
      <c r="D287" s="646">
        <v>30537.66349784753</v>
      </c>
    </row>
    <row r="288" spans="1:4" ht="16.5" thickTop="1" thickBot="1">
      <c r="A288" s="662" t="s">
        <v>618</v>
      </c>
      <c r="B288" s="662" t="s">
        <v>92</v>
      </c>
      <c r="C288" s="663" t="s">
        <v>2307</v>
      </c>
      <c r="D288" s="646">
        <v>31994.159944877607</v>
      </c>
    </row>
    <row r="289" spans="1:4" ht="16.5" thickTop="1" thickBot="1">
      <c r="A289" s="662" t="s">
        <v>619</v>
      </c>
      <c r="B289" s="662" t="s">
        <v>92</v>
      </c>
      <c r="C289" s="663" t="s">
        <v>2308</v>
      </c>
      <c r="D289" s="646">
        <v>157987.84798095786</v>
      </c>
    </row>
    <row r="290" spans="1:4" ht="16.5" thickTop="1" thickBot="1">
      <c r="A290" s="662" t="s">
        <v>622</v>
      </c>
      <c r="B290" s="662" t="s">
        <v>454</v>
      </c>
      <c r="C290" s="663" t="s">
        <v>623</v>
      </c>
      <c r="D290" s="646">
        <v>2396.2852615340776</v>
      </c>
    </row>
    <row r="291" spans="1:4" ht="16.5" thickTop="1" thickBot="1">
      <c r="A291" s="662" t="s">
        <v>624</v>
      </c>
      <c r="B291" s="662" t="s">
        <v>422</v>
      </c>
      <c r="C291" s="663" t="s">
        <v>1924</v>
      </c>
      <c r="D291" s="646">
        <v>46550.644086520289</v>
      </c>
    </row>
    <row r="292" spans="1:4" ht="16.5" thickTop="1" thickBot="1">
      <c r="A292" s="662" t="s">
        <v>625</v>
      </c>
      <c r="B292" s="662" t="s">
        <v>377</v>
      </c>
      <c r="C292" s="663" t="s">
        <v>2309</v>
      </c>
      <c r="D292" s="646">
        <v>2634.1844734720253</v>
      </c>
    </row>
    <row r="293" spans="1:4" ht="16.5" thickTop="1" thickBot="1">
      <c r="A293" s="662" t="s">
        <v>626</v>
      </c>
      <c r="B293" s="662" t="s">
        <v>377</v>
      </c>
      <c r="C293" s="663" t="s">
        <v>1925</v>
      </c>
      <c r="D293" s="646">
        <v>10841.040148309034</v>
      </c>
    </row>
    <row r="294" spans="1:4" ht="16.5" thickTop="1" thickBot="1">
      <c r="A294" s="662" t="s">
        <v>627</v>
      </c>
      <c r="B294" s="662" t="s">
        <v>92</v>
      </c>
      <c r="C294" s="663" t="s">
        <v>628</v>
      </c>
      <c r="D294" s="646">
        <v>1485.1175562511937</v>
      </c>
    </row>
    <row r="295" spans="1:4" ht="16.5" thickTop="1" thickBot="1">
      <c r="A295" s="662" t="s">
        <v>633</v>
      </c>
      <c r="B295" s="662" t="s">
        <v>92</v>
      </c>
      <c r="C295" s="663" t="s">
        <v>1926</v>
      </c>
      <c r="D295" s="646">
        <v>53282.176181813236</v>
      </c>
    </row>
    <row r="296" spans="1:4" ht="16.5" thickTop="1" thickBot="1">
      <c r="A296" s="662" t="s">
        <v>629</v>
      </c>
      <c r="B296" s="662" t="s">
        <v>92</v>
      </c>
      <c r="C296" s="663" t="s">
        <v>630</v>
      </c>
      <c r="D296" s="646">
        <v>84260.185589844186</v>
      </c>
    </row>
    <row r="297" spans="1:4" ht="16.5" thickTop="1" thickBot="1">
      <c r="A297" s="662" t="s">
        <v>631</v>
      </c>
      <c r="B297" s="662" t="s">
        <v>92</v>
      </c>
      <c r="C297" s="663" t="s">
        <v>632</v>
      </c>
      <c r="D297" s="646">
        <v>55827.063597408363</v>
      </c>
    </row>
    <row r="298" spans="1:4" ht="16.5" thickTop="1" thickBot="1">
      <c r="A298" s="662" t="s">
        <v>646</v>
      </c>
      <c r="B298" s="662" t="s">
        <v>144</v>
      </c>
      <c r="C298" s="663" t="s">
        <v>647</v>
      </c>
      <c r="D298" s="646">
        <v>3780.1064993517184</v>
      </c>
    </row>
    <row r="299" spans="1:4" ht="16.5" thickTop="1" thickBot="1">
      <c r="A299" s="662" t="s">
        <v>634</v>
      </c>
      <c r="B299" s="662" t="s">
        <v>377</v>
      </c>
      <c r="C299" s="663" t="s">
        <v>635</v>
      </c>
      <c r="D299" s="646">
        <v>23240.340687545446</v>
      </c>
    </row>
    <row r="300" spans="1:4" ht="16.5" thickTop="1" thickBot="1">
      <c r="A300" s="662" t="s">
        <v>650</v>
      </c>
      <c r="B300" s="662" t="s">
        <v>377</v>
      </c>
      <c r="C300" s="663" t="s">
        <v>651</v>
      </c>
      <c r="D300" s="646">
        <v>66004.518028220438</v>
      </c>
    </row>
    <row r="301" spans="1:4" ht="31.5" thickTop="1" thickBot="1">
      <c r="A301" s="662" t="s">
        <v>652</v>
      </c>
      <c r="B301" s="662" t="s">
        <v>92</v>
      </c>
      <c r="C301" s="663" t="s">
        <v>2310</v>
      </c>
      <c r="D301" s="646">
        <v>415105.32606761478</v>
      </c>
    </row>
    <row r="302" spans="1:4" ht="31.5" thickTop="1" thickBot="1">
      <c r="A302" s="662" t="s">
        <v>653</v>
      </c>
      <c r="B302" s="662" t="s">
        <v>92</v>
      </c>
      <c r="C302" s="663" t="s">
        <v>2311</v>
      </c>
      <c r="D302" s="646">
        <v>365540.51101476524</v>
      </c>
    </row>
    <row r="303" spans="1:4" ht="31.5" thickTop="1" thickBot="1">
      <c r="A303" s="662" t="s">
        <v>654</v>
      </c>
      <c r="B303" s="662" t="s">
        <v>92</v>
      </c>
      <c r="C303" s="663" t="s">
        <v>2312</v>
      </c>
      <c r="D303" s="646">
        <v>297388.89031709713</v>
      </c>
    </row>
    <row r="304" spans="1:4" ht="31.5" thickTop="1" thickBot="1">
      <c r="A304" s="662" t="s">
        <v>655</v>
      </c>
      <c r="B304" s="662" t="s">
        <v>92</v>
      </c>
      <c r="C304" s="663" t="s">
        <v>2313</v>
      </c>
      <c r="D304" s="646">
        <v>365540.51101476524</v>
      </c>
    </row>
    <row r="305" spans="1:4" ht="31.5" thickTop="1" thickBot="1">
      <c r="A305" s="662" t="s">
        <v>656</v>
      </c>
      <c r="B305" s="662" t="s">
        <v>92</v>
      </c>
      <c r="C305" s="663" t="s">
        <v>2314</v>
      </c>
      <c r="D305" s="646">
        <v>334562.50160673429</v>
      </c>
    </row>
    <row r="306" spans="1:4" ht="31.5" thickTop="1" thickBot="1">
      <c r="A306" s="662" t="s">
        <v>657</v>
      </c>
      <c r="B306" s="662" t="s">
        <v>233</v>
      </c>
      <c r="C306" s="663" t="s">
        <v>2315</v>
      </c>
      <c r="D306" s="646">
        <v>380386.20200052432</v>
      </c>
    </row>
    <row r="307" spans="1:4" ht="16.5" thickTop="1" thickBot="1">
      <c r="A307" s="662" t="s">
        <v>658</v>
      </c>
      <c r="B307" s="662" t="s">
        <v>92</v>
      </c>
      <c r="C307" s="663" t="s">
        <v>659</v>
      </c>
      <c r="D307" s="646">
        <v>155369.1613862821</v>
      </c>
    </row>
    <row r="308" spans="1:4" ht="16.5" thickTop="1" thickBot="1">
      <c r="A308" s="662" t="s">
        <v>636</v>
      </c>
      <c r="B308" s="662" t="s">
        <v>377</v>
      </c>
      <c r="C308" s="663" t="s">
        <v>637</v>
      </c>
      <c r="D308" s="646">
        <v>24347.408485037442</v>
      </c>
    </row>
    <row r="309" spans="1:4" ht="16.5" thickTop="1" thickBot="1">
      <c r="A309" s="662" t="s">
        <v>642</v>
      </c>
      <c r="B309" s="662" t="s">
        <v>377</v>
      </c>
      <c r="C309" s="663" t="s">
        <v>643</v>
      </c>
      <c r="D309" s="646">
        <v>6003.1197839336337</v>
      </c>
    </row>
    <row r="310" spans="1:4" ht="16.5" thickTop="1" thickBot="1">
      <c r="A310" s="662" t="s">
        <v>640</v>
      </c>
      <c r="B310" s="662" t="s">
        <v>377</v>
      </c>
      <c r="C310" s="663" t="s">
        <v>641</v>
      </c>
      <c r="D310" s="646">
        <v>18041.273060233929</v>
      </c>
    </row>
    <row r="311" spans="1:4" ht="16.5" thickTop="1" thickBot="1">
      <c r="A311" s="662" t="s">
        <v>638</v>
      </c>
      <c r="B311" s="662" t="s">
        <v>377</v>
      </c>
      <c r="C311" s="663" t="s">
        <v>639</v>
      </c>
      <c r="D311" s="646">
        <v>95313.34760215506</v>
      </c>
    </row>
    <row r="312" spans="1:4" ht="16.5" thickTop="1" thickBot="1">
      <c r="A312" s="662" t="s">
        <v>644</v>
      </c>
      <c r="B312" s="662" t="s">
        <v>377</v>
      </c>
      <c r="C312" s="663" t="s">
        <v>645</v>
      </c>
      <c r="D312" s="646">
        <v>15772.648729654051</v>
      </c>
    </row>
    <row r="313" spans="1:4" ht="16.5" thickTop="1" thickBot="1">
      <c r="A313" s="662" t="s">
        <v>660</v>
      </c>
      <c r="B313" s="662" t="s">
        <v>377</v>
      </c>
      <c r="C313" s="663" t="s">
        <v>661</v>
      </c>
      <c r="D313" s="646">
        <v>8850.8598308659857</v>
      </c>
    </row>
    <row r="314" spans="1:4" ht="16.5" thickTop="1" thickBot="1">
      <c r="A314" s="662" t="s">
        <v>662</v>
      </c>
      <c r="B314" s="662" t="s">
        <v>377</v>
      </c>
      <c r="C314" s="663" t="s">
        <v>663</v>
      </c>
      <c r="D314" s="646">
        <v>10308.648508890972</v>
      </c>
    </row>
    <row r="315" spans="1:4" ht="16.5" thickTop="1" thickBot="1">
      <c r="A315" s="662" t="s">
        <v>667</v>
      </c>
      <c r="B315" s="662" t="s">
        <v>377</v>
      </c>
      <c r="C315" s="663" t="s">
        <v>2316</v>
      </c>
      <c r="D315" s="646">
        <v>7618.5152582279297</v>
      </c>
    </row>
    <row r="316" spans="1:4" ht="16.5" thickTop="1" thickBot="1">
      <c r="A316" s="662" t="s">
        <v>664</v>
      </c>
      <c r="B316" s="662" t="s">
        <v>92</v>
      </c>
      <c r="C316" s="663" t="s">
        <v>2317</v>
      </c>
      <c r="D316" s="646">
        <v>41014.717851812631</v>
      </c>
    </row>
    <row r="317" spans="1:4" ht="16.5" thickTop="1" thickBot="1">
      <c r="A317" s="662" t="s">
        <v>665</v>
      </c>
      <c r="B317" s="662" t="s">
        <v>377</v>
      </c>
      <c r="C317" s="663" t="s">
        <v>666</v>
      </c>
      <c r="D317" s="646">
        <v>13285.494884008716</v>
      </c>
    </row>
    <row r="318" spans="1:4" ht="16.5" thickTop="1" thickBot="1">
      <c r="A318" s="662" t="s">
        <v>668</v>
      </c>
      <c r="B318" s="662" t="s">
        <v>606</v>
      </c>
      <c r="C318" s="663" t="s">
        <v>2318</v>
      </c>
      <c r="D318" s="646">
        <v>42558.127075471522</v>
      </c>
    </row>
    <row r="319" spans="1:4" ht="16.5" thickTop="1" thickBot="1">
      <c r="A319" s="662" t="s">
        <v>669</v>
      </c>
      <c r="B319" s="662" t="s">
        <v>92</v>
      </c>
      <c r="C319" s="663" t="s">
        <v>2319</v>
      </c>
      <c r="D319" s="646">
        <v>10837.860025062246</v>
      </c>
    </row>
    <row r="320" spans="1:4" ht="16.5" thickTop="1" thickBot="1">
      <c r="A320" s="662" t="s">
        <v>673</v>
      </c>
      <c r="B320" s="662" t="s">
        <v>92</v>
      </c>
      <c r="C320" s="663" t="s">
        <v>2320</v>
      </c>
      <c r="D320" s="646">
        <v>284997.68655388476</v>
      </c>
    </row>
    <row r="321" spans="1:4" ht="16.5" thickTop="1" thickBot="1">
      <c r="A321" s="662" t="s">
        <v>674</v>
      </c>
      <c r="B321" s="662" t="s">
        <v>92</v>
      </c>
      <c r="C321" s="663" t="s">
        <v>2321</v>
      </c>
      <c r="D321" s="646">
        <v>353149.30725155288</v>
      </c>
    </row>
    <row r="322" spans="1:4" ht="16.5" thickTop="1" thickBot="1">
      <c r="A322" s="662" t="s">
        <v>672</v>
      </c>
      <c r="B322" s="662" t="s">
        <v>92</v>
      </c>
      <c r="C322" s="663" t="s">
        <v>2322</v>
      </c>
      <c r="D322" s="646">
        <v>297388.89031709713</v>
      </c>
    </row>
    <row r="323" spans="1:4" ht="31.5" thickTop="1" thickBot="1">
      <c r="A323" s="662" t="s">
        <v>671</v>
      </c>
      <c r="B323" s="662" t="s">
        <v>92</v>
      </c>
      <c r="C323" s="663" t="s">
        <v>2323</v>
      </c>
      <c r="D323" s="646">
        <v>421300.92794922093</v>
      </c>
    </row>
    <row r="324" spans="1:4" ht="16.5" thickTop="1" thickBot="1">
      <c r="A324" s="662" t="s">
        <v>675</v>
      </c>
      <c r="B324" s="662" t="s">
        <v>92</v>
      </c>
      <c r="C324" s="663" t="s">
        <v>676</v>
      </c>
      <c r="D324" s="646">
        <v>384127.31665958383</v>
      </c>
    </row>
    <row r="325" spans="1:4" ht="16.5" thickTop="1" thickBot="1">
      <c r="A325" s="662" t="s">
        <v>678</v>
      </c>
      <c r="B325" s="662" t="s">
        <v>92</v>
      </c>
      <c r="C325" s="663" t="s">
        <v>679</v>
      </c>
      <c r="D325" s="646">
        <v>15786.131797068363</v>
      </c>
    </row>
    <row r="326" spans="1:4" ht="16.5" thickTop="1" thickBot="1">
      <c r="A326" s="662" t="s">
        <v>670</v>
      </c>
      <c r="B326" s="662" t="s">
        <v>92</v>
      </c>
      <c r="C326" s="663" t="s">
        <v>2324</v>
      </c>
      <c r="D326" s="646">
        <v>3750.4253490483397</v>
      </c>
    </row>
    <row r="327" spans="1:4" ht="16.5" thickTop="1" thickBot="1">
      <c r="A327" s="662" t="s">
        <v>677</v>
      </c>
      <c r="B327" s="662" t="s">
        <v>92</v>
      </c>
      <c r="C327" s="663" t="s">
        <v>2325</v>
      </c>
      <c r="D327" s="646">
        <v>20237.24430149289</v>
      </c>
    </row>
    <row r="328" spans="1:4" ht="16.5" thickTop="1" thickBot="1">
      <c r="A328" s="662" t="s">
        <v>680</v>
      </c>
      <c r="B328" s="662" t="s">
        <v>92</v>
      </c>
      <c r="C328" s="663" t="s">
        <v>2326</v>
      </c>
      <c r="D328" s="646">
        <v>65233.868161414852</v>
      </c>
    </row>
    <row r="329" spans="1:4" ht="16.5" thickTop="1" thickBot="1">
      <c r="A329" s="662" t="s">
        <v>681</v>
      </c>
      <c r="B329" s="662" t="s">
        <v>92</v>
      </c>
      <c r="C329" s="663" t="s">
        <v>682</v>
      </c>
      <c r="D329" s="646">
        <v>11152.083386891143</v>
      </c>
    </row>
    <row r="330" spans="1:4" ht="16.5" thickTop="1" thickBot="1">
      <c r="A330" s="662" t="s">
        <v>683</v>
      </c>
      <c r="B330" s="662" t="s">
        <v>92</v>
      </c>
      <c r="C330" s="663" t="s">
        <v>2327</v>
      </c>
      <c r="D330" s="646">
        <v>92934.02822409285</v>
      </c>
    </row>
    <row r="331" spans="1:4" ht="16.5" thickTop="1" thickBot="1">
      <c r="A331" s="662" t="s">
        <v>684</v>
      </c>
      <c r="B331" s="662" t="s">
        <v>92</v>
      </c>
      <c r="C331" s="663" t="s">
        <v>2328</v>
      </c>
      <c r="D331" s="646">
        <v>1220.0389638035181</v>
      </c>
    </row>
    <row r="332" spans="1:4" ht="16.5" thickTop="1" thickBot="1">
      <c r="A332" s="662" t="s">
        <v>686</v>
      </c>
      <c r="B332" s="662" t="s">
        <v>387</v>
      </c>
      <c r="C332" s="663" t="s">
        <v>687</v>
      </c>
      <c r="D332" s="646">
        <v>277674.03390952147</v>
      </c>
    </row>
    <row r="333" spans="1:4" ht="16.5" thickTop="1" thickBot="1">
      <c r="A333" s="662" t="s">
        <v>685</v>
      </c>
      <c r="B333" s="662" t="s">
        <v>387</v>
      </c>
      <c r="C333" s="663" t="s">
        <v>2329</v>
      </c>
      <c r="D333" s="646">
        <v>15709.808839145391</v>
      </c>
    </row>
    <row r="334" spans="1:4" ht="16.5" thickTop="1" thickBot="1">
      <c r="A334" s="662" t="s">
        <v>690</v>
      </c>
      <c r="B334" s="662" t="s">
        <v>92</v>
      </c>
      <c r="C334" s="663" t="s">
        <v>1929</v>
      </c>
      <c r="D334" s="646">
        <v>911.6353307466286</v>
      </c>
    </row>
    <row r="335" spans="1:4" ht="16.5" thickTop="1" thickBot="1">
      <c r="A335" s="662" t="s">
        <v>688</v>
      </c>
      <c r="B335" s="662" t="s">
        <v>92</v>
      </c>
      <c r="C335" s="663" t="s">
        <v>689</v>
      </c>
      <c r="D335" s="646">
        <v>7434.7222579274285</v>
      </c>
    </row>
    <row r="336" spans="1:4" ht="16.5" thickTop="1" thickBot="1">
      <c r="A336" s="662" t="s">
        <v>691</v>
      </c>
      <c r="B336" s="662" t="s">
        <v>377</v>
      </c>
      <c r="C336" s="663" t="s">
        <v>692</v>
      </c>
      <c r="D336" s="646">
        <v>4238.044246889559</v>
      </c>
    </row>
    <row r="337" spans="1:4" ht="16.5" thickTop="1" thickBot="1">
      <c r="A337" s="662" t="s">
        <v>696</v>
      </c>
      <c r="B337" s="662" t="s">
        <v>92</v>
      </c>
      <c r="C337" s="663" t="s">
        <v>697</v>
      </c>
      <c r="D337" s="646">
        <v>376196.94625112787</v>
      </c>
    </row>
    <row r="338" spans="1:4" ht="16.5" thickTop="1" thickBot="1">
      <c r="A338" s="662" t="s">
        <v>694</v>
      </c>
      <c r="B338" s="662" t="s">
        <v>92</v>
      </c>
      <c r="C338" s="663" t="s">
        <v>695</v>
      </c>
      <c r="D338" s="646">
        <v>74347.222579274283</v>
      </c>
    </row>
    <row r="339" spans="1:4" ht="16.5" thickTop="1" thickBot="1">
      <c r="A339" s="662" t="s">
        <v>693</v>
      </c>
      <c r="B339" s="662" t="s">
        <v>144</v>
      </c>
      <c r="C339" s="663" t="s">
        <v>2330</v>
      </c>
      <c r="D339" s="646">
        <v>313497.4552092732</v>
      </c>
    </row>
    <row r="340" spans="1:4" ht="31.5" thickTop="1" thickBot="1">
      <c r="A340" s="662" t="s">
        <v>648</v>
      </c>
      <c r="B340" s="662" t="s">
        <v>92</v>
      </c>
      <c r="C340" s="663" t="s">
        <v>1927</v>
      </c>
      <c r="D340" s="646">
        <v>1235933.6990435077</v>
      </c>
    </row>
    <row r="341" spans="1:4" ht="31.5" thickTop="1" thickBot="1">
      <c r="A341" s="662" t="s">
        <v>698</v>
      </c>
      <c r="B341" s="662" t="s">
        <v>92</v>
      </c>
      <c r="C341" s="663" t="s">
        <v>699</v>
      </c>
      <c r="D341" s="646">
        <v>1259068.0356228268</v>
      </c>
    </row>
    <row r="342" spans="1:4" ht="31.5" thickTop="1" thickBot="1">
      <c r="A342" s="662" t="s">
        <v>649</v>
      </c>
      <c r="B342" s="662" t="s">
        <v>92</v>
      </c>
      <c r="C342" s="663" t="s">
        <v>1928</v>
      </c>
      <c r="D342" s="646">
        <v>802274.07241274777</v>
      </c>
    </row>
    <row r="343" spans="1:4" ht="31.5" thickTop="1" thickBot="1">
      <c r="A343" s="662" t="s">
        <v>700</v>
      </c>
      <c r="B343" s="662" t="s">
        <v>92</v>
      </c>
      <c r="C343" s="663" t="s">
        <v>701</v>
      </c>
      <c r="D343" s="646">
        <v>772118.02370451519</v>
      </c>
    </row>
    <row r="344" spans="1:4" ht="16.5" thickTop="1" thickBot="1">
      <c r="A344" s="662" t="s">
        <v>737</v>
      </c>
      <c r="B344" s="662" t="s">
        <v>387</v>
      </c>
      <c r="C344" s="663" t="s">
        <v>2331</v>
      </c>
      <c r="D344" s="646">
        <v>54448.407124233228</v>
      </c>
    </row>
    <row r="345" spans="1:4" ht="16.5" thickTop="1" thickBot="1">
      <c r="A345" s="662" t="s">
        <v>702</v>
      </c>
      <c r="B345" s="662" t="s">
        <v>377</v>
      </c>
      <c r="C345" s="663" t="s">
        <v>2332</v>
      </c>
      <c r="D345" s="646">
        <v>48591.223169877565</v>
      </c>
    </row>
    <row r="346" spans="1:4" ht="16.5" thickTop="1" thickBot="1">
      <c r="A346" s="662" t="s">
        <v>703</v>
      </c>
      <c r="B346" s="662" t="s">
        <v>144</v>
      </c>
      <c r="C346" s="663" t="s">
        <v>2333</v>
      </c>
      <c r="D346" s="646">
        <v>32807.211454973731</v>
      </c>
    </row>
    <row r="347" spans="1:4" ht="16.5" thickTop="1" thickBot="1">
      <c r="A347" s="662" t="s">
        <v>708</v>
      </c>
      <c r="B347" s="662" t="s">
        <v>92</v>
      </c>
      <c r="C347" s="663" t="s">
        <v>2334</v>
      </c>
      <c r="D347" s="646">
        <v>56346.483727717488</v>
      </c>
    </row>
    <row r="348" spans="1:4" ht="16.5" thickTop="1" thickBot="1">
      <c r="A348" s="662" t="s">
        <v>713</v>
      </c>
      <c r="B348" s="662" t="s">
        <v>144</v>
      </c>
      <c r="C348" s="663" t="s">
        <v>1931</v>
      </c>
      <c r="D348" s="646">
        <v>10666.133369735553</v>
      </c>
    </row>
    <row r="349" spans="1:4" ht="16.5" thickTop="1" thickBot="1">
      <c r="A349" s="662" t="s">
        <v>704</v>
      </c>
      <c r="B349" s="662" t="s">
        <v>144</v>
      </c>
      <c r="C349" s="663" t="s">
        <v>2335</v>
      </c>
      <c r="D349" s="646">
        <v>39871.325227177833</v>
      </c>
    </row>
    <row r="350" spans="1:4" ht="16.5" thickTop="1" thickBot="1">
      <c r="A350" s="662" t="s">
        <v>705</v>
      </c>
      <c r="B350" s="662" t="s">
        <v>144</v>
      </c>
      <c r="C350" s="663" t="s">
        <v>2336</v>
      </c>
      <c r="D350" s="646">
        <v>21182.800946871954</v>
      </c>
    </row>
    <row r="351" spans="1:4" ht="16.5" thickTop="1" thickBot="1">
      <c r="A351" s="662" t="s">
        <v>736</v>
      </c>
      <c r="B351" s="662" t="s">
        <v>144</v>
      </c>
      <c r="C351" s="663" t="s">
        <v>1933</v>
      </c>
      <c r="D351" s="646">
        <v>110073.60594116182</v>
      </c>
    </row>
    <row r="352" spans="1:4" ht="16.5" thickTop="1" thickBot="1">
      <c r="A352" s="662" t="s">
        <v>709</v>
      </c>
      <c r="B352" s="662" t="s">
        <v>144</v>
      </c>
      <c r="C352" s="663" t="s">
        <v>710</v>
      </c>
      <c r="D352" s="646">
        <v>319231.62772612751</v>
      </c>
    </row>
    <row r="353" spans="1:4" ht="16.5" thickTop="1" thickBot="1">
      <c r="A353" s="662" t="s">
        <v>711</v>
      </c>
      <c r="B353" s="662" t="s">
        <v>144</v>
      </c>
      <c r="C353" s="663" t="s">
        <v>712</v>
      </c>
      <c r="D353" s="646">
        <v>885368.47529898514</v>
      </c>
    </row>
    <row r="354" spans="1:4" ht="16.5" thickTop="1" thickBot="1">
      <c r="A354" s="662" t="s">
        <v>707</v>
      </c>
      <c r="B354" s="662" t="s">
        <v>144</v>
      </c>
      <c r="C354" s="663" t="s">
        <v>2337</v>
      </c>
      <c r="D354" s="646">
        <v>4254.9357446622598</v>
      </c>
    </row>
    <row r="355" spans="1:4" ht="16.5" thickTop="1" thickBot="1">
      <c r="A355" s="662" t="s">
        <v>706</v>
      </c>
      <c r="B355" s="662" t="s">
        <v>144</v>
      </c>
      <c r="C355" s="663" t="s">
        <v>1930</v>
      </c>
      <c r="D355" s="646">
        <v>4491.2265132305629</v>
      </c>
    </row>
    <row r="356" spans="1:4" ht="16.5" thickTop="1" thickBot="1">
      <c r="A356" s="662" t="s">
        <v>716</v>
      </c>
      <c r="B356" s="662" t="s">
        <v>144</v>
      </c>
      <c r="C356" s="663" t="s">
        <v>717</v>
      </c>
      <c r="D356" s="646">
        <v>37472.452258015488</v>
      </c>
    </row>
    <row r="357" spans="1:4" ht="16.5" thickTop="1" thickBot="1">
      <c r="A357" s="662" t="s">
        <v>714</v>
      </c>
      <c r="B357" s="662" t="s">
        <v>144</v>
      </c>
      <c r="C357" s="663" t="s">
        <v>2338</v>
      </c>
      <c r="D357" s="646">
        <v>377829.38291010476</v>
      </c>
    </row>
    <row r="358" spans="1:4" ht="16.5" thickTop="1" thickBot="1">
      <c r="A358" s="662" t="s">
        <v>715</v>
      </c>
      <c r="B358" s="662" t="s">
        <v>144</v>
      </c>
      <c r="C358" s="663" t="s">
        <v>2339</v>
      </c>
      <c r="D358" s="646">
        <v>395104.87242775335</v>
      </c>
    </row>
    <row r="359" spans="1:4" ht="16.5" thickTop="1" thickBot="1">
      <c r="A359" s="662" t="s">
        <v>718</v>
      </c>
      <c r="B359" s="662" t="s">
        <v>144</v>
      </c>
      <c r="C359" s="663" t="s">
        <v>719</v>
      </c>
      <c r="D359" s="646">
        <v>134283.88421897838</v>
      </c>
    </row>
    <row r="360" spans="1:4" ht="16.5" thickTop="1" thickBot="1">
      <c r="A360" s="662" t="s">
        <v>720</v>
      </c>
      <c r="B360" s="662" t="s">
        <v>144</v>
      </c>
      <c r="C360" s="663" t="s">
        <v>721</v>
      </c>
      <c r="D360" s="646">
        <v>150648.79844696264</v>
      </c>
    </row>
    <row r="361" spans="1:4" ht="16.5" thickTop="1" thickBot="1">
      <c r="A361" s="662" t="s">
        <v>722</v>
      </c>
      <c r="B361" s="662" t="s">
        <v>144</v>
      </c>
      <c r="C361" s="663" t="s">
        <v>723</v>
      </c>
      <c r="D361" s="646">
        <v>229953.65193434348</v>
      </c>
    </row>
    <row r="362" spans="1:4" ht="16.5" thickTop="1" thickBot="1">
      <c r="A362" s="662" t="s">
        <v>724</v>
      </c>
      <c r="B362" s="662" t="s">
        <v>144</v>
      </c>
      <c r="C362" s="663" t="s">
        <v>725</v>
      </c>
      <c r="D362" s="646">
        <v>213054.47700089842</v>
      </c>
    </row>
    <row r="363" spans="1:4" ht="16.5" thickTop="1" thickBot="1">
      <c r="A363" s="662" t="s">
        <v>726</v>
      </c>
      <c r="B363" s="662" t="s">
        <v>144</v>
      </c>
      <c r="C363" s="663" t="s">
        <v>2340</v>
      </c>
      <c r="D363" s="646">
        <v>122591.63108161175</v>
      </c>
    </row>
    <row r="364" spans="1:4" ht="16.5" thickTop="1" thickBot="1">
      <c r="A364" s="662" t="s">
        <v>738</v>
      </c>
      <c r="B364" s="662" t="s">
        <v>144</v>
      </c>
      <c r="C364" s="663" t="s">
        <v>2341</v>
      </c>
      <c r="D364" s="646">
        <v>112459.75841733701</v>
      </c>
    </row>
    <row r="365" spans="1:4" ht="16.5" thickTop="1" thickBot="1">
      <c r="A365" s="662" t="s">
        <v>727</v>
      </c>
      <c r="B365" s="662" t="s">
        <v>144</v>
      </c>
      <c r="C365" s="663" t="s">
        <v>728</v>
      </c>
      <c r="D365" s="646">
        <v>51736.365060953431</v>
      </c>
    </row>
    <row r="366" spans="1:4" ht="16.5" thickTop="1" thickBot="1">
      <c r="A366" s="662" t="s">
        <v>729</v>
      </c>
      <c r="B366" s="662" t="s">
        <v>144</v>
      </c>
      <c r="C366" s="663" t="s">
        <v>1932</v>
      </c>
      <c r="D366" s="646">
        <v>50031.819000673691</v>
      </c>
    </row>
    <row r="367" spans="1:4" ht="16.5" thickTop="1" thickBot="1">
      <c r="A367" s="662" t="s">
        <v>730</v>
      </c>
      <c r="B367" s="662" t="s">
        <v>92</v>
      </c>
      <c r="C367" s="663" t="s">
        <v>2342</v>
      </c>
      <c r="D367" s="646">
        <v>25281.979811984991</v>
      </c>
    </row>
    <row r="368" spans="1:4" ht="16.5" thickTop="1" thickBot="1">
      <c r="A368" s="662" t="s">
        <v>732</v>
      </c>
      <c r="B368" s="662" t="s">
        <v>92</v>
      </c>
      <c r="C368" s="663" t="s">
        <v>733</v>
      </c>
      <c r="D368" s="646">
        <v>2508.5662280708161</v>
      </c>
    </row>
    <row r="369" spans="1:4" ht="16.5" thickTop="1" thickBot="1">
      <c r="A369" s="662" t="s">
        <v>731</v>
      </c>
      <c r="B369" s="662" t="s">
        <v>92</v>
      </c>
      <c r="C369" s="663" t="s">
        <v>2343</v>
      </c>
      <c r="D369" s="646">
        <v>662.57883786405125</v>
      </c>
    </row>
    <row r="370" spans="1:4" ht="16.5" thickTop="1" thickBot="1">
      <c r="A370" s="662" t="s">
        <v>734</v>
      </c>
      <c r="B370" s="662" t="s">
        <v>92</v>
      </c>
      <c r="C370" s="663" t="s">
        <v>735</v>
      </c>
      <c r="D370" s="646">
        <v>32085.323477952272</v>
      </c>
    </row>
    <row r="371" spans="1:4" ht="16.5" thickTop="1" thickBot="1">
      <c r="A371" s="662" t="s">
        <v>741</v>
      </c>
      <c r="B371" s="662" t="s">
        <v>92</v>
      </c>
      <c r="C371" s="663" t="s">
        <v>1934</v>
      </c>
      <c r="D371" s="646">
        <v>29686.450508789923</v>
      </c>
    </row>
    <row r="372" spans="1:4" ht="16.5" thickTop="1" thickBot="1">
      <c r="A372" s="662" t="s">
        <v>739</v>
      </c>
      <c r="B372" s="662" t="s">
        <v>377</v>
      </c>
      <c r="C372" s="663" t="s">
        <v>740</v>
      </c>
      <c r="D372" s="646">
        <v>3649.1010418465467</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20.42578125" style="183" customWidth="1"/>
  </cols>
  <sheetData>
    <row r="1" spans="1:5" ht="99.75" customHeight="1" thickTop="1" thickBot="1">
      <c r="A1" s="686" t="s">
        <v>1850</v>
      </c>
      <c r="B1" s="687"/>
      <c r="C1" s="687"/>
      <c r="D1" s="688"/>
    </row>
    <row r="2" spans="1:5" ht="16.5" thickTop="1" thickBot="1">
      <c r="A2" s="685" t="s">
        <v>1409</v>
      </c>
      <c r="B2" s="685"/>
      <c r="C2" s="685"/>
      <c r="D2" s="685"/>
    </row>
    <row r="3" spans="1:5" ht="16.5" thickTop="1" thickBot="1">
      <c r="A3" s="689"/>
      <c r="B3" s="689"/>
      <c r="C3" s="689"/>
      <c r="D3" s="689"/>
    </row>
    <row r="4" spans="1:5" ht="16.5" thickTop="1" thickBot="1">
      <c r="A4" s="690"/>
      <c r="B4" s="690"/>
      <c r="C4" s="690"/>
      <c r="D4" s="690"/>
    </row>
    <row r="5" spans="1:5" ht="30" customHeight="1" thickTop="1" thickBot="1">
      <c r="A5" s="199"/>
      <c r="B5" s="100"/>
      <c r="C5" s="101"/>
      <c r="D5" s="187"/>
    </row>
    <row r="6" spans="1:5" ht="30" customHeight="1" thickTop="1" thickBot="1">
      <c r="A6" s="200" t="s">
        <v>1266</v>
      </c>
      <c r="B6" s="100" t="s">
        <v>339</v>
      </c>
      <c r="C6" s="102" t="s">
        <v>2026</v>
      </c>
      <c r="D6" s="648">
        <v>1212.7478093670829</v>
      </c>
    </row>
    <row r="7" spans="1:5" ht="30" customHeight="1" thickTop="1" thickBot="1">
      <c r="A7" s="200" t="s">
        <v>1352</v>
      </c>
      <c r="B7" s="100" t="s">
        <v>339</v>
      </c>
      <c r="C7" s="102" t="s">
        <v>2025</v>
      </c>
      <c r="D7" s="648">
        <v>1212.7478093670829</v>
      </c>
      <c r="E7" s="103"/>
    </row>
    <row r="8" spans="1:5" ht="30" customHeight="1" thickTop="1" thickBot="1">
      <c r="A8" s="200" t="s">
        <v>1364</v>
      </c>
      <c r="B8" s="100" t="s">
        <v>339</v>
      </c>
      <c r="C8" s="102" t="s">
        <v>2027</v>
      </c>
      <c r="D8" s="648">
        <v>1212.7478093670829</v>
      </c>
    </row>
    <row r="9" spans="1:5" ht="30" customHeight="1" thickTop="1" thickBot="1">
      <c r="A9" s="200" t="s">
        <v>1225</v>
      </c>
      <c r="B9" s="100" t="s">
        <v>1223</v>
      </c>
      <c r="C9" s="102" t="s">
        <v>1226</v>
      </c>
      <c r="D9" s="648">
        <v>1212.7478093670829</v>
      </c>
    </row>
    <row r="10" spans="1:5" ht="30" customHeight="1" thickTop="1" thickBot="1">
      <c r="A10" s="200" t="s">
        <v>1388</v>
      </c>
      <c r="B10" s="100" t="s">
        <v>339</v>
      </c>
      <c r="C10" s="102" t="s">
        <v>1389</v>
      </c>
      <c r="D10" s="648">
        <v>1212.7478093670829</v>
      </c>
    </row>
    <row r="11" spans="1:5" ht="30" customHeight="1" thickTop="1" thickBot="1">
      <c r="A11" s="200" t="s">
        <v>1329</v>
      </c>
      <c r="B11" s="100" t="s">
        <v>339</v>
      </c>
      <c r="C11" s="102" t="s">
        <v>1330</v>
      </c>
      <c r="D11" s="648">
        <v>1212.7478093670829</v>
      </c>
    </row>
    <row r="12" spans="1:5" ht="30" customHeight="1" thickTop="1" thickBot="1">
      <c r="A12" s="200" t="s">
        <v>1331</v>
      </c>
      <c r="B12" s="100" t="s">
        <v>339</v>
      </c>
      <c r="C12" s="102" t="s">
        <v>1332</v>
      </c>
      <c r="D12" s="648">
        <v>1212.7478093670829</v>
      </c>
    </row>
    <row r="13" spans="1:5" ht="30" customHeight="1" thickTop="1" thickBot="1">
      <c r="A13" s="200" t="s">
        <v>1333</v>
      </c>
      <c r="B13" s="100" t="s">
        <v>339</v>
      </c>
      <c r="C13" s="102" t="s">
        <v>1334</v>
      </c>
      <c r="D13" s="648">
        <v>1212.7478093670829</v>
      </c>
    </row>
    <row r="14" spans="1:5" ht="30" customHeight="1" thickTop="1" thickBot="1">
      <c r="A14" s="200" t="s">
        <v>1335</v>
      </c>
      <c r="B14" s="100" t="s">
        <v>339</v>
      </c>
      <c r="C14" s="102" t="s">
        <v>1336</v>
      </c>
      <c r="D14" s="648">
        <v>1212.7478093670829</v>
      </c>
    </row>
    <row r="15" spans="1:5" ht="30" customHeight="1" thickTop="1" thickBot="1">
      <c r="A15" s="200" t="s">
        <v>1317</v>
      </c>
      <c r="B15" s="100" t="s">
        <v>339</v>
      </c>
      <c r="C15" s="102" t="s">
        <v>1860</v>
      </c>
      <c r="D15" s="648">
        <v>1212.7478093670829</v>
      </c>
    </row>
    <row r="16" spans="1:5" ht="30" customHeight="1" thickTop="1" thickBot="1">
      <c r="A16" s="200" t="s">
        <v>1227</v>
      </c>
      <c r="B16" s="100" t="s">
        <v>339</v>
      </c>
      <c r="C16" s="102" t="s">
        <v>1228</v>
      </c>
      <c r="D16" s="648">
        <v>1212.7478093670829</v>
      </c>
    </row>
    <row r="17" spans="1:4" ht="30" customHeight="1" thickTop="1" thickBot="1">
      <c r="A17" s="200" t="s">
        <v>1229</v>
      </c>
      <c r="B17" s="100" t="s">
        <v>339</v>
      </c>
      <c r="C17" s="102" t="s">
        <v>1230</v>
      </c>
      <c r="D17" s="648">
        <v>1212.7478093670829</v>
      </c>
    </row>
    <row r="18" spans="1:4" ht="30" customHeight="1" thickTop="1" thickBot="1">
      <c r="A18" s="200" t="s">
        <v>1231</v>
      </c>
      <c r="B18" s="100" t="s">
        <v>339</v>
      </c>
      <c r="C18" s="102" t="s">
        <v>1232</v>
      </c>
      <c r="D18" s="648">
        <v>1212.7478093670829</v>
      </c>
    </row>
    <row r="19" spans="1:4" ht="30" customHeight="1" thickTop="1" thickBot="1">
      <c r="A19" s="200" t="s">
        <v>1235</v>
      </c>
      <c r="B19" s="100" t="s">
        <v>339</v>
      </c>
      <c r="C19" s="102" t="s">
        <v>1236</v>
      </c>
      <c r="D19" s="648">
        <v>1212.7478093670829</v>
      </c>
    </row>
    <row r="20" spans="1:4" ht="30" customHeight="1" thickTop="1" thickBot="1">
      <c r="A20" s="200" t="s">
        <v>1407</v>
      </c>
      <c r="B20" s="100" t="s">
        <v>339</v>
      </c>
      <c r="C20" s="102" t="s">
        <v>1869</v>
      </c>
      <c r="D20" s="648">
        <v>1212.7478093670829</v>
      </c>
    </row>
    <row r="21" spans="1:4" ht="30" customHeight="1" thickTop="1" thickBot="1">
      <c r="A21" s="200" t="s">
        <v>1239</v>
      </c>
      <c r="B21" s="100" t="s">
        <v>339</v>
      </c>
      <c r="C21" s="102" t="s">
        <v>1240</v>
      </c>
      <c r="D21" s="648">
        <v>1212.7478093670829</v>
      </c>
    </row>
    <row r="22" spans="1:4" ht="30" customHeight="1" thickTop="1" thickBot="1">
      <c r="A22" s="200" t="s">
        <v>1390</v>
      </c>
      <c r="B22" s="100" t="s">
        <v>339</v>
      </c>
      <c r="C22" s="102" t="s">
        <v>1391</v>
      </c>
      <c r="D22" s="648">
        <v>1212.7478093670829</v>
      </c>
    </row>
    <row r="23" spans="1:4" ht="30" customHeight="1" thickTop="1" thickBot="1">
      <c r="A23" s="200" t="s">
        <v>1247</v>
      </c>
      <c r="B23" s="100" t="s">
        <v>339</v>
      </c>
      <c r="C23" s="102" t="s">
        <v>1248</v>
      </c>
      <c r="D23" s="648">
        <v>1212.7478093670829</v>
      </c>
    </row>
    <row r="24" spans="1:4" ht="30" customHeight="1" thickTop="1" thickBot="1">
      <c r="A24" s="200" t="s">
        <v>1269</v>
      </c>
      <c r="B24" s="100" t="s">
        <v>339</v>
      </c>
      <c r="C24" s="102" t="s">
        <v>1270</v>
      </c>
      <c r="D24" s="648">
        <v>1212.7478093670829</v>
      </c>
    </row>
    <row r="25" spans="1:4" ht="30" customHeight="1" thickTop="1" thickBot="1">
      <c r="A25" s="200" t="s">
        <v>1241</v>
      </c>
      <c r="B25" s="100" t="s">
        <v>339</v>
      </c>
      <c r="C25" s="102" t="s">
        <v>1242</v>
      </c>
      <c r="D25" s="648">
        <v>1212.7478093670829</v>
      </c>
    </row>
    <row r="26" spans="1:4" ht="30" customHeight="1" thickTop="1" thickBot="1">
      <c r="A26" s="200" t="s">
        <v>1246</v>
      </c>
      <c r="B26" s="100" t="s">
        <v>339</v>
      </c>
      <c r="C26" s="102" t="s">
        <v>1242</v>
      </c>
      <c r="D26" s="648">
        <v>1212.7478093670829</v>
      </c>
    </row>
    <row r="27" spans="1:4" ht="30" customHeight="1" thickTop="1" thickBot="1">
      <c r="A27" s="200" t="s">
        <v>1303</v>
      </c>
      <c r="B27" s="100" t="s">
        <v>339</v>
      </c>
      <c r="C27" s="102" t="s">
        <v>1304</v>
      </c>
      <c r="D27" s="648">
        <v>1212.7478093670829</v>
      </c>
    </row>
    <row r="28" spans="1:4" ht="30" customHeight="1" thickTop="1" thickBot="1">
      <c r="A28" s="200" t="s">
        <v>1249</v>
      </c>
      <c r="B28" s="100" t="s">
        <v>339</v>
      </c>
      <c r="C28" s="102" t="s">
        <v>1250</v>
      </c>
      <c r="D28" s="648">
        <v>1212.7478093670829</v>
      </c>
    </row>
    <row r="29" spans="1:4" ht="30" customHeight="1" thickTop="1" thickBot="1">
      <c r="A29" s="200" t="s">
        <v>1254</v>
      </c>
      <c r="B29" s="100" t="s">
        <v>339</v>
      </c>
      <c r="C29" s="102" t="s">
        <v>1255</v>
      </c>
      <c r="D29" s="648">
        <v>1212.7478093670829</v>
      </c>
    </row>
    <row r="30" spans="1:4" ht="30" customHeight="1" thickTop="1" thickBot="1">
      <c r="A30" s="200" t="s">
        <v>1252</v>
      </c>
      <c r="B30" s="100" t="s">
        <v>339</v>
      </c>
      <c r="C30" s="102" t="s">
        <v>1253</v>
      </c>
      <c r="D30" s="648">
        <v>1212.7478093670829</v>
      </c>
    </row>
    <row r="31" spans="1:4" ht="30" customHeight="1" thickTop="1" thickBot="1">
      <c r="A31" s="200" t="s">
        <v>1267</v>
      </c>
      <c r="B31" s="100" t="s">
        <v>339</v>
      </c>
      <c r="C31" s="102" t="s">
        <v>1268</v>
      </c>
      <c r="D31" s="648">
        <v>1212.7478093670829</v>
      </c>
    </row>
    <row r="32" spans="1:4" ht="30" customHeight="1" thickTop="1" thickBot="1">
      <c r="A32" s="200" t="s">
        <v>1256</v>
      </c>
      <c r="B32" s="100" t="s">
        <v>339</v>
      </c>
      <c r="C32" s="102" t="s">
        <v>1257</v>
      </c>
      <c r="D32" s="648">
        <v>1212.7478093670829</v>
      </c>
    </row>
    <row r="33" spans="1:4" ht="30" customHeight="1" thickTop="1" thickBot="1">
      <c r="A33" s="200" t="s">
        <v>1272</v>
      </c>
      <c r="B33" s="100" t="s">
        <v>339</v>
      </c>
      <c r="C33" s="102" t="s">
        <v>1257</v>
      </c>
      <c r="D33" s="648">
        <v>1212.7478093670829</v>
      </c>
    </row>
    <row r="34" spans="1:4" ht="30" customHeight="1" thickTop="1" thickBot="1">
      <c r="A34" s="200" t="s">
        <v>1273</v>
      </c>
      <c r="B34" s="100" t="s">
        <v>339</v>
      </c>
      <c r="C34" s="102" t="s">
        <v>1274</v>
      </c>
      <c r="D34" s="648">
        <v>1212.7478093670829</v>
      </c>
    </row>
    <row r="35" spans="1:4" ht="30" customHeight="1" thickTop="1" thickBot="1">
      <c r="A35" s="200" t="s">
        <v>1323</v>
      </c>
      <c r="B35" s="100" t="s">
        <v>339</v>
      </c>
      <c r="C35" s="102" t="s">
        <v>1864</v>
      </c>
      <c r="D35" s="648">
        <v>1212.7478093670829</v>
      </c>
    </row>
    <row r="36" spans="1:4" ht="30" customHeight="1" thickTop="1" thickBot="1">
      <c r="A36" s="200" t="s">
        <v>1404</v>
      </c>
      <c r="B36" s="100" t="s">
        <v>339</v>
      </c>
      <c r="C36" s="102" t="s">
        <v>1405</v>
      </c>
      <c r="D36" s="648">
        <v>1212.7478093670829</v>
      </c>
    </row>
    <row r="37" spans="1:4" ht="30" customHeight="1" thickTop="1" thickBot="1">
      <c r="A37" s="200" t="s">
        <v>1385</v>
      </c>
      <c r="B37" s="100" t="s">
        <v>339</v>
      </c>
      <c r="C37" s="102" t="s">
        <v>1386</v>
      </c>
      <c r="D37" s="648">
        <v>1212.7478093670829</v>
      </c>
    </row>
    <row r="38" spans="1:4" ht="30" customHeight="1" thickTop="1" thickBot="1">
      <c r="A38" s="200" t="s">
        <v>1264</v>
      </c>
      <c r="B38" s="100" t="s">
        <v>339</v>
      </c>
      <c r="C38" s="102" t="s">
        <v>1265</v>
      </c>
      <c r="D38" s="648">
        <v>1212.7478093670829</v>
      </c>
    </row>
    <row r="39" spans="1:4" ht="30" customHeight="1" thickTop="1" thickBot="1">
      <c r="A39" s="200" t="s">
        <v>1221</v>
      </c>
      <c r="B39" s="100" t="s">
        <v>1223</v>
      </c>
      <c r="C39" s="102" t="s">
        <v>1280</v>
      </c>
      <c r="D39" s="648">
        <v>1212.7478093670829</v>
      </c>
    </row>
    <row r="40" spans="1:4" ht="30" customHeight="1" thickTop="1" thickBot="1">
      <c r="A40" s="200" t="s">
        <v>1261</v>
      </c>
      <c r="B40" s="100" t="s">
        <v>339</v>
      </c>
      <c r="C40" s="102" t="s">
        <v>1262</v>
      </c>
      <c r="D40" s="648">
        <v>1212.7478093670829</v>
      </c>
    </row>
    <row r="41" spans="1:4" ht="30" customHeight="1" thickTop="1" thickBot="1">
      <c r="A41" s="200" t="s">
        <v>1259</v>
      </c>
      <c r="B41" s="100" t="s">
        <v>339</v>
      </c>
      <c r="C41" s="102" t="s">
        <v>1260</v>
      </c>
      <c r="D41" s="648">
        <v>1212.7478093670829</v>
      </c>
    </row>
    <row r="42" spans="1:4" ht="30" customHeight="1" thickTop="1" thickBot="1">
      <c r="A42" s="200" t="s">
        <v>1392</v>
      </c>
      <c r="B42" s="100" t="s">
        <v>339</v>
      </c>
      <c r="C42" s="102" t="s">
        <v>1260</v>
      </c>
      <c r="D42" s="648">
        <v>1212.7478093670829</v>
      </c>
    </row>
    <row r="43" spans="1:4" ht="30" customHeight="1" thickTop="1" thickBot="1">
      <c r="A43" s="200" t="s">
        <v>1233</v>
      </c>
      <c r="B43" s="100" t="s">
        <v>339</v>
      </c>
      <c r="C43" s="102" t="s">
        <v>1234</v>
      </c>
      <c r="D43" s="648">
        <v>1212.7478093670829</v>
      </c>
    </row>
    <row r="44" spans="1:4" ht="30" customHeight="1" thickTop="1" thickBot="1">
      <c r="A44" s="200" t="s">
        <v>1387</v>
      </c>
      <c r="B44" s="100" t="s">
        <v>339</v>
      </c>
      <c r="C44" s="102" t="s">
        <v>1234</v>
      </c>
      <c r="D44" s="648">
        <v>1212.7478093670829</v>
      </c>
    </row>
    <row r="45" spans="1:4" ht="30" customHeight="1" thickTop="1" thickBot="1">
      <c r="A45" s="200" t="s">
        <v>1278</v>
      </c>
      <c r="B45" s="100" t="s">
        <v>339</v>
      </c>
      <c r="C45" s="102" t="s">
        <v>1279</v>
      </c>
      <c r="D45" s="648">
        <v>1212.7478093670829</v>
      </c>
    </row>
    <row r="46" spans="1:4" ht="30" customHeight="1" thickTop="1" thickBot="1">
      <c r="A46" s="200" t="s">
        <v>1287</v>
      </c>
      <c r="B46" s="100" t="s">
        <v>339</v>
      </c>
      <c r="C46" s="102" t="s">
        <v>1288</v>
      </c>
      <c r="D46" s="648">
        <v>1212.7478093670829</v>
      </c>
    </row>
    <row r="47" spans="1:4" ht="30" customHeight="1" thickTop="1" thickBot="1">
      <c r="A47" s="200" t="s">
        <v>1291</v>
      </c>
      <c r="B47" s="100" t="s">
        <v>339</v>
      </c>
      <c r="C47" s="102" t="s">
        <v>1292</v>
      </c>
      <c r="D47" s="648">
        <v>1212.7478093670829</v>
      </c>
    </row>
    <row r="48" spans="1:4" ht="30" customHeight="1" thickTop="1" thickBot="1">
      <c r="A48" s="200" t="s">
        <v>1283</v>
      </c>
      <c r="B48" s="100" t="s">
        <v>1223</v>
      </c>
      <c r="C48" s="102" t="s">
        <v>1284</v>
      </c>
      <c r="D48" s="648">
        <v>1212.7478093670829</v>
      </c>
    </row>
    <row r="49" spans="1:4" ht="30" customHeight="1" thickTop="1" thickBot="1">
      <c r="A49" s="200" t="s">
        <v>1281</v>
      </c>
      <c r="B49" s="100" t="s">
        <v>339</v>
      </c>
      <c r="C49" s="102" t="s">
        <v>1282</v>
      </c>
      <c r="D49" s="648">
        <v>1212.7478093670829</v>
      </c>
    </row>
    <row r="50" spans="1:4" ht="30" customHeight="1" thickTop="1" thickBot="1">
      <c r="A50" s="200" t="s">
        <v>1285</v>
      </c>
      <c r="B50" s="100" t="s">
        <v>339</v>
      </c>
      <c r="C50" s="102" t="s">
        <v>1286</v>
      </c>
      <c r="D50" s="648">
        <v>1212.7478093670829</v>
      </c>
    </row>
    <row r="51" spans="1:4" ht="30" customHeight="1" thickTop="1" thickBot="1">
      <c r="A51" s="200" t="s">
        <v>1314</v>
      </c>
      <c r="B51" s="100" t="s">
        <v>1306</v>
      </c>
      <c r="C51" s="102" t="s">
        <v>1315</v>
      </c>
      <c r="D51" s="648">
        <v>1212.7478093670829</v>
      </c>
    </row>
    <row r="52" spans="1:4" ht="30" customHeight="1" thickTop="1" thickBot="1">
      <c r="A52" s="200" t="s">
        <v>1316</v>
      </c>
      <c r="B52" s="100" t="s">
        <v>1306</v>
      </c>
      <c r="C52" s="102" t="s">
        <v>1315</v>
      </c>
      <c r="D52" s="648">
        <v>1212.7478093670829</v>
      </c>
    </row>
    <row r="53" spans="1:4" ht="30" customHeight="1" thickTop="1" thickBot="1">
      <c r="A53" s="200" t="s">
        <v>1289</v>
      </c>
      <c r="B53" s="100" t="s">
        <v>339</v>
      </c>
      <c r="C53" s="102" t="s">
        <v>1290</v>
      </c>
      <c r="D53" s="648">
        <v>1212.7478093670829</v>
      </c>
    </row>
    <row r="54" spans="1:4" ht="30" customHeight="1" thickTop="1" thickBot="1">
      <c r="A54" s="200" t="s">
        <v>1293</v>
      </c>
      <c r="B54" s="100" t="s">
        <v>339</v>
      </c>
      <c r="C54" s="102" t="s">
        <v>1294</v>
      </c>
      <c r="D54" s="648">
        <v>1212.7478093670829</v>
      </c>
    </row>
    <row r="55" spans="1:4" ht="30" customHeight="1" thickTop="1" thickBot="1">
      <c r="A55" s="200" t="s">
        <v>1378</v>
      </c>
      <c r="B55" s="100" t="s">
        <v>339</v>
      </c>
      <c r="C55" s="102" t="s">
        <v>2029</v>
      </c>
      <c r="D55" s="648">
        <v>1212.7478093670829</v>
      </c>
    </row>
    <row r="56" spans="1:4" ht="30" customHeight="1" thickTop="1" thickBot="1">
      <c r="A56" s="200" t="s">
        <v>1379</v>
      </c>
      <c r="B56" s="100" t="s">
        <v>339</v>
      </c>
      <c r="C56" s="102" t="s">
        <v>2030</v>
      </c>
      <c r="D56" s="648">
        <v>1212.7478093670829</v>
      </c>
    </row>
    <row r="57" spans="1:4" ht="30" customHeight="1" thickTop="1" thickBot="1">
      <c r="A57" s="200" t="s">
        <v>1380</v>
      </c>
      <c r="B57" s="100" t="s">
        <v>339</v>
      </c>
      <c r="C57" s="102" t="s">
        <v>2031</v>
      </c>
      <c r="D57" s="648">
        <v>1212.7478093670829</v>
      </c>
    </row>
    <row r="58" spans="1:4" ht="30" customHeight="1" thickTop="1" thickBot="1">
      <c r="A58" s="200" t="s">
        <v>1357</v>
      </c>
      <c r="B58" s="100" t="s">
        <v>339</v>
      </c>
      <c r="C58" s="102" t="s">
        <v>1867</v>
      </c>
      <c r="D58" s="648">
        <v>1212.7478093670829</v>
      </c>
    </row>
    <row r="59" spans="1:4" ht="30" customHeight="1" thickTop="1" thickBot="1">
      <c r="A59" s="200" t="s">
        <v>1295</v>
      </c>
      <c r="B59" s="100" t="s">
        <v>339</v>
      </c>
      <c r="C59" s="102" t="s">
        <v>1296</v>
      </c>
      <c r="D59" s="648">
        <v>1212.7478093670829</v>
      </c>
    </row>
    <row r="60" spans="1:4" ht="30" customHeight="1" thickTop="1" thickBot="1">
      <c r="A60" s="200" t="s">
        <v>1376</v>
      </c>
      <c r="B60" s="100" t="s">
        <v>339</v>
      </c>
      <c r="C60" s="102" t="s">
        <v>1377</v>
      </c>
      <c r="D60" s="648">
        <v>1212.7478093670829</v>
      </c>
    </row>
    <row r="61" spans="1:4" ht="30" customHeight="1" thickTop="1" thickBot="1">
      <c r="A61" s="200" t="s">
        <v>1362</v>
      </c>
      <c r="B61" s="100" t="s">
        <v>339</v>
      </c>
      <c r="C61" s="102" t="s">
        <v>1363</v>
      </c>
      <c r="D61" s="648">
        <v>1212.7478093670829</v>
      </c>
    </row>
    <row r="62" spans="1:4" ht="30" customHeight="1" thickTop="1" thickBot="1">
      <c r="A62" s="200" t="s">
        <v>1369</v>
      </c>
      <c r="B62" s="100" t="s">
        <v>339</v>
      </c>
      <c r="C62" s="102" t="s">
        <v>1370</v>
      </c>
      <c r="D62" s="648">
        <v>1212.7478093670829</v>
      </c>
    </row>
    <row r="63" spans="1:4" ht="30" customHeight="1" thickTop="1" thickBot="1">
      <c r="A63" s="200" t="s">
        <v>1373</v>
      </c>
      <c r="B63" s="100" t="s">
        <v>339</v>
      </c>
      <c r="C63" s="102" t="s">
        <v>1374</v>
      </c>
      <c r="D63" s="648">
        <v>1212.7478093670829</v>
      </c>
    </row>
    <row r="64" spans="1:4" ht="30" customHeight="1" thickTop="1" thickBot="1">
      <c r="A64" s="200" t="s">
        <v>1360</v>
      </c>
      <c r="B64" s="100" t="s">
        <v>339</v>
      </c>
      <c r="C64" s="102" t="s">
        <v>1361</v>
      </c>
      <c r="D64" s="648">
        <v>1212.7478093670829</v>
      </c>
    </row>
    <row r="65" spans="1:4" ht="30" customHeight="1" thickTop="1" thickBot="1">
      <c r="A65" s="200" t="s">
        <v>1297</v>
      </c>
      <c r="B65" s="100" t="s">
        <v>339</v>
      </c>
      <c r="C65" s="102" t="s">
        <v>1298</v>
      </c>
      <c r="D65" s="648">
        <v>1212.7478093670829</v>
      </c>
    </row>
    <row r="66" spans="1:4" ht="30" customHeight="1" thickTop="1" thickBot="1">
      <c r="A66" s="200" t="s">
        <v>1367</v>
      </c>
      <c r="B66" s="100" t="s">
        <v>339</v>
      </c>
      <c r="C66" s="102" t="s">
        <v>1368</v>
      </c>
      <c r="D66" s="648">
        <v>1212.7478093670829</v>
      </c>
    </row>
    <row r="67" spans="1:4" ht="30" customHeight="1" thickTop="1" thickBot="1">
      <c r="A67" s="200" t="s">
        <v>1371</v>
      </c>
      <c r="B67" s="100" t="s">
        <v>339</v>
      </c>
      <c r="C67" s="102" t="s">
        <v>1372</v>
      </c>
      <c r="D67" s="648">
        <v>1212.7478093670829</v>
      </c>
    </row>
    <row r="68" spans="1:4" ht="30" customHeight="1" thickTop="1" thickBot="1">
      <c r="A68" s="200" t="s">
        <v>1343</v>
      </c>
      <c r="B68" s="100" t="s">
        <v>339</v>
      </c>
      <c r="C68" s="102" t="s">
        <v>1344</v>
      </c>
      <c r="D68" s="648">
        <v>1212.7478093670829</v>
      </c>
    </row>
    <row r="69" spans="1:4" ht="30" customHeight="1" thickTop="1" thickBot="1">
      <c r="A69" s="200" t="s">
        <v>1383</v>
      </c>
      <c r="B69" s="100" t="s">
        <v>339</v>
      </c>
      <c r="C69" s="102" t="s">
        <v>2033</v>
      </c>
      <c r="D69" s="648">
        <v>1212.7478093670829</v>
      </c>
    </row>
    <row r="70" spans="1:4" ht="30" customHeight="1" thickTop="1" thickBot="1">
      <c r="A70" s="200" t="s">
        <v>1384</v>
      </c>
      <c r="B70" s="100" t="s">
        <v>339</v>
      </c>
      <c r="C70" s="102" t="s">
        <v>2034</v>
      </c>
      <c r="D70" s="648">
        <v>1212.7478093670829</v>
      </c>
    </row>
    <row r="71" spans="1:4" ht="30" customHeight="1" thickTop="1" thickBot="1">
      <c r="A71" s="200" t="s">
        <v>1381</v>
      </c>
      <c r="B71" s="100" t="s">
        <v>339</v>
      </c>
      <c r="C71" s="102" t="s">
        <v>2035</v>
      </c>
      <c r="D71" s="648">
        <v>1212.7478093670829</v>
      </c>
    </row>
    <row r="72" spans="1:4" ht="30" customHeight="1" thickTop="1" thickBot="1">
      <c r="A72" s="200" t="s">
        <v>1382</v>
      </c>
      <c r="B72" s="100" t="s">
        <v>339</v>
      </c>
      <c r="C72" s="102" t="s">
        <v>2036</v>
      </c>
      <c r="D72" s="648">
        <v>1212.7478093670829</v>
      </c>
    </row>
    <row r="73" spans="1:4" ht="30" customHeight="1" thickTop="1" thickBot="1">
      <c r="A73" s="200" t="s">
        <v>1350</v>
      </c>
      <c r="B73" s="100" t="s">
        <v>339</v>
      </c>
      <c r="C73" s="102" t="s">
        <v>1351</v>
      </c>
      <c r="D73" s="648">
        <v>1212.7478093670829</v>
      </c>
    </row>
    <row r="74" spans="1:4" ht="30" customHeight="1" thickTop="1" thickBot="1">
      <c r="A74" s="200" t="s">
        <v>1349</v>
      </c>
      <c r="B74" s="100" t="s">
        <v>339</v>
      </c>
      <c r="C74" s="102" t="s">
        <v>1866</v>
      </c>
      <c r="D74" s="648">
        <v>1212.7478093670829</v>
      </c>
    </row>
    <row r="75" spans="1:4" ht="30" customHeight="1" thickTop="1" thickBot="1">
      <c r="A75" s="200" t="s">
        <v>1347</v>
      </c>
      <c r="B75" s="100" t="s">
        <v>339</v>
      </c>
      <c r="C75" s="102" t="s">
        <v>1348</v>
      </c>
      <c r="D75" s="648">
        <v>1212.7478093670829</v>
      </c>
    </row>
    <row r="76" spans="1:4" ht="30" customHeight="1" thickTop="1" thickBot="1">
      <c r="A76" s="200" t="s">
        <v>1375</v>
      </c>
      <c r="B76" s="100" t="s">
        <v>339</v>
      </c>
      <c r="C76" s="102" t="s">
        <v>2028</v>
      </c>
      <c r="D76" s="648">
        <v>1212.7478093670829</v>
      </c>
    </row>
    <row r="77" spans="1:4" ht="30" customHeight="1" thickTop="1" thickBot="1">
      <c r="A77" s="200" t="s">
        <v>1353</v>
      </c>
      <c r="B77" s="100" t="s">
        <v>339</v>
      </c>
      <c r="C77" s="102" t="s">
        <v>1354</v>
      </c>
      <c r="D77" s="648">
        <v>1212.7478093670829</v>
      </c>
    </row>
    <row r="78" spans="1:4" ht="30" customHeight="1" thickTop="1" thickBot="1">
      <c r="A78" s="200" t="s">
        <v>1355</v>
      </c>
      <c r="B78" s="100" t="s">
        <v>339</v>
      </c>
      <c r="C78" s="102" t="s">
        <v>1356</v>
      </c>
      <c r="D78" s="648">
        <v>1212.7478093670829</v>
      </c>
    </row>
    <row r="79" spans="1:4" ht="30" customHeight="1" thickTop="1" thickBot="1">
      <c r="A79" s="200" t="s">
        <v>1358</v>
      </c>
      <c r="B79" s="100" t="s">
        <v>339</v>
      </c>
      <c r="C79" s="102" t="s">
        <v>1359</v>
      </c>
      <c r="D79" s="648">
        <v>1212.7478093670829</v>
      </c>
    </row>
    <row r="80" spans="1:4" ht="30" customHeight="1" thickTop="1" thickBot="1">
      <c r="A80" s="200" t="s">
        <v>1337</v>
      </c>
      <c r="B80" s="100" t="s">
        <v>339</v>
      </c>
      <c r="C80" s="102" t="s">
        <v>1338</v>
      </c>
      <c r="D80" s="648">
        <v>1212.7478093670829</v>
      </c>
    </row>
    <row r="81" spans="1:4" ht="30" customHeight="1" thickTop="1" thickBot="1">
      <c r="A81" s="200" t="s">
        <v>1341</v>
      </c>
      <c r="B81" s="100" t="s">
        <v>339</v>
      </c>
      <c r="C81" s="102" t="s">
        <v>1342</v>
      </c>
      <c r="D81" s="648">
        <v>1212.7478093670829</v>
      </c>
    </row>
    <row r="82" spans="1:4" ht="30" customHeight="1" thickTop="1" thickBot="1">
      <c r="A82" s="200" t="s">
        <v>1345</v>
      </c>
      <c r="B82" s="100" t="s">
        <v>339</v>
      </c>
      <c r="C82" s="102" t="s">
        <v>1346</v>
      </c>
      <c r="D82" s="648">
        <v>1212.7478093670829</v>
      </c>
    </row>
    <row r="83" spans="1:4" ht="30" customHeight="1" thickTop="1" thickBot="1">
      <c r="A83" s="200" t="s">
        <v>1339</v>
      </c>
      <c r="B83" s="100" t="s">
        <v>339</v>
      </c>
      <c r="C83" s="102" t="s">
        <v>1340</v>
      </c>
      <c r="D83" s="648">
        <v>1212.7478093670829</v>
      </c>
    </row>
    <row r="84" spans="1:4" ht="30" customHeight="1" thickTop="1" thickBot="1">
      <c r="A84" s="200" t="s">
        <v>1305</v>
      </c>
      <c r="B84" s="100" t="s">
        <v>339</v>
      </c>
      <c r="C84" s="102" t="s">
        <v>1307</v>
      </c>
      <c r="D84" s="648">
        <v>1212.7478093670829</v>
      </c>
    </row>
    <row r="85" spans="1:4" ht="30" customHeight="1" thickTop="1" thickBot="1">
      <c r="A85" s="200" t="s">
        <v>1308</v>
      </c>
      <c r="B85" s="100" t="s">
        <v>339</v>
      </c>
      <c r="C85" s="102" t="s">
        <v>1859</v>
      </c>
      <c r="D85" s="648">
        <v>1212.7478093670829</v>
      </c>
    </row>
    <row r="86" spans="1:4" ht="30" customHeight="1" thickTop="1" thickBot="1">
      <c r="A86" s="200" t="s">
        <v>1309</v>
      </c>
      <c r="B86" s="100" t="s">
        <v>1306</v>
      </c>
      <c r="C86" s="102" t="s">
        <v>1310</v>
      </c>
      <c r="D86" s="648">
        <v>1212.7478093670829</v>
      </c>
    </row>
    <row r="87" spans="1:4" ht="30" customHeight="1" thickTop="1" thickBot="1">
      <c r="A87" s="200" t="s">
        <v>1311</v>
      </c>
      <c r="B87" s="100" t="s">
        <v>339</v>
      </c>
      <c r="C87" s="102" t="s">
        <v>1312</v>
      </c>
      <c r="D87" s="648">
        <v>1212.7478093670829</v>
      </c>
    </row>
    <row r="88" spans="1:4" ht="30" customHeight="1" thickTop="1" thickBot="1">
      <c r="A88" s="200" t="s">
        <v>1313</v>
      </c>
      <c r="B88" s="100" t="s">
        <v>339</v>
      </c>
      <c r="C88" s="102" t="s">
        <v>1312</v>
      </c>
      <c r="D88" s="648">
        <v>1212.7478093670829</v>
      </c>
    </row>
    <row r="89" spans="1:4" ht="30" customHeight="1" thickTop="1" thickBot="1">
      <c r="A89" s="200" t="s">
        <v>1243</v>
      </c>
      <c r="B89" s="100" t="s">
        <v>339</v>
      </c>
      <c r="C89" s="102" t="s">
        <v>1852</v>
      </c>
      <c r="D89" s="648">
        <v>1212.7478093670829</v>
      </c>
    </row>
    <row r="90" spans="1:4" ht="30" customHeight="1" thickTop="1" thickBot="1">
      <c r="A90" s="200" t="s">
        <v>1365</v>
      </c>
      <c r="B90" s="100" t="s">
        <v>339</v>
      </c>
      <c r="C90" s="102" t="s">
        <v>1366</v>
      </c>
      <c r="D90" s="648">
        <v>1212.7478093670829</v>
      </c>
    </row>
    <row r="91" spans="1:4" ht="30" customHeight="1" thickTop="1" thickBot="1">
      <c r="A91" s="200" t="s">
        <v>1244</v>
      </c>
      <c r="B91" s="100" t="s">
        <v>339</v>
      </c>
      <c r="C91" s="102" t="s">
        <v>1245</v>
      </c>
      <c r="D91" s="648">
        <v>1212.7478093670829</v>
      </c>
    </row>
    <row r="92" spans="1:4" ht="30" customHeight="1" thickTop="1" thickBot="1">
      <c r="A92" s="200" t="s">
        <v>1277</v>
      </c>
      <c r="B92" s="100" t="s">
        <v>339</v>
      </c>
      <c r="C92" s="102" t="s">
        <v>1858</v>
      </c>
      <c r="D92" s="648">
        <v>1212.7478093670829</v>
      </c>
    </row>
    <row r="93" spans="1:4" ht="30" customHeight="1" thickTop="1" thickBot="1">
      <c r="A93" s="200" t="s">
        <v>1408</v>
      </c>
      <c r="B93" s="100" t="s">
        <v>1406</v>
      </c>
      <c r="C93" s="102" t="s">
        <v>1870</v>
      </c>
      <c r="D93" s="648">
        <v>38.408362058285945</v>
      </c>
    </row>
    <row r="94" spans="1:4" ht="30" customHeight="1" thickTop="1" thickBot="1">
      <c r="A94" s="200" t="s">
        <v>1399</v>
      </c>
      <c r="B94" s="100" t="s">
        <v>92</v>
      </c>
      <c r="C94" s="102" t="s">
        <v>1868</v>
      </c>
      <c r="D94" s="648">
        <v>234524.15464926339</v>
      </c>
    </row>
    <row r="95" spans="1:4" ht="30" customHeight="1" thickTop="1" thickBot="1">
      <c r="A95" s="200" t="s">
        <v>1222</v>
      </c>
      <c r="B95" s="100" t="s">
        <v>1223</v>
      </c>
      <c r="C95" s="102" t="s">
        <v>1224</v>
      </c>
      <c r="D95" s="648">
        <v>0.43905677139059429</v>
      </c>
    </row>
    <row r="96" spans="1:4" ht="30" customHeight="1" thickTop="1" thickBot="1">
      <c r="A96" s="200" t="s">
        <v>1631</v>
      </c>
      <c r="B96" s="100" t="s">
        <v>339</v>
      </c>
      <c r="C96" s="102" t="s">
        <v>1851</v>
      </c>
      <c r="D96" s="648">
        <v>853.88945974186618</v>
      </c>
    </row>
    <row r="97" spans="1:4" ht="30" customHeight="1" thickTop="1" thickBot="1">
      <c r="A97" s="200" t="s">
        <v>1412</v>
      </c>
      <c r="B97" s="100" t="s">
        <v>339</v>
      </c>
      <c r="C97" s="102" t="s">
        <v>1411</v>
      </c>
      <c r="D97" s="648">
        <v>1055.3508131525566</v>
      </c>
    </row>
    <row r="98" spans="1:4" ht="30" customHeight="1" thickTop="1" thickBot="1">
      <c r="A98" s="200" t="s">
        <v>1237</v>
      </c>
      <c r="B98" s="100" t="s">
        <v>92</v>
      </c>
      <c r="C98" s="102" t="s">
        <v>1238</v>
      </c>
      <c r="D98" s="648">
        <v>16772.266749914794</v>
      </c>
    </row>
    <row r="99" spans="1:4" ht="30" customHeight="1" thickTop="1" thickBot="1">
      <c r="A99" s="200" t="s">
        <v>1251</v>
      </c>
      <c r="B99" s="100" t="s">
        <v>339</v>
      </c>
      <c r="C99" s="102" t="s">
        <v>1853</v>
      </c>
      <c r="D99" s="648">
        <v>1552.5262904397568</v>
      </c>
    </row>
    <row r="100" spans="1:4" ht="30" customHeight="1" thickTop="1" thickBot="1">
      <c r="A100" s="200" t="s">
        <v>1320</v>
      </c>
      <c r="B100" s="100" t="s">
        <v>1306</v>
      </c>
      <c r="C100" s="102" t="s">
        <v>1863</v>
      </c>
      <c r="D100" s="648">
        <v>903.99115543041535</v>
      </c>
    </row>
    <row r="101" spans="1:4" ht="30" customHeight="1" thickTop="1" thickBot="1">
      <c r="A101" s="200" t="s">
        <v>1393</v>
      </c>
      <c r="B101" s="100" t="s">
        <v>339</v>
      </c>
      <c r="C101" s="102" t="s">
        <v>1394</v>
      </c>
      <c r="D101" s="648">
        <v>3758.4512596746099</v>
      </c>
    </row>
    <row r="102" spans="1:4" ht="30" customHeight="1" thickTop="1" thickBot="1">
      <c r="A102" s="200" t="s">
        <v>1395</v>
      </c>
      <c r="B102" s="100" t="s">
        <v>141</v>
      </c>
      <c r="C102" s="102" t="s">
        <v>1396</v>
      </c>
      <c r="D102" s="648">
        <v>100663.70612113658</v>
      </c>
    </row>
    <row r="103" spans="1:4" ht="30" customHeight="1" thickTop="1" thickBot="1">
      <c r="A103" s="200" t="s">
        <v>1327</v>
      </c>
      <c r="B103" s="100" t="s">
        <v>344</v>
      </c>
      <c r="C103" s="102" t="s">
        <v>1328</v>
      </c>
      <c r="D103" s="648">
        <v>0.43905677139059429</v>
      </c>
    </row>
    <row r="104" spans="1:4" ht="30" customHeight="1" thickTop="1" thickBot="1">
      <c r="A104" s="200" t="s">
        <v>1325</v>
      </c>
      <c r="B104" s="100" t="s">
        <v>344</v>
      </c>
      <c r="C104" s="102" t="s">
        <v>1326</v>
      </c>
      <c r="D104" s="648">
        <v>0.43905677139059429</v>
      </c>
    </row>
    <row r="105" spans="1:4" ht="30" customHeight="1" thickTop="1" thickBot="1">
      <c r="A105" s="200" t="s">
        <v>1275</v>
      </c>
      <c r="B105" s="100" t="s">
        <v>339</v>
      </c>
      <c r="C105" s="102" t="s">
        <v>1276</v>
      </c>
      <c r="D105" s="648">
        <v>2238.7137595696236</v>
      </c>
    </row>
    <row r="106" spans="1:4" ht="30" customHeight="1" thickTop="1" thickBot="1">
      <c r="A106" s="200" t="s">
        <v>1402</v>
      </c>
      <c r="B106" s="100" t="s">
        <v>92</v>
      </c>
      <c r="C106" s="102" t="s">
        <v>1403</v>
      </c>
      <c r="D106" s="648">
        <v>104749.02797230726</v>
      </c>
    </row>
    <row r="107" spans="1:4" ht="30" customHeight="1" thickTop="1" thickBot="1">
      <c r="A107" s="200" t="s">
        <v>1301</v>
      </c>
      <c r="B107" s="100" t="s">
        <v>339</v>
      </c>
      <c r="C107" s="102" t="s">
        <v>1302</v>
      </c>
      <c r="D107" s="648">
        <v>861.1358753639629</v>
      </c>
    </row>
    <row r="108" spans="1:4" ht="30" customHeight="1" thickTop="1" thickBot="1">
      <c r="A108" s="200" t="s">
        <v>1263</v>
      </c>
      <c r="B108" s="100" t="s">
        <v>339</v>
      </c>
      <c r="C108" s="102" t="s">
        <v>1855</v>
      </c>
      <c r="D108" s="648">
        <v>814.51376223872865</v>
      </c>
    </row>
    <row r="109" spans="1:4" ht="30" customHeight="1" thickTop="1" thickBot="1">
      <c r="A109" s="200" t="s">
        <v>1258</v>
      </c>
      <c r="B109" s="100" t="s">
        <v>339</v>
      </c>
      <c r="C109" s="102" t="s">
        <v>1854</v>
      </c>
      <c r="D109" s="648">
        <v>773.13560136573244</v>
      </c>
    </row>
    <row r="110" spans="1:4" ht="30" customHeight="1" thickTop="1" thickBot="1">
      <c r="A110" s="200" t="s">
        <v>1397</v>
      </c>
      <c r="B110" s="100" t="s">
        <v>339</v>
      </c>
      <c r="C110" s="102" t="s">
        <v>1398</v>
      </c>
      <c r="D110" s="648">
        <v>814.9137138632907</v>
      </c>
    </row>
    <row r="111" spans="1:4" ht="30" customHeight="1" thickTop="1" thickBot="1">
      <c r="A111" s="200" t="s">
        <v>1318</v>
      </c>
      <c r="B111" s="100" t="s">
        <v>1306</v>
      </c>
      <c r="C111" s="102" t="s">
        <v>1861</v>
      </c>
      <c r="D111" s="648">
        <v>719.43505994098246</v>
      </c>
    </row>
    <row r="112" spans="1:4" ht="30" customHeight="1" thickTop="1" thickBot="1">
      <c r="A112" s="200" t="s">
        <v>1319</v>
      </c>
      <c r="B112" s="100" t="s">
        <v>344</v>
      </c>
      <c r="C112" s="102" t="s">
        <v>1862</v>
      </c>
      <c r="D112" s="648">
        <v>2.966700107816898</v>
      </c>
    </row>
    <row r="113" spans="1:4" ht="30" customHeight="1" thickTop="1" thickBot="1">
      <c r="A113" s="200" t="s">
        <v>1324</v>
      </c>
      <c r="B113" s="100" t="s">
        <v>1306</v>
      </c>
      <c r="C113" s="102" t="s">
        <v>1865</v>
      </c>
      <c r="D113" s="648">
        <v>529.0520725893914</v>
      </c>
    </row>
    <row r="114" spans="1:4" ht="30" customHeight="1" thickTop="1" thickBot="1">
      <c r="A114" s="200" t="s">
        <v>1400</v>
      </c>
      <c r="B114" s="100" t="s">
        <v>92</v>
      </c>
      <c r="C114" s="102" t="s">
        <v>1401</v>
      </c>
      <c r="D114" s="648">
        <v>800109.36722739507</v>
      </c>
    </row>
    <row r="115" spans="1:4" ht="30" customHeight="1" thickTop="1" thickBot="1">
      <c r="A115" s="200" t="s">
        <v>1321</v>
      </c>
      <c r="B115" s="100" t="s">
        <v>92</v>
      </c>
      <c r="C115" s="102" t="s">
        <v>1322</v>
      </c>
      <c r="D115" s="648">
        <v>754.47923117363666</v>
      </c>
    </row>
    <row r="116" spans="1:4" ht="30" customHeight="1" thickTop="1" thickBot="1">
      <c r="A116" s="200" t="s">
        <v>1271</v>
      </c>
      <c r="B116" s="100" t="s">
        <v>339</v>
      </c>
      <c r="C116" s="102" t="s">
        <v>1857</v>
      </c>
      <c r="D116" s="648">
        <v>14.417612111142816</v>
      </c>
    </row>
    <row r="117" spans="1:4" ht="30" customHeight="1" thickTop="1" thickBot="1">
      <c r="A117" s="200" t="s">
        <v>1299</v>
      </c>
      <c r="B117" s="100" t="s">
        <v>92</v>
      </c>
      <c r="C117" s="102" t="s">
        <v>1300</v>
      </c>
      <c r="D117" s="648">
        <v>380194.35174217704</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88"/>
      <c r="B1" s="791"/>
      <c r="C1" s="792"/>
      <c r="D1" s="792"/>
      <c r="E1" s="792"/>
      <c r="F1" s="792"/>
      <c r="G1" s="792"/>
      <c r="H1" s="792"/>
      <c r="I1" s="793"/>
      <c r="J1" s="754" t="s">
        <v>933</v>
      </c>
      <c r="K1" s="761" t="s">
        <v>2198</v>
      </c>
      <c r="L1" s="762"/>
      <c r="M1" s="763"/>
    </row>
    <row r="2" spans="1:13" s="489" customFormat="1">
      <c r="A2" s="789"/>
      <c r="B2" s="767" t="s">
        <v>934</v>
      </c>
      <c r="C2" s="768"/>
      <c r="D2" s="768"/>
      <c r="E2" s="768"/>
      <c r="F2" s="768"/>
      <c r="G2" s="768"/>
      <c r="H2" s="768"/>
      <c r="I2" s="769"/>
      <c r="J2" s="755"/>
      <c r="K2" s="764"/>
      <c r="L2" s="765"/>
      <c r="M2" s="766"/>
    </row>
    <row r="3" spans="1:13" s="489" customFormat="1">
      <c r="A3" s="789"/>
      <c r="B3" s="770" t="s">
        <v>2199</v>
      </c>
      <c r="C3" s="771"/>
      <c r="D3" s="771"/>
      <c r="E3" s="771"/>
      <c r="F3" s="771"/>
      <c r="G3" s="771"/>
      <c r="H3" s="771"/>
      <c r="I3" s="772"/>
      <c r="J3" s="759" t="s">
        <v>935</v>
      </c>
      <c r="K3" s="774">
        <v>1</v>
      </c>
      <c r="L3" s="775"/>
      <c r="M3" s="776"/>
    </row>
    <row r="4" spans="1:13" s="489" customFormat="1">
      <c r="A4" s="789"/>
      <c r="B4" s="770" t="s">
        <v>2200</v>
      </c>
      <c r="C4" s="771"/>
      <c r="D4" s="771"/>
      <c r="E4" s="771"/>
      <c r="F4" s="771"/>
      <c r="G4" s="771"/>
      <c r="H4" s="771"/>
      <c r="I4" s="772"/>
      <c r="J4" s="773"/>
      <c r="K4" s="777"/>
      <c r="L4" s="778"/>
      <c r="M4" s="779"/>
    </row>
    <row r="5" spans="1:13" s="489" customFormat="1">
      <c r="A5" s="789"/>
      <c r="B5" s="756" t="s">
        <v>2201</v>
      </c>
      <c r="C5" s="757"/>
      <c r="D5" s="757"/>
      <c r="E5" s="757"/>
      <c r="F5" s="757"/>
      <c r="G5" s="757"/>
      <c r="H5" s="757"/>
      <c r="I5" s="758"/>
      <c r="J5" s="759" t="s">
        <v>936</v>
      </c>
      <c r="K5" s="780"/>
      <c r="L5" s="780" t="s">
        <v>937</v>
      </c>
      <c r="M5" s="782"/>
    </row>
    <row r="6" spans="1:13" s="489" customFormat="1" ht="13.5" customHeight="1" thickBot="1">
      <c r="A6" s="790"/>
      <c r="B6" s="794"/>
      <c r="C6" s="795"/>
      <c r="D6" s="795"/>
      <c r="E6" s="795"/>
      <c r="F6" s="795"/>
      <c r="G6" s="795"/>
      <c r="H6" s="795"/>
      <c r="I6" s="796"/>
      <c r="J6" s="760"/>
      <c r="K6" s="781"/>
      <c r="L6" s="781"/>
      <c r="M6" s="783"/>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5" t="s">
        <v>2205</v>
      </c>
      <c r="B10" s="786"/>
      <c r="C10" s="786"/>
      <c r="D10" s="786"/>
      <c r="E10" s="508" t="s">
        <v>2206</v>
      </c>
      <c r="F10" s="509"/>
      <c r="H10" s="787" t="s">
        <v>2207</v>
      </c>
      <c r="I10" s="787"/>
      <c r="J10" s="510" t="s">
        <v>2206</v>
      </c>
      <c r="K10" s="511"/>
      <c r="L10" s="511"/>
      <c r="M10" s="512"/>
    </row>
    <row r="11" spans="1:13" s="489" customFormat="1" ht="24" customHeight="1">
      <c r="A11" s="513" t="s">
        <v>939</v>
      </c>
      <c r="B11" s="514"/>
      <c r="C11" s="784"/>
      <c r="D11" s="784"/>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3"/>
      <c r="L12" s="743"/>
      <c r="M12" s="744"/>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5" t="s">
        <v>2202</v>
      </c>
      <c r="F25" s="745"/>
      <c r="G25" s="745"/>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6" t="s">
        <v>942</v>
      </c>
      <c r="B27" s="747"/>
      <c r="C27" s="747"/>
      <c r="D27" s="747"/>
      <c r="E27" s="747"/>
      <c r="F27" s="747"/>
      <c r="G27" s="747"/>
      <c r="H27" s="747"/>
      <c r="I27" s="747"/>
      <c r="J27" s="747"/>
      <c r="K27" s="747"/>
      <c r="L27" s="747"/>
      <c r="M27" s="748"/>
    </row>
    <row r="28" spans="1:13" ht="13.5" thickBot="1">
      <c r="A28" s="555"/>
      <c r="B28" s="556"/>
      <c r="C28" s="556"/>
      <c r="D28" s="556"/>
      <c r="E28" s="556"/>
      <c r="F28" s="556"/>
      <c r="G28" s="556"/>
      <c r="H28" s="556"/>
      <c r="I28" s="556"/>
      <c r="J28" s="556"/>
      <c r="K28" s="556"/>
      <c r="L28" s="556"/>
      <c r="M28" s="557"/>
    </row>
    <row r="29" spans="1:13" ht="25.5">
      <c r="A29" s="558" t="s">
        <v>943</v>
      </c>
      <c r="B29" s="749" t="s">
        <v>944</v>
      </c>
      <c r="C29" s="750"/>
      <c r="D29" s="750"/>
      <c r="E29" s="750"/>
      <c r="F29" s="750"/>
      <c r="G29" s="750"/>
      <c r="H29" s="750"/>
      <c r="I29" s="751"/>
      <c r="J29" s="559" t="s">
        <v>2215</v>
      </c>
      <c r="K29" s="752" t="s">
        <v>945</v>
      </c>
      <c r="L29" s="753"/>
      <c r="M29" s="558" t="s">
        <v>946</v>
      </c>
    </row>
    <row r="30" spans="1:13" ht="13.5" thickBot="1">
      <c r="A30" s="560"/>
      <c r="B30" s="561"/>
      <c r="C30" s="562"/>
      <c r="D30" s="562"/>
      <c r="E30" s="562"/>
      <c r="F30" s="562"/>
      <c r="G30" s="562"/>
      <c r="H30" s="562"/>
      <c r="I30" s="562"/>
      <c r="J30" s="563"/>
      <c r="K30" s="736"/>
      <c r="L30" s="737"/>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4" t="s">
        <v>944</v>
      </c>
      <c r="B34" s="715"/>
      <c r="C34" s="715"/>
      <c r="D34" s="715"/>
      <c r="E34" s="715"/>
      <c r="F34" s="715"/>
      <c r="G34" s="734"/>
      <c r="H34" s="738" t="s">
        <v>948</v>
      </c>
      <c r="I34" s="739"/>
      <c r="J34" s="571" t="s">
        <v>949</v>
      </c>
      <c r="K34" s="735" t="s">
        <v>950</v>
      </c>
      <c r="L34" s="734"/>
      <c r="M34" s="572" t="s">
        <v>951</v>
      </c>
    </row>
    <row r="35" spans="1:13" s="573" customFormat="1" ht="12">
      <c r="A35" s="740"/>
      <c r="B35" s="741"/>
      <c r="C35" s="741"/>
      <c r="D35" s="741"/>
      <c r="E35" s="741"/>
      <c r="F35" s="741"/>
      <c r="G35" s="719"/>
      <c r="H35" s="742"/>
      <c r="I35" s="720"/>
      <c r="J35" s="574"/>
      <c r="K35" s="718"/>
      <c r="L35" s="719"/>
      <c r="M35" s="575"/>
    </row>
    <row r="36" spans="1:13" s="573" customFormat="1" thickBot="1">
      <c r="A36" s="731"/>
      <c r="B36" s="732"/>
      <c r="C36" s="732"/>
      <c r="D36" s="732"/>
      <c r="E36" s="732"/>
      <c r="F36" s="732"/>
      <c r="G36" s="713"/>
      <c r="H36" s="733"/>
      <c r="I36" s="721"/>
      <c r="J36" s="576"/>
      <c r="K36" s="712"/>
      <c r="L36" s="713"/>
      <c r="M36" s="577"/>
    </row>
    <row r="37" spans="1:13" s="573" customFormat="1" thickBot="1">
      <c r="A37" s="707" t="s">
        <v>953</v>
      </c>
      <c r="B37" s="708"/>
      <c r="C37" s="708"/>
      <c r="D37" s="708"/>
      <c r="E37" s="708"/>
      <c r="F37" s="708"/>
      <c r="G37" s="708"/>
      <c r="H37" s="708"/>
      <c r="I37" s="708"/>
      <c r="J37" s="708"/>
      <c r="K37" s="708"/>
      <c r="L37" s="709"/>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4" t="s">
        <v>944</v>
      </c>
      <c r="B41" s="715"/>
      <c r="C41" s="715"/>
      <c r="D41" s="715"/>
      <c r="E41" s="715"/>
      <c r="F41" s="715"/>
      <c r="G41" s="715"/>
      <c r="H41" s="734"/>
      <c r="I41" s="587" t="s">
        <v>945</v>
      </c>
      <c r="J41" s="571" t="s">
        <v>946</v>
      </c>
      <c r="K41" s="735" t="s">
        <v>955</v>
      </c>
      <c r="L41" s="734"/>
      <c r="M41" s="572" t="s">
        <v>951</v>
      </c>
    </row>
    <row r="42" spans="1:13" s="573" customFormat="1" ht="12">
      <c r="A42" s="701"/>
      <c r="B42" s="702"/>
      <c r="C42" s="702"/>
      <c r="D42" s="702"/>
      <c r="E42" s="702"/>
      <c r="F42" s="702"/>
      <c r="G42" s="702"/>
      <c r="H42" s="720"/>
      <c r="I42" s="588"/>
      <c r="J42" s="574"/>
      <c r="K42" s="718"/>
      <c r="L42" s="719"/>
      <c r="M42" s="575"/>
    </row>
    <row r="43" spans="1:13" s="573" customFormat="1" thickBot="1">
      <c r="A43" s="710"/>
      <c r="B43" s="711"/>
      <c r="C43" s="711"/>
      <c r="D43" s="711"/>
      <c r="E43" s="711"/>
      <c r="F43" s="711"/>
      <c r="G43" s="711"/>
      <c r="H43" s="721"/>
      <c r="I43" s="589"/>
      <c r="J43" s="590"/>
      <c r="K43" s="712"/>
      <c r="L43" s="713"/>
      <c r="M43" s="591"/>
    </row>
    <row r="44" spans="1:13" s="573" customFormat="1" thickBot="1">
      <c r="A44" s="707" t="s">
        <v>953</v>
      </c>
      <c r="B44" s="708"/>
      <c r="C44" s="708"/>
      <c r="D44" s="708"/>
      <c r="E44" s="708"/>
      <c r="F44" s="708"/>
      <c r="G44" s="708"/>
      <c r="H44" s="708"/>
      <c r="I44" s="708"/>
      <c r="J44" s="708"/>
      <c r="K44" s="708"/>
      <c r="L44" s="709"/>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2" t="s">
        <v>957</v>
      </c>
      <c r="B48" s="723"/>
      <c r="C48" s="723"/>
      <c r="D48" s="723"/>
      <c r="E48" s="724"/>
      <c r="F48" s="594"/>
      <c r="G48" s="595" t="s">
        <v>945</v>
      </c>
      <c r="H48" s="596" t="s">
        <v>958</v>
      </c>
      <c r="I48" s="597" t="s">
        <v>2233</v>
      </c>
      <c r="J48" s="596" t="s">
        <v>2234</v>
      </c>
      <c r="K48" s="725" t="s">
        <v>961</v>
      </c>
      <c r="L48" s="724"/>
      <c r="M48" s="598" t="s">
        <v>951</v>
      </c>
    </row>
    <row r="49" spans="1:13" s="573" customFormat="1" ht="12">
      <c r="A49" s="599"/>
      <c r="B49" s="600"/>
      <c r="C49" s="600"/>
      <c r="D49" s="600"/>
      <c r="E49" s="600"/>
      <c r="F49" s="600"/>
      <c r="G49" s="601"/>
      <c r="H49" s="574"/>
      <c r="I49" s="588"/>
      <c r="J49" s="574"/>
      <c r="K49" s="718"/>
      <c r="L49" s="719"/>
      <c r="M49" s="575"/>
    </row>
    <row r="50" spans="1:13" s="573" customFormat="1" thickBot="1">
      <c r="A50" s="602"/>
      <c r="B50" s="603"/>
      <c r="C50" s="603"/>
      <c r="D50" s="603"/>
      <c r="E50" s="603"/>
      <c r="F50" s="603"/>
      <c r="G50" s="604"/>
      <c r="H50" s="576"/>
      <c r="I50" s="586"/>
      <c r="J50" s="576"/>
      <c r="K50" s="712"/>
      <c r="L50" s="713"/>
      <c r="M50" s="577"/>
    </row>
    <row r="51" spans="1:13" s="573" customFormat="1" thickBot="1">
      <c r="A51" s="726" t="s">
        <v>953</v>
      </c>
      <c r="B51" s="727"/>
      <c r="C51" s="727"/>
      <c r="D51" s="727"/>
      <c r="E51" s="727"/>
      <c r="F51" s="727"/>
      <c r="G51" s="727"/>
      <c r="H51" s="727"/>
      <c r="I51" s="727"/>
      <c r="J51" s="727"/>
      <c r="K51" s="727"/>
      <c r="L51" s="728"/>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2" t="s">
        <v>944</v>
      </c>
      <c r="B55" s="723"/>
      <c r="C55" s="723"/>
      <c r="D55" s="723"/>
      <c r="E55" s="723"/>
      <c r="F55" s="723"/>
      <c r="G55" s="724"/>
      <c r="H55" s="595" t="s">
        <v>964</v>
      </c>
      <c r="I55" s="597" t="s">
        <v>965</v>
      </c>
      <c r="J55" s="596" t="s">
        <v>966</v>
      </c>
      <c r="K55" s="729" t="s">
        <v>950</v>
      </c>
      <c r="L55" s="730"/>
      <c r="M55" s="606" t="s">
        <v>951</v>
      </c>
    </row>
    <row r="56" spans="1:13" s="573" customFormat="1" ht="12">
      <c r="A56" s="701"/>
      <c r="B56" s="702"/>
      <c r="C56" s="702"/>
      <c r="D56" s="702"/>
      <c r="E56" s="702"/>
      <c r="F56" s="702"/>
      <c r="G56" s="702"/>
      <c r="H56" s="574"/>
      <c r="I56" s="588"/>
      <c r="J56" s="574"/>
      <c r="K56" s="718"/>
      <c r="L56" s="719"/>
      <c r="M56" s="575"/>
    </row>
    <row r="57" spans="1:13" s="573" customFormat="1" thickBot="1">
      <c r="A57" s="710"/>
      <c r="B57" s="711"/>
      <c r="C57" s="711"/>
      <c r="D57" s="711"/>
      <c r="E57" s="711"/>
      <c r="F57" s="711"/>
      <c r="G57" s="711"/>
      <c r="H57" s="576"/>
      <c r="I57" s="586"/>
      <c r="J57" s="576"/>
      <c r="K57" s="712"/>
      <c r="L57" s="713"/>
      <c r="M57" s="577"/>
    </row>
    <row r="58" spans="1:13" s="573" customFormat="1" thickBot="1">
      <c r="A58" s="707" t="s">
        <v>953</v>
      </c>
      <c r="B58" s="708"/>
      <c r="C58" s="708"/>
      <c r="D58" s="708"/>
      <c r="E58" s="708"/>
      <c r="F58" s="708"/>
      <c r="G58" s="708"/>
      <c r="H58" s="708"/>
      <c r="I58" s="708"/>
      <c r="J58" s="708"/>
      <c r="K58" s="708"/>
      <c r="L58" s="709"/>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7" t="s">
        <v>967</v>
      </c>
      <c r="B60" s="708"/>
      <c r="C60" s="708"/>
      <c r="D60" s="708"/>
      <c r="E60" s="708"/>
      <c r="F60" s="708"/>
      <c r="G60" s="708"/>
      <c r="H60" s="708"/>
      <c r="I60" s="708"/>
      <c r="J60" s="708"/>
      <c r="K60" s="708"/>
      <c r="L60" s="709"/>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4" t="s">
        <v>944</v>
      </c>
      <c r="B64" s="715"/>
      <c r="C64" s="715"/>
      <c r="D64" s="715"/>
      <c r="E64" s="715"/>
      <c r="F64" s="715"/>
      <c r="G64" s="715"/>
      <c r="H64" s="607"/>
      <c r="I64" s="608"/>
      <c r="J64" s="609" t="s">
        <v>970</v>
      </c>
      <c r="K64" s="716" t="s">
        <v>971</v>
      </c>
      <c r="L64" s="717"/>
      <c r="M64" s="610"/>
    </row>
    <row r="65" spans="1:13" s="573" customFormat="1" ht="12">
      <c r="A65" s="701" t="s">
        <v>2235</v>
      </c>
      <c r="B65" s="702"/>
      <c r="C65" s="702"/>
      <c r="D65" s="702"/>
      <c r="E65" s="702"/>
      <c r="F65" s="702"/>
      <c r="G65" s="702"/>
      <c r="H65" s="611"/>
      <c r="I65" s="612"/>
      <c r="J65" s="613"/>
      <c r="K65" s="703"/>
      <c r="L65" s="704"/>
      <c r="M65" s="614"/>
    </row>
    <row r="66" spans="1:13" s="573" customFormat="1" ht="12">
      <c r="A66" s="615" t="s">
        <v>973</v>
      </c>
      <c r="B66" s="616"/>
      <c r="C66" s="616"/>
      <c r="D66" s="616"/>
      <c r="E66" s="616"/>
      <c r="F66" s="616"/>
      <c r="G66" s="616"/>
      <c r="H66" s="611"/>
      <c r="I66" s="612"/>
      <c r="J66" s="613"/>
      <c r="K66" s="703"/>
      <c r="L66" s="704"/>
      <c r="M66" s="614"/>
    </row>
    <row r="67" spans="1:13" s="573" customFormat="1" thickBot="1">
      <c r="A67" s="602" t="s">
        <v>974</v>
      </c>
      <c r="B67" s="603"/>
      <c r="C67" s="603"/>
      <c r="D67" s="603"/>
      <c r="E67" s="603"/>
      <c r="F67" s="603"/>
      <c r="G67" s="603"/>
      <c r="H67" s="617"/>
      <c r="I67" s="618"/>
      <c r="J67" s="613"/>
      <c r="K67" s="705"/>
      <c r="L67" s="706"/>
      <c r="M67" s="614"/>
    </row>
    <row r="68" spans="1:13" s="573" customFormat="1" thickBot="1">
      <c r="A68" s="707" t="s">
        <v>953</v>
      </c>
      <c r="B68" s="708"/>
      <c r="C68" s="708"/>
      <c r="D68" s="708"/>
      <c r="E68" s="708"/>
      <c r="F68" s="708"/>
      <c r="G68" s="708"/>
      <c r="H68" s="708"/>
      <c r="I68" s="708"/>
      <c r="J68" s="708"/>
      <c r="K68" s="708"/>
      <c r="L68" s="709"/>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7" t="s">
        <v>2236</v>
      </c>
      <c r="B70" s="708"/>
      <c r="C70" s="708"/>
      <c r="D70" s="708"/>
      <c r="E70" s="708"/>
      <c r="F70" s="708"/>
      <c r="G70" s="708"/>
      <c r="H70" s="708"/>
      <c r="I70" s="708"/>
      <c r="J70" s="708"/>
      <c r="K70" s="708"/>
      <c r="L70" s="709"/>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1" t="s">
        <v>2218</v>
      </c>
      <c r="B87" s="692"/>
      <c r="C87" s="692"/>
      <c r="D87" s="692"/>
      <c r="E87" s="692"/>
      <c r="F87" s="692"/>
      <c r="G87" s="692"/>
      <c r="H87" s="692"/>
      <c r="I87" s="692"/>
      <c r="J87" s="692"/>
      <c r="K87" s="692"/>
      <c r="L87" s="692"/>
      <c r="M87" s="693"/>
    </row>
    <row r="88" spans="1:13" ht="17.25" customHeight="1">
      <c r="A88" s="691"/>
      <c r="B88" s="692"/>
      <c r="C88" s="692"/>
      <c r="D88" s="692"/>
      <c r="E88" s="692"/>
      <c r="F88" s="692"/>
      <c r="G88" s="692"/>
      <c r="H88" s="692"/>
      <c r="I88" s="692"/>
      <c r="J88" s="692"/>
      <c r="K88" s="692"/>
      <c r="L88" s="692"/>
      <c r="M88" s="693"/>
    </row>
    <row r="89" spans="1:13" ht="18.75" customHeight="1">
      <c r="A89" s="694" t="s">
        <v>2219</v>
      </c>
      <c r="B89" s="695"/>
      <c r="C89" s="695"/>
      <c r="D89" s="695"/>
      <c r="E89" s="695"/>
      <c r="F89" s="695"/>
      <c r="G89" s="695"/>
      <c r="H89" s="695"/>
      <c r="I89" s="695"/>
      <c r="J89" s="695"/>
      <c r="K89" s="695"/>
      <c r="L89" s="695"/>
      <c r="M89" s="696"/>
    </row>
    <row r="90" spans="1:13" ht="21.75" customHeight="1">
      <c r="A90" s="694"/>
      <c r="B90" s="695"/>
      <c r="C90" s="695"/>
      <c r="D90" s="695"/>
      <c r="E90" s="695"/>
      <c r="F90" s="695"/>
      <c r="G90" s="695"/>
      <c r="H90" s="695"/>
      <c r="I90" s="695"/>
      <c r="J90" s="695"/>
      <c r="K90" s="695"/>
      <c r="L90" s="695"/>
      <c r="M90" s="696"/>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7"/>
      <c r="J100" s="697"/>
      <c r="K100" s="697"/>
      <c r="L100" s="697"/>
      <c r="M100" s="698"/>
    </row>
    <row r="101" spans="1:13" ht="13.5" thickBot="1">
      <c r="A101" s="643" t="s">
        <v>2221</v>
      </c>
      <c r="B101" s="644"/>
      <c r="C101" s="644"/>
      <c r="D101" s="645"/>
      <c r="E101" s="645"/>
      <c r="F101" s="645"/>
      <c r="G101" s="645"/>
      <c r="H101" s="645"/>
      <c r="I101" s="699"/>
      <c r="J101" s="699"/>
      <c r="K101" s="699"/>
      <c r="L101" s="699"/>
      <c r="M101" s="700"/>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1" t="s">
        <v>2205</v>
      </c>
      <c r="C10" s="902"/>
      <c r="D10" s="902"/>
      <c r="E10" s="902"/>
      <c r="F10" s="358" t="s">
        <v>2206</v>
      </c>
      <c r="G10" s="79"/>
      <c r="H10" s="359"/>
      <c r="I10" s="903" t="s">
        <v>2207</v>
      </c>
      <c r="J10" s="903"/>
      <c r="K10" s="360" t="s">
        <v>2206</v>
      </c>
      <c r="L10" s="356"/>
      <c r="M10" s="356"/>
      <c r="N10" s="357"/>
    </row>
    <row r="11" spans="2:14">
      <c r="B11" s="361" t="s">
        <v>939</v>
      </c>
      <c r="C11" s="362"/>
      <c r="D11" s="894"/>
      <c r="E11" s="894"/>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4" t="s">
        <v>2222</v>
      </c>
      <c r="G25" s="905"/>
      <c r="H25" s="905"/>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129</v>
      </c>
      <c r="B36" s="836" t="str">
        <f>VLOOKUP(A36,EQUIPOS!A6:D154,3,FALSE)</f>
        <v xml:space="preserve">Buldozer, Potencia al volante de 140 HP, motor de 2200 RPM, longitud de hoja 4,80m. </v>
      </c>
      <c r="C36" s="837"/>
      <c r="D36" s="837"/>
      <c r="E36" s="837"/>
      <c r="F36" s="837"/>
      <c r="G36" s="837"/>
      <c r="H36" s="838"/>
      <c r="I36" s="267"/>
      <c r="J36" s="268"/>
      <c r="K36" s="269">
        <f>VLOOKUP(A36,EQUIPOS!A6:D161,4,FALSE)</f>
        <v>181917.75291072091</v>
      </c>
      <c r="L36" s="270"/>
      <c r="M36" s="271">
        <v>0.15</v>
      </c>
      <c r="N36" s="272">
        <f>K36/M36</f>
        <v>1212785.0194048062</v>
      </c>
    </row>
    <row r="37" spans="1:14">
      <c r="A37" t="s">
        <v>150</v>
      </c>
      <c r="B37" s="836" t="str">
        <f>VLOOKUP(A37,EQUIPOS!A7:D154,3,FALSE)</f>
        <v>Cargador : Potencia en el volante 125 hp, Clasificación de RPM del motor 2300.</v>
      </c>
      <c r="C37" s="837"/>
      <c r="D37" s="837"/>
      <c r="E37" s="837"/>
      <c r="F37" s="837"/>
      <c r="G37" s="837"/>
      <c r="H37" s="838"/>
      <c r="I37" s="267"/>
      <c r="J37" s="268"/>
      <c r="K37" s="269">
        <f>VLOOKUP(A37,EQUIPOS!A7:D162,4,FALSE)</f>
        <v>152581.87490398428</v>
      </c>
      <c r="L37" s="270"/>
      <c r="M37" s="271">
        <v>0.15</v>
      </c>
      <c r="N37" s="272">
        <f>K37/M37</f>
        <v>1017212.4993598952</v>
      </c>
    </row>
    <row r="38" spans="1:14">
      <c r="A38" t="s">
        <v>273</v>
      </c>
      <c r="B38" s="836" t="str">
        <f>VLOOKUP(A38,EQUIPOS!A8:D154,3,FALSE)</f>
        <v>Motosierra, 93.6 cm3 - 7.1 HP, 45-90 cm - 7.9 kg</v>
      </c>
      <c r="C38" s="837"/>
      <c r="D38" s="837"/>
      <c r="E38" s="837"/>
      <c r="F38" s="837"/>
      <c r="G38" s="837"/>
      <c r="H38" s="838"/>
      <c r="I38" s="267"/>
      <c r="J38" s="268"/>
      <c r="K38" s="269">
        <f>VLOOKUP(A38,EQUIPOS!A8:D163,4,FALSE)</f>
        <v>4323.1531222795547</v>
      </c>
      <c r="L38" s="270"/>
      <c r="M38" s="271">
        <v>0.15</v>
      </c>
      <c r="N38" s="273">
        <f>K38/M38</f>
        <v>28821.020815197033</v>
      </c>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9021.8333333333339</v>
      </c>
    </row>
    <row r="43" spans="1:14" ht="15.75" thickBot="1">
      <c r="B43" s="823" t="s">
        <v>953</v>
      </c>
      <c r="C43" s="824"/>
      <c r="D43" s="824"/>
      <c r="E43" s="824"/>
      <c r="F43" s="824"/>
      <c r="G43" s="824"/>
      <c r="H43" s="824"/>
      <c r="I43" s="824"/>
      <c r="J43" s="824"/>
      <c r="K43" s="824"/>
      <c r="L43" s="824"/>
      <c r="M43" s="825"/>
      <c r="N43" s="99">
        <f>SUM(N36:N42)</f>
        <v>2267840.3729132321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7" t="s">
        <v>957</v>
      </c>
      <c r="C58" s="798"/>
      <c r="D58" s="798"/>
      <c r="E58" s="798"/>
      <c r="F58" s="798"/>
      <c r="G58" s="799"/>
      <c r="H58" s="73" t="s">
        <v>945</v>
      </c>
      <c r="I58" s="74" t="s">
        <v>958</v>
      </c>
      <c r="J58" s="75" t="s">
        <v>959</v>
      </c>
      <c r="K58" s="73" t="s">
        <v>960</v>
      </c>
      <c r="L58" s="826" t="s">
        <v>961</v>
      </c>
      <c r="M58" s="799"/>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7">
        <v>983.54</v>
      </c>
      <c r="M59" s="828"/>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2"/>
      <c r="M64" s="813"/>
      <c r="N64" s="296"/>
    </row>
    <row r="65" spans="1:15" ht="15.75" thickBot="1">
      <c r="B65" s="829" t="s">
        <v>953</v>
      </c>
      <c r="C65" s="830"/>
      <c r="D65" s="830"/>
      <c r="E65" s="830"/>
      <c r="F65" s="830"/>
      <c r="G65" s="830"/>
      <c r="H65" s="830"/>
      <c r="I65" s="830"/>
      <c r="J65" s="830"/>
      <c r="K65" s="830"/>
      <c r="L65" s="830"/>
      <c r="M65" s="831"/>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48"/>
      <c r="J75" s="48"/>
      <c r="K75" s="48"/>
      <c r="L75" s="812"/>
      <c r="M75" s="813"/>
      <c r="N75" s="296"/>
    </row>
    <row r="76" spans="1:15" ht="15.75" thickBot="1">
      <c r="B76" s="823" t="s">
        <v>953</v>
      </c>
      <c r="C76" s="824"/>
      <c r="D76" s="824"/>
      <c r="E76" s="824"/>
      <c r="F76" s="824"/>
      <c r="G76" s="824"/>
      <c r="H76" s="824"/>
      <c r="I76" s="830"/>
      <c r="J76" s="830"/>
      <c r="K76" s="830"/>
      <c r="L76" s="830"/>
      <c r="M76" s="831"/>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2482700.9395798985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496540.18791597971</v>
      </c>
      <c r="M83" s="858"/>
      <c r="N83" s="51"/>
    </row>
    <row r="84" spans="1:14">
      <c r="B84" s="89" t="s">
        <v>973</v>
      </c>
      <c r="C84" s="90"/>
      <c r="D84" s="90"/>
      <c r="E84" s="90"/>
      <c r="F84" s="90"/>
      <c r="G84" s="90"/>
      <c r="H84" s="90"/>
      <c r="I84" s="87"/>
      <c r="J84" s="88"/>
      <c r="K84" s="304">
        <v>0.05</v>
      </c>
      <c r="L84" s="857">
        <f>N78*K84</f>
        <v>124135.04697899493</v>
      </c>
      <c r="M84" s="858"/>
      <c r="N84" s="51"/>
    </row>
    <row r="85" spans="1:14" ht="15.75" thickBot="1">
      <c r="B85" s="91" t="s">
        <v>974</v>
      </c>
      <c r="C85" s="92"/>
      <c r="D85" s="92"/>
      <c r="E85" s="92"/>
      <c r="F85" s="92"/>
      <c r="G85" s="92"/>
      <c r="H85" s="92"/>
      <c r="I85" s="93"/>
      <c r="J85" s="94"/>
      <c r="K85" s="305">
        <v>0.05</v>
      </c>
      <c r="L85" s="859">
        <f>N78*K85</f>
        <v>124135.04697899493</v>
      </c>
      <c r="M85" s="860"/>
      <c r="N85" s="51"/>
    </row>
    <row r="86" spans="1:14" ht="15.75" thickBot="1">
      <c r="B86" s="823" t="s">
        <v>953</v>
      </c>
      <c r="C86" s="824"/>
      <c r="D86" s="824"/>
      <c r="E86" s="824"/>
      <c r="F86" s="824"/>
      <c r="G86" s="824"/>
      <c r="H86" s="824"/>
      <c r="I86" s="824"/>
      <c r="J86" s="824"/>
      <c r="K86" s="824"/>
      <c r="L86" s="824"/>
      <c r="M86" s="825"/>
      <c r="N86" s="52">
        <f>L83+L84+L85</f>
        <v>744810.28187396959</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3227511.2214538679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4"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1" t="s">
        <v>2205</v>
      </c>
      <c r="C10" s="902"/>
      <c r="D10" s="902"/>
      <c r="E10" s="902"/>
      <c r="F10" s="391" t="s">
        <v>2206</v>
      </c>
      <c r="G10" s="79"/>
      <c r="H10" s="359"/>
      <c r="I10" s="903" t="s">
        <v>2207</v>
      </c>
      <c r="J10" s="903"/>
      <c r="K10" s="392" t="s">
        <v>2206</v>
      </c>
      <c r="L10" s="356"/>
      <c r="M10" s="356"/>
      <c r="N10" s="35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249</v>
      </c>
      <c r="B36" s="836" t="str">
        <f>VLOOKUP(A36,EQUIPOS!A6:D154,3,FALSE)</f>
        <v>Guadañadora, Cilindraje 41.5 cm3, Longitud del mango 1450 mm, Peso 7.4 kg</v>
      </c>
      <c r="C36" s="837"/>
      <c r="D36" s="837"/>
      <c r="E36" s="837"/>
      <c r="F36" s="837"/>
      <c r="G36" s="837"/>
      <c r="H36" s="838"/>
      <c r="I36" s="267"/>
      <c r="J36" s="268"/>
      <c r="K36" s="269">
        <f>VLOOKUP(A36,EQUIPOS!A6:D161,4,FALSE)</f>
        <v>10172.124993598953</v>
      </c>
      <c r="L36" s="270"/>
      <c r="M36" s="271">
        <v>0.36</v>
      </c>
      <c r="N36" s="272">
        <f>K36/M36</f>
        <v>28255.90275999709</v>
      </c>
    </row>
    <row r="37" spans="1:14">
      <c r="A37" t="s">
        <v>273</v>
      </c>
      <c r="B37" s="836" t="str">
        <f>VLOOKUP(A37,EQUIPOS!A7:D154,3,FALSE)</f>
        <v>Motosierra, 93.6 cm3 - 7.1 HP, 45-90 cm - 7.9 kg</v>
      </c>
      <c r="C37" s="837"/>
      <c r="D37" s="837"/>
      <c r="E37" s="837"/>
      <c r="F37" s="837"/>
      <c r="G37" s="837"/>
      <c r="H37" s="838"/>
      <c r="I37" s="267"/>
      <c r="J37" s="268"/>
      <c r="K37" s="269">
        <f>VLOOKUP(A37,EQUIPOS!A7:D162,4,FALSE)</f>
        <v>4323.1531222795547</v>
      </c>
      <c r="L37" s="270"/>
      <c r="M37" s="271">
        <v>0.10299999999999999</v>
      </c>
      <c r="N37" s="272">
        <f>K37/M37</f>
        <v>41972.360410481117</v>
      </c>
    </row>
    <row r="38" spans="1:14">
      <c r="B38" s="836"/>
      <c r="C38" s="837"/>
      <c r="D38" s="837"/>
      <c r="E38" s="837"/>
      <c r="F38" s="837"/>
      <c r="G38" s="837"/>
      <c r="H38" s="838"/>
      <c r="I38" s="267"/>
      <c r="J38" s="268"/>
      <c r="K38" s="269"/>
      <c r="L38" s="270"/>
      <c r="M38" s="271"/>
      <c r="N38" s="273"/>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1879.5486111111113</v>
      </c>
    </row>
    <row r="43" spans="1:14" ht="15.75" thickBot="1">
      <c r="B43" s="823" t="s">
        <v>953</v>
      </c>
      <c r="C43" s="824"/>
      <c r="D43" s="824"/>
      <c r="E43" s="824"/>
      <c r="F43" s="824"/>
      <c r="G43" s="824"/>
      <c r="H43" s="824"/>
      <c r="I43" s="824"/>
      <c r="J43" s="824"/>
      <c r="K43" s="824"/>
      <c r="L43" s="824"/>
      <c r="M43" s="825"/>
      <c r="N43" s="99">
        <f>SUM(N36:N42)</f>
        <v>72107.81178158932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7">
        <f>'900.2'!N78</f>
        <v>1218.0434852283238</v>
      </c>
      <c r="M59" s="828"/>
      <c r="N59" s="287">
        <f>K59*L59</f>
        <v>60902.174261416192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60902.174261416192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170600.95826522773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34120.191653045549</v>
      </c>
      <c r="M83" s="858"/>
      <c r="N83" s="51"/>
    </row>
    <row r="84" spans="1:14">
      <c r="B84" s="89" t="s">
        <v>973</v>
      </c>
      <c r="C84" s="90"/>
      <c r="D84" s="90"/>
      <c r="E84" s="90"/>
      <c r="F84" s="90"/>
      <c r="G84" s="90"/>
      <c r="H84" s="90"/>
      <c r="I84" s="87"/>
      <c r="J84" s="88"/>
      <c r="K84" s="304">
        <v>0.05</v>
      </c>
      <c r="L84" s="857">
        <f>N78*K84</f>
        <v>8530.0479132613873</v>
      </c>
      <c r="M84" s="858"/>
      <c r="N84" s="51"/>
    </row>
    <row r="85" spans="1:14" ht="15.75" thickBot="1">
      <c r="B85" s="91" t="s">
        <v>974</v>
      </c>
      <c r="C85" s="92"/>
      <c r="D85" s="92"/>
      <c r="E85" s="92"/>
      <c r="F85" s="92"/>
      <c r="G85" s="92"/>
      <c r="H85" s="92"/>
      <c r="I85" s="93"/>
      <c r="J85" s="94"/>
      <c r="K85" s="305">
        <v>0.05</v>
      </c>
      <c r="L85" s="859">
        <f>N78*K85</f>
        <v>8530.0479132613873</v>
      </c>
      <c r="M85" s="860"/>
      <c r="N85" s="51"/>
    </row>
    <row r="86" spans="1:14" ht="15.75" thickBot="1">
      <c r="B86" s="823" t="s">
        <v>953</v>
      </c>
      <c r="C86" s="824"/>
      <c r="D86" s="824"/>
      <c r="E86" s="824"/>
      <c r="F86" s="824"/>
      <c r="G86" s="824"/>
      <c r="H86" s="824"/>
      <c r="I86" s="824"/>
      <c r="J86" s="824"/>
      <c r="K86" s="824"/>
      <c r="L86" s="824"/>
      <c r="M86" s="825"/>
      <c r="N86" s="52">
        <f>L83+L84+L85</f>
        <v>51180.287479568316</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221781.24574479606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7"/>
      <c r="J36" s="268"/>
      <c r="K36" s="269">
        <f>VLOOKUP(A36,EQUIPOS!A6:D161,4,FALSE)</f>
        <v>152581.87490398428</v>
      </c>
      <c r="L36" s="270"/>
      <c r="M36" s="271">
        <v>2.375</v>
      </c>
      <c r="N36" s="272">
        <f>K36/M36</f>
        <v>64244.999959572327</v>
      </c>
    </row>
    <row r="37" spans="1:14">
      <c r="A37" t="s">
        <v>180</v>
      </c>
      <c r="B37" s="836" t="str">
        <f>VLOOKUP(A37,EQUIPOS!A7:D154,3,FALSE)</f>
        <v>Compresor 120 HP, con martillo.</v>
      </c>
      <c r="C37" s="837"/>
      <c r="D37" s="837"/>
      <c r="E37" s="837"/>
      <c r="F37" s="837"/>
      <c r="G37" s="837"/>
      <c r="H37" s="838"/>
      <c r="I37" s="267"/>
      <c r="J37" s="268"/>
      <c r="K37" s="269">
        <f>VLOOKUP(A37,EQUIPOS!A7:D162,4,FALSE)</f>
        <v>50860.624967994758</v>
      </c>
      <c r="L37" s="270"/>
      <c r="M37" s="271">
        <v>2.375</v>
      </c>
      <c r="N37" s="272">
        <f>K37/M37</f>
        <v>21414.999986524108</v>
      </c>
    </row>
    <row r="38" spans="1:14">
      <c r="A38" t="s">
        <v>195</v>
      </c>
      <c r="B38" s="836" t="str">
        <f>VLOOKUP(A38,EQUIPOS!A7:D154,3,FALSE)</f>
        <v xml:space="preserve">Equipo de oxicorte, Capacidad de corte: hasta 6´´ (152mm) </v>
      </c>
      <c r="C38" s="837"/>
      <c r="D38" s="837"/>
      <c r="E38" s="837"/>
      <c r="F38" s="837"/>
      <c r="G38" s="837"/>
      <c r="H38" s="838"/>
      <c r="I38" s="267"/>
      <c r="J38" s="268"/>
      <c r="K38" s="269">
        <f>VLOOKUP(A38,EQUIPOS!A7:D162,4,FALSE)</f>
        <v>9248.5434621319255</v>
      </c>
      <c r="L38" s="270"/>
      <c r="M38" s="271">
        <v>2.375</v>
      </c>
      <c r="N38" s="273">
        <f>K38/M38</f>
        <v>3894.1235630029159</v>
      </c>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1416.2065453389896</v>
      </c>
    </row>
    <row r="43" spans="1:14" ht="15.75" thickBot="1">
      <c r="B43" s="823" t="s">
        <v>953</v>
      </c>
      <c r="C43" s="824"/>
      <c r="D43" s="824"/>
      <c r="E43" s="824"/>
      <c r="F43" s="824"/>
      <c r="G43" s="824"/>
      <c r="H43" s="824"/>
      <c r="I43" s="824"/>
      <c r="J43" s="824"/>
      <c r="K43" s="824"/>
      <c r="L43" s="824"/>
      <c r="M43" s="825"/>
      <c r="N43" s="99">
        <f>SUM(N36:N42)</f>
        <v>90970.330054438338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7">
        <f>'900.2'!N78</f>
        <v>1218.0434852283238</v>
      </c>
      <c r="M59" s="828"/>
      <c r="N59" s="287">
        <f>K59*L59</f>
        <v>1218.0434852283238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1218.0434852283238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182">
        <f>N43+N54+N65+N76</f>
        <v>106350.43899305655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21270.087798611312</v>
      </c>
      <c r="M83" s="858"/>
      <c r="N83" s="51"/>
    </row>
    <row r="84" spans="1:14">
      <c r="B84" s="89" t="s">
        <v>973</v>
      </c>
      <c r="C84" s="90"/>
      <c r="D84" s="90"/>
      <c r="E84" s="90"/>
      <c r="F84" s="90"/>
      <c r="G84" s="90"/>
      <c r="H84" s="90"/>
      <c r="I84" s="87"/>
      <c r="J84" s="88"/>
      <c r="K84" s="304">
        <v>0.05</v>
      </c>
      <c r="L84" s="857">
        <f>N78*K84</f>
        <v>5317.521949652828</v>
      </c>
      <c r="M84" s="858"/>
      <c r="N84" s="51"/>
    </row>
    <row r="85" spans="1:14" ht="15.75" thickBot="1">
      <c r="B85" s="91" t="s">
        <v>974</v>
      </c>
      <c r="C85" s="92"/>
      <c r="D85" s="92"/>
      <c r="E85" s="92"/>
      <c r="F85" s="92"/>
      <c r="G85" s="92"/>
      <c r="H85" s="92"/>
      <c r="I85" s="93"/>
      <c r="J85" s="94"/>
      <c r="K85" s="305">
        <v>0.05</v>
      </c>
      <c r="L85" s="859">
        <f>N78*K85</f>
        <v>5317.521949652828</v>
      </c>
      <c r="M85" s="860"/>
      <c r="N85" s="51"/>
    </row>
    <row r="86" spans="1:14" ht="15.75" thickBot="1">
      <c r="B86" s="823" t="s">
        <v>953</v>
      </c>
      <c r="C86" s="824"/>
      <c r="D86" s="824"/>
      <c r="E86" s="824"/>
      <c r="F86" s="824"/>
      <c r="G86" s="824"/>
      <c r="H86" s="824"/>
      <c r="I86" s="824"/>
      <c r="J86" s="824"/>
      <c r="K86" s="824"/>
      <c r="L86" s="824"/>
      <c r="M86" s="825"/>
      <c r="N86" s="52">
        <f>L83+L84+L85</f>
        <v>31905.131697916971</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52">
        <f>N78+N86</f>
        <v>138255.57069097352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1" t="s">
        <v>2205</v>
      </c>
      <c r="C10" s="902"/>
      <c r="D10" s="902"/>
      <c r="E10" s="902"/>
      <c r="F10" s="391" t="s">
        <v>2206</v>
      </c>
      <c r="G10" s="79"/>
      <c r="H10" s="359"/>
      <c r="I10" s="903" t="s">
        <v>2207</v>
      </c>
      <c r="J10" s="903"/>
      <c r="K10" s="392" t="s">
        <v>2206</v>
      </c>
      <c r="L10" s="356"/>
      <c r="M10" s="356"/>
      <c r="N10" s="35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312</v>
      </c>
      <c r="B36" s="836" t="str">
        <f>VLOOKUP(A36,EQUIPOS!A6:D154,3,FALSE)</f>
        <v>Retroexcavadora sobre oruga, potencia 138 HP, balde de 1,5 m3.</v>
      </c>
      <c r="C36" s="837"/>
      <c r="D36" s="837"/>
      <c r="E36" s="837"/>
      <c r="F36" s="837"/>
      <c r="G36" s="837"/>
      <c r="H36" s="838"/>
      <c r="I36" s="267"/>
      <c r="J36" s="268"/>
      <c r="K36" s="269">
        <f>VLOOKUP(A36,EQUIPOS!A6:D161,4,FALSE)</f>
        <v>160178.90848426649</v>
      </c>
      <c r="L36" s="270"/>
      <c r="M36" s="271">
        <v>2.5</v>
      </c>
      <c r="N36" s="272">
        <f>K36/M36</f>
        <v>64071.563393706594</v>
      </c>
    </row>
    <row r="37" spans="1:14">
      <c r="A37" t="s">
        <v>180</v>
      </c>
      <c r="B37" s="836" t="str">
        <f>VLOOKUP(A37,EQUIPOS!A7:D154,3,FALSE)</f>
        <v>Compresor 120 HP, con martillo.</v>
      </c>
      <c r="C37" s="837"/>
      <c r="D37" s="837"/>
      <c r="E37" s="837"/>
      <c r="F37" s="837"/>
      <c r="G37" s="837"/>
      <c r="H37" s="838"/>
      <c r="I37" s="267"/>
      <c r="J37" s="268"/>
      <c r="K37" s="269">
        <f>VLOOKUP(A37,EQUIPOS!A7:D162,4,FALSE)</f>
        <v>50860.624967994758</v>
      </c>
      <c r="L37" s="270"/>
      <c r="M37" s="271">
        <v>2.5</v>
      </c>
      <c r="N37" s="272">
        <f>K37/M37</f>
        <v>20344.249987197902</v>
      </c>
    </row>
    <row r="38" spans="1:14">
      <c r="A38" t="s">
        <v>195</v>
      </c>
      <c r="B38" s="836" t="str">
        <f>VLOOKUP(A38,EQUIPOS!A8:D154,3,FALSE)</f>
        <v xml:space="preserve">Equipo de oxicorte, Capacidad de corte: hasta 6´´ (152mm) </v>
      </c>
      <c r="C38" s="837"/>
      <c r="D38" s="837"/>
      <c r="E38" s="837"/>
      <c r="F38" s="837"/>
      <c r="G38" s="837"/>
      <c r="H38" s="838"/>
      <c r="I38" s="267"/>
      <c r="J38" s="268"/>
      <c r="K38" s="269">
        <f>VLOOKUP(A38,EQUIPOS!A8:D163,4,FALSE)</f>
        <v>9248.5434621319255</v>
      </c>
      <c r="L38" s="270"/>
      <c r="M38" s="271">
        <v>2.5</v>
      </c>
      <c r="N38" s="272">
        <f>K38/M38</f>
        <v>3699.4173848527703</v>
      </c>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269.07924361440797</v>
      </c>
    </row>
    <row r="43" spans="1:14" ht="15.75" thickBot="1">
      <c r="B43" s="823" t="s">
        <v>953</v>
      </c>
      <c r="C43" s="824"/>
      <c r="D43" s="824"/>
      <c r="E43" s="824"/>
      <c r="F43" s="824"/>
      <c r="G43" s="824"/>
      <c r="H43" s="824"/>
      <c r="I43" s="824"/>
      <c r="J43" s="824"/>
      <c r="K43" s="824"/>
      <c r="L43" s="824"/>
      <c r="M43" s="825"/>
      <c r="N43" s="99">
        <f>SUM(N36:N42)</f>
        <v>88384.310009371678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7">
        <f>'900.2'!N78</f>
        <v>1218.0434852283238</v>
      </c>
      <c r="M59" s="828"/>
      <c r="N59" s="287">
        <f>K59*L59</f>
        <v>1218.0434852283238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1218.0434852283238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103056.31567532039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20611.26313506408</v>
      </c>
      <c r="M83" s="858"/>
      <c r="N83" s="51"/>
    </row>
    <row r="84" spans="1:14">
      <c r="B84" s="89" t="s">
        <v>973</v>
      </c>
      <c r="C84" s="90"/>
      <c r="D84" s="90"/>
      <c r="E84" s="90"/>
      <c r="F84" s="90"/>
      <c r="G84" s="90"/>
      <c r="H84" s="90"/>
      <c r="I84" s="87"/>
      <c r="J84" s="88"/>
      <c r="K84" s="304">
        <v>0.05</v>
      </c>
      <c r="L84" s="857">
        <f>N78*K84</f>
        <v>5152.8157837660201</v>
      </c>
      <c r="M84" s="858"/>
      <c r="N84" s="51"/>
    </row>
    <row r="85" spans="1:14" ht="15.75" thickBot="1">
      <c r="B85" s="91" t="s">
        <v>974</v>
      </c>
      <c r="C85" s="92"/>
      <c r="D85" s="92"/>
      <c r="E85" s="92"/>
      <c r="F85" s="92"/>
      <c r="G85" s="92"/>
      <c r="H85" s="92"/>
      <c r="I85" s="93"/>
      <c r="J85" s="94"/>
      <c r="K85" s="305">
        <v>0.05</v>
      </c>
      <c r="L85" s="859">
        <f>N78*K85</f>
        <v>5152.8157837660201</v>
      </c>
      <c r="M85" s="860"/>
      <c r="N85" s="51"/>
    </row>
    <row r="86" spans="1:14" ht="15.75" thickBot="1">
      <c r="B86" s="823" t="s">
        <v>953</v>
      </c>
      <c r="C86" s="824"/>
      <c r="D86" s="824"/>
      <c r="E86" s="824"/>
      <c r="F86" s="824"/>
      <c r="G86" s="824"/>
      <c r="H86" s="824"/>
      <c r="I86" s="824"/>
      <c r="J86" s="824"/>
      <c r="K86" s="824"/>
      <c r="L86" s="824"/>
      <c r="M86" s="825"/>
      <c r="N86" s="52">
        <f>L83+L84+L85</f>
        <v>30916.894702596117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133973.21037791652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1" t="s">
        <v>2205</v>
      </c>
      <c r="C10" s="902"/>
      <c r="D10" s="902"/>
      <c r="E10" s="902"/>
      <c r="F10" s="391" t="s">
        <v>2206</v>
      </c>
      <c r="G10" s="79"/>
      <c r="H10" s="359"/>
      <c r="I10" s="903" t="s">
        <v>2207</v>
      </c>
      <c r="J10" s="903"/>
      <c r="K10" s="392" t="s">
        <v>2206</v>
      </c>
      <c r="L10" s="356"/>
      <c r="M10" s="356"/>
      <c r="N10" s="35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7"/>
      <c r="J36" s="268"/>
      <c r="K36" s="269">
        <f>VLOOKUP(A36,EQUIPOS!A6:D161,4,FALSE)</f>
        <v>152581.87490398428</v>
      </c>
      <c r="L36" s="270"/>
      <c r="M36" s="271">
        <v>9.25</v>
      </c>
      <c r="N36" s="272">
        <f>K36/M36</f>
        <v>16495.337827457759</v>
      </c>
    </row>
    <row r="37" spans="1:14">
      <c r="A37" t="s">
        <v>180</v>
      </c>
      <c r="B37" s="836" t="str">
        <f>VLOOKUP(A37,EQUIPOS!A7:D154,3,FALSE)</f>
        <v>Compresor 120 HP, con martillo.</v>
      </c>
      <c r="C37" s="837"/>
      <c r="D37" s="837"/>
      <c r="E37" s="837"/>
      <c r="F37" s="837"/>
      <c r="G37" s="837"/>
      <c r="H37" s="838"/>
      <c r="I37" s="267"/>
      <c r="J37" s="268"/>
      <c r="K37" s="269">
        <f>VLOOKUP(A37,EQUIPOS!A7:D162,4,FALSE)</f>
        <v>50860.624967994758</v>
      </c>
      <c r="L37" s="270"/>
      <c r="M37" s="271">
        <v>9.25</v>
      </c>
      <c r="N37" s="272">
        <f>K37/M37</f>
        <v>5498.4459424859197</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58.094119895785944</v>
      </c>
    </row>
    <row r="43" spans="1:14" ht="15.75" thickBot="1">
      <c r="B43" s="823" t="s">
        <v>953</v>
      </c>
      <c r="C43" s="824"/>
      <c r="D43" s="824"/>
      <c r="E43" s="824"/>
      <c r="F43" s="824"/>
      <c r="G43" s="824"/>
      <c r="H43" s="824"/>
      <c r="I43" s="824"/>
      <c r="J43" s="824"/>
      <c r="K43" s="824"/>
      <c r="L43" s="824"/>
      <c r="M43" s="825"/>
      <c r="N43" s="99">
        <f>SUM(N36:N42)</f>
        <v>22051.877889839463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7">
        <f>'900.2'!N78</f>
        <v>1218.0434852283238</v>
      </c>
      <c r="M59" s="828"/>
      <c r="N59" s="287">
        <f>K59*L59</f>
        <v>1218.0434852283238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1218.0434852283238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26174.627369857084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5234.925473971417</v>
      </c>
      <c r="M83" s="858"/>
      <c r="N83" s="51"/>
    </row>
    <row r="84" spans="1:14">
      <c r="B84" s="89" t="s">
        <v>973</v>
      </c>
      <c r="C84" s="90"/>
      <c r="D84" s="90"/>
      <c r="E84" s="90"/>
      <c r="F84" s="90"/>
      <c r="G84" s="90"/>
      <c r="H84" s="90"/>
      <c r="I84" s="87"/>
      <c r="J84" s="88"/>
      <c r="K84" s="304">
        <v>0.05</v>
      </c>
      <c r="L84" s="857">
        <f>N78*K84</f>
        <v>1308.7313684928542</v>
      </c>
      <c r="M84" s="858"/>
      <c r="N84" s="51"/>
    </row>
    <row r="85" spans="1:14" ht="15.75" thickBot="1">
      <c r="B85" s="91" t="s">
        <v>974</v>
      </c>
      <c r="C85" s="92"/>
      <c r="D85" s="92"/>
      <c r="E85" s="92"/>
      <c r="F85" s="92"/>
      <c r="G85" s="92"/>
      <c r="H85" s="92"/>
      <c r="I85" s="93"/>
      <c r="J85" s="94"/>
      <c r="K85" s="305">
        <v>0.05</v>
      </c>
      <c r="L85" s="859">
        <f>N78*K85</f>
        <v>1308.7313684928542</v>
      </c>
      <c r="M85" s="860"/>
      <c r="N85" s="51"/>
    </row>
    <row r="86" spans="1:14" ht="15.75" thickBot="1">
      <c r="B86" s="823" t="s">
        <v>953</v>
      </c>
      <c r="C86" s="824"/>
      <c r="D86" s="824"/>
      <c r="E86" s="824"/>
      <c r="F86" s="824"/>
      <c r="G86" s="824"/>
      <c r="H86" s="824"/>
      <c r="I86" s="824"/>
      <c r="J86" s="824"/>
      <c r="K86" s="824"/>
      <c r="L86" s="824"/>
      <c r="M86" s="825"/>
      <c r="N86" s="52">
        <f>L83+L84+L85</f>
        <v>7852.388210957125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34027.015580814208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180</v>
      </c>
      <c r="B36" s="836" t="str">
        <f>VLOOKUP(A36,EQUIPOS!A6:D154,3,FALSE)</f>
        <v>Compresor 120 HP, con martillo.</v>
      </c>
      <c r="C36" s="837"/>
      <c r="D36" s="837"/>
      <c r="E36" s="837"/>
      <c r="F36" s="837"/>
      <c r="G36" s="837"/>
      <c r="H36" s="838"/>
      <c r="I36" s="267"/>
      <c r="J36" s="268"/>
      <c r="K36" s="269">
        <f>VLOOKUP(A36,EQUIPOS!A6:D161,4,FALSE)</f>
        <v>50860.624967994758</v>
      </c>
      <c r="L36" s="270"/>
      <c r="M36" s="271">
        <v>2.5</v>
      </c>
      <c r="N36" s="272">
        <f>K36/M36</f>
        <v>20344.249987197902</v>
      </c>
    </row>
    <row r="37" spans="1:14">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1082.6200000000001</v>
      </c>
    </row>
    <row r="43" spans="1:14" ht="15.75" thickBot="1">
      <c r="B43" s="823" t="s">
        <v>953</v>
      </c>
      <c r="C43" s="824"/>
      <c r="D43" s="824"/>
      <c r="E43" s="824"/>
      <c r="F43" s="824"/>
      <c r="G43" s="824"/>
      <c r="H43" s="824"/>
      <c r="I43" s="824"/>
      <c r="J43" s="824"/>
      <c r="K43" s="824"/>
      <c r="L43" s="824"/>
      <c r="M43" s="825"/>
      <c r="N43" s="99">
        <f>SUM(N36:N42)</f>
        <v>21426.869987197901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7">
        <f>'900.2'!N78</f>
        <v>1218.0434852283238</v>
      </c>
      <c r="M59" s="828"/>
      <c r="N59" s="287">
        <f>K59*L59</f>
        <v>1218.0434852283238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1218.0434852283238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N70+N71+N72+N73+N74</f>
        <v>10826.2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33471.113472426223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6694.2226944852446</v>
      </c>
      <c r="M83" s="858"/>
      <c r="N83" s="51"/>
    </row>
    <row r="84" spans="1:14">
      <c r="B84" s="89" t="s">
        <v>973</v>
      </c>
      <c r="C84" s="90"/>
      <c r="D84" s="90"/>
      <c r="E84" s="90"/>
      <c r="F84" s="90"/>
      <c r="G84" s="90"/>
      <c r="H84" s="90"/>
      <c r="I84" s="87"/>
      <c r="J84" s="88"/>
      <c r="K84" s="304">
        <v>0.05</v>
      </c>
      <c r="L84" s="857">
        <f>N78*K84</f>
        <v>1673.5556736213111</v>
      </c>
      <c r="M84" s="858"/>
      <c r="N84" s="51"/>
    </row>
    <row r="85" spans="1:14" ht="15.75" thickBot="1">
      <c r="B85" s="91" t="s">
        <v>974</v>
      </c>
      <c r="C85" s="92"/>
      <c r="D85" s="92"/>
      <c r="E85" s="92"/>
      <c r="F85" s="92"/>
      <c r="G85" s="92"/>
      <c r="H85" s="92"/>
      <c r="I85" s="93"/>
      <c r="J85" s="94"/>
      <c r="K85" s="305">
        <v>0.05</v>
      </c>
      <c r="L85" s="859">
        <f>N78*K85</f>
        <v>1673.5556736213111</v>
      </c>
      <c r="M85" s="860"/>
      <c r="N85" s="51"/>
    </row>
    <row r="86" spans="1:14" ht="15.75" thickBot="1">
      <c r="B86" s="823" t="s">
        <v>953</v>
      </c>
      <c r="C86" s="824"/>
      <c r="D86" s="824"/>
      <c r="E86" s="824"/>
      <c r="F86" s="824"/>
      <c r="G86" s="824"/>
      <c r="H86" s="824"/>
      <c r="I86" s="824"/>
      <c r="J86" s="824"/>
      <c r="K86" s="824"/>
      <c r="L86" s="824"/>
      <c r="M86" s="825"/>
      <c r="N86" s="52">
        <f>L83+L84+L85</f>
        <v>10041.334041727867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43512.44751415409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7"/>
      <c r="J36" s="268"/>
      <c r="K36" s="269">
        <f>VLOOKUP(A36,EQUIPOS!A6:D161,4,FALSE)</f>
        <v>152581.87490398428</v>
      </c>
      <c r="L36" s="270"/>
      <c r="M36" s="271">
        <v>2.375</v>
      </c>
      <c r="N36" s="272">
        <f>K36/M36</f>
        <v>64244.999959572327</v>
      </c>
    </row>
    <row r="37" spans="1:14">
      <c r="A37" t="s">
        <v>180</v>
      </c>
      <c r="B37" s="836" t="str">
        <f>VLOOKUP(A37,EQUIPOS!A7:D154,3,FALSE)</f>
        <v>Compresor 120 HP, con martillo.</v>
      </c>
      <c r="C37" s="837"/>
      <c r="D37" s="837"/>
      <c r="E37" s="837"/>
      <c r="F37" s="837"/>
      <c r="G37" s="837"/>
      <c r="H37" s="838"/>
      <c r="I37" s="267"/>
      <c r="J37" s="268"/>
      <c r="K37" s="269">
        <f>VLOOKUP(A37,EQUIPOS!A7:D162,4,FALSE)</f>
        <v>50860.624967994758</v>
      </c>
      <c r="L37" s="270"/>
      <c r="M37" s="271">
        <v>2.375</v>
      </c>
      <c r="N37" s="272">
        <f>K37/M37</f>
        <v>21414.999986524108</v>
      </c>
    </row>
    <row r="38" spans="1:14">
      <c r="A38" t="s">
        <v>195</v>
      </c>
      <c r="B38" s="836" t="str">
        <f>VLOOKUP(A38,EQUIPOS!A8:D154,3,FALSE)</f>
        <v xml:space="preserve">Equipo de oxicorte, Capacidad de corte: hasta 6´´ (152mm) </v>
      </c>
      <c r="C38" s="837"/>
      <c r="D38" s="837"/>
      <c r="E38" s="837"/>
      <c r="F38" s="837"/>
      <c r="G38" s="837"/>
      <c r="H38" s="838"/>
      <c r="I38" s="267"/>
      <c r="J38" s="268"/>
      <c r="K38" s="269">
        <f>VLOOKUP(A38,EQUIPOS!A8:D163,4,FALSE)</f>
        <v>9248.5434621319255</v>
      </c>
      <c r="L38" s="270"/>
      <c r="M38" s="271">
        <v>2.375</v>
      </c>
      <c r="N38" s="272">
        <f>K38/M38</f>
        <v>3894.1235630029159</v>
      </c>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1416.2065453389896</v>
      </c>
    </row>
    <row r="43" spans="1:14" ht="15.75" thickBot="1">
      <c r="B43" s="823" t="s">
        <v>953</v>
      </c>
      <c r="C43" s="824"/>
      <c r="D43" s="824"/>
      <c r="E43" s="824"/>
      <c r="F43" s="824"/>
      <c r="G43" s="824"/>
      <c r="H43" s="824"/>
      <c r="I43" s="824"/>
      <c r="J43" s="824"/>
      <c r="K43" s="824"/>
      <c r="L43" s="824"/>
      <c r="M43" s="825"/>
      <c r="N43" s="99">
        <f>SUM(N36:N42)</f>
        <v>90970.330054438338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7">
        <f>'900.2'!N78</f>
        <v>1218.0434852283238</v>
      </c>
      <c r="M59" s="828"/>
      <c r="N59" s="287">
        <f>K59*L59</f>
        <v>1218.0434852283238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1218.0434852283238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106350.43899305655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21270.087798611312</v>
      </c>
      <c r="M83" s="858"/>
      <c r="N83" s="51"/>
    </row>
    <row r="84" spans="1:14">
      <c r="B84" s="89" t="s">
        <v>973</v>
      </c>
      <c r="C84" s="90"/>
      <c r="D84" s="90"/>
      <c r="E84" s="90"/>
      <c r="F84" s="90"/>
      <c r="G84" s="90"/>
      <c r="H84" s="90"/>
      <c r="I84" s="87"/>
      <c r="J84" s="88"/>
      <c r="K84" s="304">
        <v>0.05</v>
      </c>
      <c r="L84" s="857">
        <f>N78*K84</f>
        <v>5317.521949652828</v>
      </c>
      <c r="M84" s="858"/>
      <c r="N84" s="51"/>
    </row>
    <row r="85" spans="1:14" ht="15.75" thickBot="1">
      <c r="B85" s="91" t="s">
        <v>974</v>
      </c>
      <c r="C85" s="92"/>
      <c r="D85" s="92"/>
      <c r="E85" s="92"/>
      <c r="F85" s="92"/>
      <c r="G85" s="92"/>
      <c r="H85" s="92"/>
      <c r="I85" s="93"/>
      <c r="J85" s="94"/>
      <c r="K85" s="305">
        <v>0.05</v>
      </c>
      <c r="L85" s="859">
        <f>N78*K85</f>
        <v>5317.521949652828</v>
      </c>
      <c r="M85" s="860"/>
      <c r="N85" s="51"/>
    </row>
    <row r="86" spans="1:14" ht="15.75" thickBot="1">
      <c r="B86" s="823" t="s">
        <v>953</v>
      </c>
      <c r="C86" s="824"/>
      <c r="D86" s="824"/>
      <c r="E86" s="824"/>
      <c r="F86" s="824"/>
      <c r="G86" s="824"/>
      <c r="H86" s="824"/>
      <c r="I86" s="824"/>
      <c r="J86" s="824"/>
      <c r="K86" s="824"/>
      <c r="L86" s="824"/>
      <c r="M86" s="825"/>
      <c r="N86" s="52">
        <f>L83+L84+L85</f>
        <v>31905.131697916971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138255.57069097352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312</v>
      </c>
      <c r="B36" s="836" t="str">
        <f>VLOOKUP(A36,EQUIPOS!A6:D154,3,FALSE)</f>
        <v>Retroexcavadora sobre oruga, potencia 138 HP, balde de 1,5 m3.</v>
      </c>
      <c r="C36" s="837"/>
      <c r="D36" s="837"/>
      <c r="E36" s="837"/>
      <c r="F36" s="837"/>
      <c r="G36" s="837"/>
      <c r="H36" s="838"/>
      <c r="I36" s="267"/>
      <c r="J36" s="268"/>
      <c r="K36" s="269">
        <f>VLOOKUP(A36,EQUIPOS!A6:D161,4,FALSE)</f>
        <v>160178.90848426649</v>
      </c>
      <c r="L36" s="270"/>
      <c r="M36" s="271">
        <v>2.5</v>
      </c>
      <c r="N36" s="272">
        <f>K36/M36</f>
        <v>64071.563393706594</v>
      </c>
    </row>
    <row r="37" spans="1:14">
      <c r="A37" t="s">
        <v>180</v>
      </c>
      <c r="B37" s="836" t="str">
        <f>VLOOKUP(A37,EQUIPOS!A7:D154,3,FALSE)</f>
        <v>Compresor 120 HP, con martillo.</v>
      </c>
      <c r="C37" s="837"/>
      <c r="D37" s="837"/>
      <c r="E37" s="837"/>
      <c r="F37" s="837"/>
      <c r="G37" s="837"/>
      <c r="H37" s="838"/>
      <c r="I37" s="267"/>
      <c r="J37" s="268"/>
      <c r="K37" s="269">
        <f>VLOOKUP(A37,EQUIPOS!A7:D162,4,FALSE)</f>
        <v>50860.624967994758</v>
      </c>
      <c r="L37" s="270"/>
      <c r="M37" s="271">
        <v>2.5</v>
      </c>
      <c r="N37" s="272">
        <f>K37/M37</f>
        <v>20344.249987197902</v>
      </c>
    </row>
    <row r="38" spans="1:14">
      <c r="A38" t="s">
        <v>195</v>
      </c>
      <c r="B38" s="836" t="str">
        <f>VLOOKUP(A38,EQUIPOS!A8:D154,3,FALSE)</f>
        <v xml:space="preserve">Equipo de oxicorte, Capacidad de corte: hasta 6´´ (152mm) </v>
      </c>
      <c r="C38" s="837"/>
      <c r="D38" s="837"/>
      <c r="E38" s="837"/>
      <c r="F38" s="837"/>
      <c r="G38" s="837"/>
      <c r="H38" s="838"/>
      <c r="I38" s="267"/>
      <c r="J38" s="268"/>
      <c r="K38" s="269">
        <f>VLOOKUP(A38,EQUIPOS!A8:D163,4,FALSE)</f>
        <v>9248.5434621319255</v>
      </c>
      <c r="L38" s="270"/>
      <c r="M38" s="271">
        <v>2.5</v>
      </c>
      <c r="N38" s="272">
        <f>K38/M38</f>
        <v>3699.4173848527703</v>
      </c>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269.07924361440797</v>
      </c>
    </row>
    <row r="43" spans="1:14" ht="15.75" thickBot="1">
      <c r="B43" s="823" t="s">
        <v>953</v>
      </c>
      <c r="C43" s="824"/>
      <c r="D43" s="824"/>
      <c r="E43" s="824"/>
      <c r="F43" s="824"/>
      <c r="G43" s="824"/>
      <c r="H43" s="824"/>
      <c r="I43" s="824"/>
      <c r="J43" s="824"/>
      <c r="K43" s="824"/>
      <c r="L43" s="824"/>
      <c r="M43" s="825"/>
      <c r="N43" s="99">
        <f>SUM(N36:N42)</f>
        <v>88384.310009371678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7">
        <f>'900.2'!N78</f>
        <v>1218.0434852283238</v>
      </c>
      <c r="M59" s="828"/>
      <c r="N59" s="287">
        <f>K59*L59</f>
        <v>1218.0434852283238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1218.0434852283238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13453.962180720398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103056.31567532039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20611.26313506408</v>
      </c>
      <c r="M83" s="858"/>
      <c r="N83" s="51"/>
    </row>
    <row r="84" spans="1:14">
      <c r="B84" s="89" t="s">
        <v>973</v>
      </c>
      <c r="C84" s="90"/>
      <c r="D84" s="90"/>
      <c r="E84" s="90"/>
      <c r="F84" s="90"/>
      <c r="G84" s="90"/>
      <c r="H84" s="90"/>
      <c r="I84" s="87"/>
      <c r="J84" s="88"/>
      <c r="K84" s="304">
        <v>0.05</v>
      </c>
      <c r="L84" s="857">
        <f>N78*K84</f>
        <v>5152.8157837660201</v>
      </c>
      <c r="M84" s="858"/>
      <c r="N84" s="51"/>
    </row>
    <row r="85" spans="1:14" ht="15.75" thickBot="1">
      <c r="B85" s="91" t="s">
        <v>974</v>
      </c>
      <c r="C85" s="92"/>
      <c r="D85" s="92"/>
      <c r="E85" s="92"/>
      <c r="F85" s="92"/>
      <c r="G85" s="92"/>
      <c r="H85" s="92"/>
      <c r="I85" s="93"/>
      <c r="J85" s="94"/>
      <c r="K85" s="305">
        <v>0.05</v>
      </c>
      <c r="L85" s="859">
        <f>N78*K85</f>
        <v>5152.8157837660201</v>
      </c>
      <c r="M85" s="860"/>
      <c r="N85" s="51"/>
    </row>
    <row r="86" spans="1:14" ht="15.75" thickBot="1">
      <c r="B86" s="823" t="s">
        <v>953</v>
      </c>
      <c r="C86" s="824"/>
      <c r="D86" s="824"/>
      <c r="E86" s="824"/>
      <c r="F86" s="824"/>
      <c r="G86" s="824"/>
      <c r="H86" s="824"/>
      <c r="I86" s="824"/>
      <c r="J86" s="824"/>
      <c r="K86" s="824"/>
      <c r="L86" s="824"/>
      <c r="M86" s="825"/>
      <c r="N86" s="52">
        <f>L83+L84+L85</f>
        <v>30916.894702596117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133973.21037791652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312</v>
      </c>
      <c r="B36" s="836" t="str">
        <f>VLOOKUP(A36,EQUIPOS!A6:D154,3,FALSE)</f>
        <v>Retroexcavadora sobre oruga, potencia 138 HP, balde de 1,5 m3.</v>
      </c>
      <c r="C36" s="837"/>
      <c r="D36" s="837"/>
      <c r="E36" s="837"/>
      <c r="F36" s="837"/>
      <c r="G36" s="837"/>
      <c r="H36" s="838"/>
      <c r="I36" s="267"/>
      <c r="J36" s="268"/>
      <c r="K36" s="269">
        <f>VLOOKUP(A36,EQUIPOS!A6:D161,4,FALSE)</f>
        <v>160178.90848426649</v>
      </c>
      <c r="L36" s="270"/>
      <c r="M36" s="271">
        <v>2.5</v>
      </c>
      <c r="N36" s="272">
        <f>K36/M36</f>
        <v>64071.563393706594</v>
      </c>
    </row>
    <row r="37" spans="1:14">
      <c r="A37" t="s">
        <v>180</v>
      </c>
      <c r="B37" s="836" t="str">
        <f>VLOOKUP(A37,EQUIPOS!A7:D154,3,FALSE)</f>
        <v>Compresor 120 HP, con martillo.</v>
      </c>
      <c r="C37" s="837"/>
      <c r="D37" s="837"/>
      <c r="E37" s="837"/>
      <c r="F37" s="837"/>
      <c r="G37" s="837"/>
      <c r="H37" s="838"/>
      <c r="I37" s="267"/>
      <c r="J37" s="268"/>
      <c r="K37" s="269">
        <f>VLOOKUP(A37,EQUIPOS!A7:D162,4,FALSE)</f>
        <v>50860.624967994758</v>
      </c>
      <c r="L37" s="270"/>
      <c r="M37" s="271">
        <v>2.5</v>
      </c>
      <c r="N37" s="272">
        <f>K37/M37</f>
        <v>20344.249987197902</v>
      </c>
    </row>
    <row r="38" spans="1:14">
      <c r="A38" t="s">
        <v>195</v>
      </c>
      <c r="B38" s="836" t="str">
        <f>VLOOKUP(A38,EQUIPOS!A8:D154,3,FALSE)</f>
        <v xml:space="preserve">Equipo de oxicorte, Capacidad de corte: hasta 6´´ (152mm) </v>
      </c>
      <c r="C38" s="837"/>
      <c r="D38" s="837"/>
      <c r="E38" s="837"/>
      <c r="F38" s="837"/>
      <c r="G38" s="837"/>
      <c r="H38" s="838"/>
      <c r="I38" s="267"/>
      <c r="J38" s="268"/>
      <c r="K38" s="269">
        <f>VLOOKUP(A38,EQUIPOS!A8:D163,4,FALSE)</f>
        <v>9248.5434621319255</v>
      </c>
      <c r="L38" s="270"/>
      <c r="M38" s="271">
        <v>2.5</v>
      </c>
      <c r="N38" s="272">
        <f>K38/M38</f>
        <v>3699.4173848527703</v>
      </c>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214.948243614408</v>
      </c>
    </row>
    <row r="43" spans="1:14" ht="15.75" thickBot="1">
      <c r="B43" s="823" t="s">
        <v>953</v>
      </c>
      <c r="C43" s="824"/>
      <c r="D43" s="824"/>
      <c r="E43" s="824"/>
      <c r="F43" s="824"/>
      <c r="G43" s="824"/>
      <c r="H43" s="824"/>
      <c r="I43" s="824"/>
      <c r="J43" s="824"/>
      <c r="K43" s="824"/>
      <c r="L43" s="824"/>
      <c r="M43" s="825"/>
      <c r="N43" s="99">
        <f>SUM(N36:N42)</f>
        <v>88330.17900937167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7">
        <f>'900.2'!N78</f>
        <v>1218.0434852283238</v>
      </c>
      <c r="M59" s="828"/>
      <c r="N59" s="287">
        <f>K59*L59</f>
        <v>1705.2608793196532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1705.2608793196532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10747.412180720399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100782.85206941172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20156.570413882346</v>
      </c>
      <c r="M83" s="858"/>
      <c r="N83" s="51"/>
    </row>
    <row r="84" spans="1:14">
      <c r="B84" s="89" t="s">
        <v>973</v>
      </c>
      <c r="C84" s="90"/>
      <c r="D84" s="90"/>
      <c r="E84" s="90"/>
      <c r="F84" s="90"/>
      <c r="G84" s="90"/>
      <c r="H84" s="90"/>
      <c r="I84" s="87"/>
      <c r="J84" s="88"/>
      <c r="K84" s="304">
        <v>0.05</v>
      </c>
      <c r="L84" s="857">
        <f>N78*K84</f>
        <v>5039.1426034705864</v>
      </c>
      <c r="M84" s="858"/>
      <c r="N84" s="51"/>
    </row>
    <row r="85" spans="1:14" ht="15.75" thickBot="1">
      <c r="B85" s="91" t="s">
        <v>974</v>
      </c>
      <c r="C85" s="92"/>
      <c r="D85" s="92"/>
      <c r="E85" s="92"/>
      <c r="F85" s="92"/>
      <c r="G85" s="92"/>
      <c r="H85" s="92"/>
      <c r="I85" s="93"/>
      <c r="J85" s="94"/>
      <c r="K85" s="305">
        <v>0.05</v>
      </c>
      <c r="L85" s="859">
        <f>N78*K85</f>
        <v>5039.1426034705864</v>
      </c>
      <c r="M85" s="860"/>
      <c r="N85" s="51"/>
    </row>
    <row r="86" spans="1:14" ht="15.75" thickBot="1">
      <c r="B86" s="823" t="s">
        <v>953</v>
      </c>
      <c r="C86" s="824"/>
      <c r="D86" s="824"/>
      <c r="E86" s="824"/>
      <c r="F86" s="824"/>
      <c r="G86" s="824"/>
      <c r="H86" s="824"/>
      <c r="I86" s="824"/>
      <c r="J86" s="824"/>
      <c r="K86" s="824"/>
      <c r="L86" s="824"/>
      <c r="M86" s="825"/>
      <c r="N86" s="52">
        <f>L83+L84+L85</f>
        <v>30234.85562082352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131017.70769023524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7"/>
      <c r="J36" s="268"/>
      <c r="K36" s="269">
        <f>VLOOKUP(A36,EQUIPOS!A6:D161,4,FALSE)</f>
        <v>152581.87490398428</v>
      </c>
      <c r="L36" s="270"/>
      <c r="M36" s="271">
        <v>22</v>
      </c>
      <c r="N36" s="272">
        <f>K36/M36</f>
        <v>6935.5397683629217</v>
      </c>
    </row>
    <row r="37" spans="1:14">
      <c r="A37" t="s">
        <v>180</v>
      </c>
      <c r="B37" s="836" t="str">
        <f>VLOOKUP(A37,EQUIPOS!A7:D154,3,FALSE)</f>
        <v>Compresor 120 HP, con martillo.</v>
      </c>
      <c r="C37" s="837"/>
      <c r="D37" s="837"/>
      <c r="E37" s="837"/>
      <c r="F37" s="837"/>
      <c r="G37" s="837"/>
      <c r="H37" s="838"/>
      <c r="I37" s="267"/>
      <c r="J37" s="268"/>
      <c r="K37" s="269">
        <f>VLOOKUP(A37,EQUIPOS!A7:D162,4,FALSE)</f>
        <v>50860.624967994758</v>
      </c>
      <c r="L37" s="270"/>
      <c r="M37" s="271">
        <v>22</v>
      </c>
      <c r="N37" s="272">
        <f>K37/M37</f>
        <v>2311.8465894543074</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24.425936774364544</v>
      </c>
    </row>
    <row r="43" spans="1:14" ht="15.75" thickBot="1">
      <c r="B43" s="823" t="s">
        <v>953</v>
      </c>
      <c r="C43" s="824"/>
      <c r="D43" s="824"/>
      <c r="E43" s="824"/>
      <c r="F43" s="824"/>
      <c r="G43" s="824"/>
      <c r="H43" s="824"/>
      <c r="I43" s="824"/>
      <c r="J43" s="824"/>
      <c r="K43" s="824"/>
      <c r="L43" s="824"/>
      <c r="M43" s="825"/>
      <c r="N43" s="99">
        <f>SUM(N36:N42)</f>
        <v>9271.8122945915948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7">
        <f>'900.2'!N78</f>
        <v>1218.0434852283238</v>
      </c>
      <c r="M59" s="828"/>
      <c r="N59" s="287">
        <f>K59*L59</f>
        <v>511.57826379589596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511.57826379589596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1221.2968387182273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11004.687397105718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2200.9374794211435</v>
      </c>
      <c r="M83" s="858"/>
      <c r="N83" s="51"/>
    </row>
    <row r="84" spans="1:14">
      <c r="B84" s="89" t="s">
        <v>973</v>
      </c>
      <c r="C84" s="90"/>
      <c r="D84" s="90"/>
      <c r="E84" s="90"/>
      <c r="F84" s="90"/>
      <c r="G84" s="90"/>
      <c r="H84" s="90"/>
      <c r="I84" s="87"/>
      <c r="J84" s="88"/>
      <c r="K84" s="304">
        <v>0.05</v>
      </c>
      <c r="L84" s="857">
        <f>N78*K84</f>
        <v>550.23436985528588</v>
      </c>
      <c r="M84" s="858"/>
      <c r="N84" s="51"/>
    </row>
    <row r="85" spans="1:14" ht="15.75" thickBot="1">
      <c r="B85" s="91" t="s">
        <v>974</v>
      </c>
      <c r="C85" s="92"/>
      <c r="D85" s="92"/>
      <c r="E85" s="92"/>
      <c r="F85" s="92"/>
      <c r="G85" s="92"/>
      <c r="H85" s="92"/>
      <c r="I85" s="93"/>
      <c r="J85" s="94"/>
      <c r="K85" s="305">
        <v>0.05</v>
      </c>
      <c r="L85" s="859">
        <f>N78*K85</f>
        <v>550.23436985528588</v>
      </c>
      <c r="M85" s="860"/>
      <c r="N85" s="51"/>
    </row>
    <row r="86" spans="1:14" ht="15.75" thickBot="1">
      <c r="B86" s="823" t="s">
        <v>953</v>
      </c>
      <c r="C86" s="824"/>
      <c r="D86" s="824"/>
      <c r="E86" s="824"/>
      <c r="F86" s="824"/>
      <c r="G86" s="824"/>
      <c r="H86" s="824"/>
      <c r="I86" s="824"/>
      <c r="J86" s="824"/>
      <c r="K86" s="824"/>
      <c r="L86" s="824"/>
      <c r="M86" s="825"/>
      <c r="N86" s="52">
        <f>L83+L84+L85</f>
        <v>3301.4062191317153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14306.093616237433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7"/>
      <c r="J36" s="268"/>
      <c r="K36" s="269">
        <f>VLOOKUP(A36,EQUIPOS!A6:D161,4,FALSE)</f>
        <v>152581.87490398428</v>
      </c>
      <c r="L36" s="270"/>
      <c r="M36" s="271">
        <v>22</v>
      </c>
      <c r="N36" s="272">
        <f>K36/M36</f>
        <v>6935.5397683629217</v>
      </c>
    </row>
    <row r="37" spans="1:14">
      <c r="A37" t="s">
        <v>180</v>
      </c>
      <c r="B37" s="836" t="str">
        <f>VLOOKUP(A37,EQUIPOS!A7:D154,3,FALSE)</f>
        <v>Compresor 120 HP, con martillo.</v>
      </c>
      <c r="C37" s="837"/>
      <c r="D37" s="837"/>
      <c r="E37" s="837"/>
      <c r="F37" s="837"/>
      <c r="G37" s="837"/>
      <c r="H37" s="838"/>
      <c r="I37" s="267"/>
      <c r="J37" s="268"/>
      <c r="K37" s="269">
        <f>VLOOKUP(A37,EQUIPOS!A7:D162,4,FALSE)</f>
        <v>50860.624967994758</v>
      </c>
      <c r="L37" s="270"/>
      <c r="M37" s="271">
        <v>22</v>
      </c>
      <c r="N37" s="272">
        <f>K37/M37</f>
        <v>2311.8465894543074</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24.425936774364544</v>
      </c>
    </row>
    <row r="43" spans="1:14" ht="15.75" thickBot="1">
      <c r="B43" s="823" t="s">
        <v>953</v>
      </c>
      <c r="C43" s="824"/>
      <c r="D43" s="824"/>
      <c r="E43" s="824"/>
      <c r="F43" s="824"/>
      <c r="G43" s="824"/>
      <c r="H43" s="824"/>
      <c r="I43" s="824"/>
      <c r="J43" s="824"/>
      <c r="K43" s="824"/>
      <c r="L43" s="824"/>
      <c r="M43" s="825"/>
      <c r="N43" s="99">
        <f>SUM(N36:N42)</f>
        <v>9271.8122945915948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7">
        <f>'900.2'!N78</f>
        <v>1218.0434852283238</v>
      </c>
      <c r="M59" s="828"/>
      <c r="N59" s="287">
        <f>K59*L59</f>
        <v>255.78913189794798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255.78913189794798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1221.2968387182273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10748.898265207768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2149.779653041554</v>
      </c>
      <c r="M83" s="858"/>
      <c r="N83" s="51"/>
    </row>
    <row r="84" spans="1:14">
      <c r="B84" s="89" t="s">
        <v>973</v>
      </c>
      <c r="C84" s="90"/>
      <c r="D84" s="90"/>
      <c r="E84" s="90"/>
      <c r="F84" s="90"/>
      <c r="G84" s="90"/>
      <c r="H84" s="90"/>
      <c r="I84" s="87"/>
      <c r="J84" s="88"/>
      <c r="K84" s="304">
        <v>0.05</v>
      </c>
      <c r="L84" s="857">
        <f>N78*K84</f>
        <v>537.44491326038849</v>
      </c>
      <c r="M84" s="858"/>
      <c r="N84" s="51"/>
    </row>
    <row r="85" spans="1:14" ht="15.75" thickBot="1">
      <c r="B85" s="91" t="s">
        <v>974</v>
      </c>
      <c r="C85" s="92"/>
      <c r="D85" s="92"/>
      <c r="E85" s="92"/>
      <c r="F85" s="92"/>
      <c r="G85" s="92"/>
      <c r="H85" s="92"/>
      <c r="I85" s="93"/>
      <c r="J85" s="94"/>
      <c r="K85" s="305">
        <v>0.05</v>
      </c>
      <c r="L85" s="859">
        <f>N78*K85</f>
        <v>537.44491326038849</v>
      </c>
      <c r="M85" s="860"/>
      <c r="N85" s="51"/>
    </row>
    <row r="86" spans="1:14" ht="15.75" thickBot="1">
      <c r="B86" s="823" t="s">
        <v>953</v>
      </c>
      <c r="C86" s="824"/>
      <c r="D86" s="824"/>
      <c r="E86" s="824"/>
      <c r="F86" s="824"/>
      <c r="G86" s="824"/>
      <c r="H86" s="824"/>
      <c r="I86" s="824"/>
      <c r="J86" s="824"/>
      <c r="K86" s="824"/>
      <c r="L86" s="824"/>
      <c r="M86" s="825"/>
      <c r="N86" s="52">
        <f>L83+L84+L85</f>
        <v>3224.6694795623312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13973.5677447701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180</v>
      </c>
      <c r="B36" s="836" t="str">
        <f>VLOOKUP(A36,EQUIPOS!A6:D154,3,FALSE)</f>
        <v>Compresor 120 HP, con martillo.</v>
      </c>
      <c r="C36" s="837"/>
      <c r="D36" s="837"/>
      <c r="E36" s="837"/>
      <c r="F36" s="837"/>
      <c r="G36" s="837"/>
      <c r="H36" s="838"/>
      <c r="I36" s="267"/>
      <c r="J36" s="268"/>
      <c r="K36" s="269">
        <f>VLOOKUP(A36,EQUIPOS!A6:D161,4,FALSE)</f>
        <v>50860.624967994758</v>
      </c>
      <c r="L36" s="270"/>
      <c r="M36" s="271">
        <v>20</v>
      </c>
      <c r="N36" s="272">
        <f>K36/M36</f>
        <v>2543.0312483997377</v>
      </c>
    </row>
    <row r="37" spans="1:14">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67.663750000000007</v>
      </c>
    </row>
    <row r="43" spans="1:14" ht="15.75" thickBot="1">
      <c r="B43" s="823" t="s">
        <v>953</v>
      </c>
      <c r="C43" s="824"/>
      <c r="D43" s="824"/>
      <c r="E43" s="824"/>
      <c r="F43" s="824"/>
      <c r="G43" s="824"/>
      <c r="H43" s="824"/>
      <c r="I43" s="824"/>
      <c r="J43" s="824"/>
      <c r="K43" s="824"/>
      <c r="L43" s="824"/>
      <c r="M43" s="825"/>
      <c r="N43" s="99">
        <f>SUM(N36:N42)</f>
        <v>2610.6949983997379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7">
        <f>'900.2'!N78</f>
        <v>1218.0434852283238</v>
      </c>
      <c r="M59" s="828"/>
      <c r="N59" s="287">
        <f>K59*L59</f>
        <v>97.443478818265902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97.443478818265902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676.63750000000005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3384.7759772180034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676.9551954436007</v>
      </c>
      <c r="M83" s="858"/>
      <c r="N83" s="51"/>
    </row>
    <row r="84" spans="1:14">
      <c r="B84" s="89" t="s">
        <v>973</v>
      </c>
      <c r="C84" s="90"/>
      <c r="D84" s="90"/>
      <c r="E84" s="90"/>
      <c r="F84" s="90"/>
      <c r="G84" s="90"/>
      <c r="H84" s="90"/>
      <c r="I84" s="87"/>
      <c r="J84" s="88"/>
      <c r="K84" s="304">
        <v>0.05</v>
      </c>
      <c r="L84" s="857">
        <f>N78*K84</f>
        <v>169.23879886090018</v>
      </c>
      <c r="M84" s="858"/>
      <c r="N84" s="51"/>
    </row>
    <row r="85" spans="1:14" ht="15.75" thickBot="1">
      <c r="B85" s="91" t="s">
        <v>974</v>
      </c>
      <c r="C85" s="92"/>
      <c r="D85" s="92"/>
      <c r="E85" s="92"/>
      <c r="F85" s="92"/>
      <c r="G85" s="92"/>
      <c r="H85" s="92"/>
      <c r="I85" s="93"/>
      <c r="J85" s="94"/>
      <c r="K85" s="305">
        <v>0.05</v>
      </c>
      <c r="L85" s="859">
        <f>N78*K85</f>
        <v>169.23879886090018</v>
      </c>
      <c r="M85" s="860"/>
      <c r="N85" s="51"/>
    </row>
    <row r="86" spans="1:14" ht="15.75" thickBot="1">
      <c r="B86" s="823" t="s">
        <v>953</v>
      </c>
      <c r="C86" s="824"/>
      <c r="D86" s="824"/>
      <c r="E86" s="824"/>
      <c r="F86" s="824"/>
      <c r="G86" s="824"/>
      <c r="H86" s="824"/>
      <c r="I86" s="824"/>
      <c r="J86" s="824"/>
      <c r="K86" s="824"/>
      <c r="L86" s="824"/>
      <c r="M86" s="825"/>
      <c r="N86" s="52">
        <f>L83+L84+L85</f>
        <v>1015.432793165401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4400.208770383404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195</v>
      </c>
      <c r="B36" s="836" t="str">
        <f>VLOOKUP(A36,EQUIPOS!A6:D154,3,FALSE)</f>
        <v xml:space="preserve">Equipo de oxicorte, Capacidad de corte: hasta 6´´ (152mm) </v>
      </c>
      <c r="C36" s="837"/>
      <c r="D36" s="837"/>
      <c r="E36" s="837"/>
      <c r="F36" s="837"/>
      <c r="G36" s="837"/>
      <c r="H36" s="838"/>
      <c r="I36" s="267"/>
      <c r="J36" s="268"/>
      <c r="K36" s="269">
        <f>VLOOKUP(A36,EQUIPOS!A6:D161,4,FALSE)</f>
        <v>9248.5434621319255</v>
      </c>
      <c r="L36" s="270"/>
      <c r="M36" s="271">
        <v>321</v>
      </c>
      <c r="N36" s="272">
        <f>K36/M36</f>
        <v>28.81166187580039</v>
      </c>
    </row>
    <row r="37" spans="1:14">
      <c r="A37" t="s">
        <v>248</v>
      </c>
      <c r="B37" s="836" t="str">
        <f>VLOOKUP(A37,EQUIPOS!A7:D154,3,FALSE)</f>
        <v>Grúa telescópica de 50 Ton.</v>
      </c>
      <c r="C37" s="837"/>
      <c r="D37" s="837"/>
      <c r="E37" s="837"/>
      <c r="F37" s="837"/>
      <c r="G37" s="837"/>
      <c r="H37" s="838"/>
      <c r="I37" s="267"/>
      <c r="J37" s="268"/>
      <c r="K37" s="269">
        <f>VLOOKUP(A37,EQUIPOS!A7:D162,4,FALSE)</f>
        <v>322903.44754346629</v>
      </c>
      <c r="L37" s="270"/>
      <c r="M37" s="271">
        <v>321</v>
      </c>
      <c r="N37" s="272">
        <f>K37/M37</f>
        <v>1005.9297431260632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16.863239875389407</v>
      </c>
    </row>
    <row r="43" spans="1:14" ht="15.75" thickBot="1">
      <c r="B43" s="823" t="s">
        <v>953</v>
      </c>
      <c r="C43" s="824"/>
      <c r="D43" s="824"/>
      <c r="E43" s="824"/>
      <c r="F43" s="824"/>
      <c r="G43" s="824"/>
      <c r="H43" s="824"/>
      <c r="I43" s="824"/>
      <c r="J43" s="824"/>
      <c r="K43" s="824"/>
      <c r="L43" s="824"/>
      <c r="M43" s="825"/>
      <c r="N43" s="99">
        <f>SUM(N36:N42)</f>
        <v>1051.6046448772529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7">
        <f>VLOOKUP(A59,TRANSPORTE!A5:D120,4,FALSE)</f>
        <v>0.43905677139059429</v>
      </c>
      <c r="M59" s="828"/>
      <c r="N59" s="287">
        <f>K59*L59</f>
        <v>0.43905677139059429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0.43905677139059429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168.63239875389408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1220.6761004025375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244.13522008050751</v>
      </c>
      <c r="M83" s="858"/>
      <c r="N83" s="51"/>
    </row>
    <row r="84" spans="1:14">
      <c r="B84" s="89" t="s">
        <v>973</v>
      </c>
      <c r="C84" s="90"/>
      <c r="D84" s="90"/>
      <c r="E84" s="90"/>
      <c r="F84" s="90"/>
      <c r="G84" s="90"/>
      <c r="H84" s="90"/>
      <c r="I84" s="87"/>
      <c r="J84" s="88"/>
      <c r="K84" s="304">
        <v>0.05</v>
      </c>
      <c r="L84" s="857">
        <f>N78*K84</f>
        <v>61.033805020126877</v>
      </c>
      <c r="M84" s="858"/>
      <c r="N84" s="51"/>
    </row>
    <row r="85" spans="1:14" ht="15.75" thickBot="1">
      <c r="B85" s="91" t="s">
        <v>974</v>
      </c>
      <c r="C85" s="92"/>
      <c r="D85" s="92"/>
      <c r="E85" s="92"/>
      <c r="F85" s="92"/>
      <c r="G85" s="92"/>
      <c r="H85" s="92"/>
      <c r="I85" s="93"/>
      <c r="J85" s="94"/>
      <c r="K85" s="305">
        <v>0.05</v>
      </c>
      <c r="L85" s="859">
        <f>N78*K85</f>
        <v>61.033805020126877</v>
      </c>
      <c r="M85" s="860"/>
      <c r="N85" s="51"/>
    </row>
    <row r="86" spans="1:14" ht="15.75" thickBot="1">
      <c r="B86" s="823" t="s">
        <v>953</v>
      </c>
      <c r="C86" s="824"/>
      <c r="D86" s="824"/>
      <c r="E86" s="824"/>
      <c r="F86" s="824"/>
      <c r="G86" s="824"/>
      <c r="H86" s="824"/>
      <c r="I86" s="824"/>
      <c r="J86" s="824"/>
      <c r="K86" s="824"/>
      <c r="L86" s="824"/>
      <c r="M86" s="825"/>
      <c r="N86" s="52">
        <f>L83+L84+L85</f>
        <v>366.20283012076123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1586.8789305232988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273</v>
      </c>
      <c r="B36" s="836" t="str">
        <f>VLOOKUP(A36,EQUIPOS!A6:D154,3,FALSE)</f>
        <v>Motosierra, 93.6 cm3 - 7.1 HP, 45-90 cm - 7.9 kg</v>
      </c>
      <c r="C36" s="837"/>
      <c r="D36" s="837"/>
      <c r="E36" s="837"/>
      <c r="F36" s="837"/>
      <c r="G36" s="837"/>
      <c r="H36" s="838"/>
      <c r="I36" s="267"/>
      <c r="J36" s="268"/>
      <c r="K36" s="269">
        <f>VLOOKUP(A36,EQUIPOS!A6:D161,4,FALSE)</f>
        <v>4323.1531222795547</v>
      </c>
      <c r="L36" s="270"/>
      <c r="M36" s="271">
        <v>3</v>
      </c>
      <c r="N36" s="272">
        <f>K36/M36</f>
        <v>1441.0510407598515</v>
      </c>
    </row>
    <row r="37" spans="1:14">
      <c r="A37" s="205" t="s">
        <v>312</v>
      </c>
      <c r="B37" s="836" t="str">
        <f>VLOOKUP(A37,EQUIPOS!A7:D154,3,FALSE)</f>
        <v>Retroexcavadora sobre oruga, potencia 138 HP, balde de 1,5 m3.</v>
      </c>
      <c r="C37" s="837"/>
      <c r="D37" s="837"/>
      <c r="E37" s="837"/>
      <c r="F37" s="837"/>
      <c r="G37" s="837"/>
      <c r="H37" s="838"/>
      <c r="I37" s="267"/>
      <c r="J37" s="268"/>
      <c r="K37" s="269">
        <f>VLOOKUP(A37,EQUIPOS!A7:D162,4,FALSE)</f>
        <v>160178.90848426649</v>
      </c>
      <c r="L37" s="270"/>
      <c r="M37" s="271">
        <v>3</v>
      </c>
      <c r="N37" s="272">
        <f>K37/M37</f>
        <v>53392.969494755496</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673.35467419668339</v>
      </c>
    </row>
    <row r="43" spans="1:14" ht="15.75" thickBot="1">
      <c r="B43" s="823" t="s">
        <v>953</v>
      </c>
      <c r="C43" s="824"/>
      <c r="D43" s="824"/>
      <c r="E43" s="824"/>
      <c r="F43" s="824"/>
      <c r="G43" s="824"/>
      <c r="H43" s="824"/>
      <c r="I43" s="824"/>
      <c r="J43" s="824"/>
      <c r="K43" s="824"/>
      <c r="L43" s="824"/>
      <c r="M43" s="825"/>
      <c r="N43" s="99">
        <f>SUM(N36:N42)</f>
        <v>55507.37520971203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7">
        <f>VLOOKUP(A59,TRANSPORTE!A5:D94,4,FALSE)</f>
        <v>1212.7478093670829</v>
      </c>
      <c r="M59" s="828"/>
      <c r="N59" s="287">
        <f>K59*L59</f>
        <v>7276.4868562024976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7276.4868562024976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13467.093483933666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76250.955549848193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15250.191109969639</v>
      </c>
      <c r="M83" s="858"/>
      <c r="N83" s="51"/>
    </row>
    <row r="84" spans="1:14">
      <c r="B84" s="89" t="s">
        <v>973</v>
      </c>
      <c r="C84" s="90"/>
      <c r="D84" s="90"/>
      <c r="E84" s="90"/>
      <c r="F84" s="90"/>
      <c r="G84" s="90"/>
      <c r="H84" s="90"/>
      <c r="I84" s="87"/>
      <c r="J84" s="88"/>
      <c r="K84" s="304">
        <v>0.05</v>
      </c>
      <c r="L84" s="857">
        <f>N78*K84</f>
        <v>3812.5477774924098</v>
      </c>
      <c r="M84" s="858"/>
      <c r="N84" s="51"/>
    </row>
    <row r="85" spans="1:14" ht="15.75" thickBot="1">
      <c r="B85" s="91" t="s">
        <v>974</v>
      </c>
      <c r="C85" s="92"/>
      <c r="D85" s="92"/>
      <c r="E85" s="92"/>
      <c r="F85" s="92"/>
      <c r="G85" s="92"/>
      <c r="H85" s="92"/>
      <c r="I85" s="93"/>
      <c r="J85" s="94"/>
      <c r="K85" s="305">
        <v>0.05</v>
      </c>
      <c r="L85" s="859">
        <f>N78*K85</f>
        <v>3812.5477774924098</v>
      </c>
      <c r="M85" s="860"/>
      <c r="N85" s="51"/>
    </row>
    <row r="86" spans="1:14" ht="15.75" thickBot="1">
      <c r="B86" s="823" t="s">
        <v>953</v>
      </c>
      <c r="C86" s="824"/>
      <c r="D86" s="824"/>
      <c r="E86" s="824"/>
      <c r="F86" s="824"/>
      <c r="G86" s="824"/>
      <c r="H86" s="824"/>
      <c r="I86" s="824"/>
      <c r="J86" s="824"/>
      <c r="K86" s="824"/>
      <c r="L86" s="824"/>
      <c r="M86" s="825"/>
      <c r="N86" s="52">
        <f>L83+L84+L85</f>
        <v>22875.286664954459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99126.242214802653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195</v>
      </c>
      <c r="B36" s="836" t="str">
        <f>VLOOKUP(A36,EQUIPOS!A6:D154,3,FALSE)</f>
        <v xml:space="preserve">Equipo de oxicorte, Capacidad de corte: hasta 6´´ (152mm) </v>
      </c>
      <c r="C36" s="837"/>
      <c r="D36" s="837"/>
      <c r="E36" s="837"/>
      <c r="F36" s="837"/>
      <c r="G36" s="837"/>
      <c r="H36" s="838"/>
      <c r="I36" s="267"/>
      <c r="J36" s="268"/>
      <c r="K36" s="269">
        <f>VLOOKUP(A36,EQUIPOS!A6:D161,4,FALSE)</f>
        <v>9248.5434621319255</v>
      </c>
      <c r="L36" s="270"/>
      <c r="M36" s="271">
        <v>4</v>
      </c>
      <c r="N36" s="272">
        <f>K36/M36</f>
        <v>2312.1358655329814</v>
      </c>
    </row>
    <row r="37" spans="1:14">
      <c r="A37" s="108" t="s">
        <v>248</v>
      </c>
      <c r="B37" s="836" t="str">
        <f>VLOOKUP(A37,EQUIPOS!A7:D154,3,FALSE)</f>
        <v>Grúa telescópica de 50 Ton.</v>
      </c>
      <c r="C37" s="837"/>
      <c r="D37" s="837"/>
      <c r="E37" s="837"/>
      <c r="F37" s="837"/>
      <c r="G37" s="837"/>
      <c r="H37" s="838"/>
      <c r="I37" s="267"/>
      <c r="J37" s="268"/>
      <c r="K37" s="269">
        <f>VLOOKUP(A37,EQUIPOS!A7:D162,4,FALSE)</f>
        <v>322903.44754346629</v>
      </c>
      <c r="L37" s="270"/>
      <c r="M37" s="271">
        <v>4</v>
      </c>
      <c r="N37" s="272">
        <f>K37/M37</f>
        <v>80725.861885866572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1010.0320112950249</v>
      </c>
    </row>
    <row r="43" spans="1:14" ht="15.75" thickBot="1">
      <c r="B43" s="823" t="s">
        <v>953</v>
      </c>
      <c r="C43" s="824"/>
      <c r="D43" s="824"/>
      <c r="E43" s="824"/>
      <c r="F43" s="824"/>
      <c r="G43" s="824"/>
      <c r="H43" s="824"/>
      <c r="I43" s="824"/>
      <c r="J43" s="824"/>
      <c r="K43" s="824"/>
      <c r="L43" s="824"/>
      <c r="M43" s="825"/>
      <c r="N43" s="99">
        <f>SUM(N36:N42)</f>
        <v>84048.029762694583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7">
        <f>VLOOKUP(A59,TRANSPORTE!A5:D117,4,FALSE)</f>
        <v>0.43905677139059429</v>
      </c>
      <c r="M59" s="828"/>
      <c r="N59" s="287">
        <f>K59*L59</f>
        <v>0.43905677139059429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0.43905677139059429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94148.78893241621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18829.757786483242</v>
      </c>
      <c r="M83" s="858"/>
      <c r="N83" s="51"/>
    </row>
    <row r="84" spans="1:14">
      <c r="B84" s="89" t="s">
        <v>973</v>
      </c>
      <c r="C84" s="90"/>
      <c r="D84" s="90"/>
      <c r="E84" s="90"/>
      <c r="F84" s="90"/>
      <c r="G84" s="90"/>
      <c r="H84" s="90"/>
      <c r="I84" s="87"/>
      <c r="J84" s="88"/>
      <c r="K84" s="304">
        <v>0.05</v>
      </c>
      <c r="L84" s="857">
        <f>N78*K84</f>
        <v>4707.4394466208105</v>
      </c>
      <c r="M84" s="858"/>
      <c r="N84" s="51"/>
    </row>
    <row r="85" spans="1:14" ht="15.75" thickBot="1">
      <c r="B85" s="91" t="s">
        <v>974</v>
      </c>
      <c r="C85" s="92"/>
      <c r="D85" s="92"/>
      <c r="E85" s="92"/>
      <c r="F85" s="92"/>
      <c r="G85" s="92"/>
      <c r="H85" s="92"/>
      <c r="I85" s="93"/>
      <c r="J85" s="94"/>
      <c r="K85" s="305">
        <v>0.05</v>
      </c>
      <c r="L85" s="859">
        <f>N78*K85</f>
        <v>4707.4394466208105</v>
      </c>
      <c r="M85" s="860"/>
      <c r="N85" s="51"/>
    </row>
    <row r="86" spans="1:14" ht="15.75" thickBot="1">
      <c r="B86" s="823" t="s">
        <v>953</v>
      </c>
      <c r="C86" s="824"/>
      <c r="D86" s="824"/>
      <c r="E86" s="824"/>
      <c r="F86" s="824"/>
      <c r="G86" s="824"/>
      <c r="H86" s="824"/>
      <c r="I86" s="824"/>
      <c r="J86" s="824"/>
      <c r="K86" s="824"/>
      <c r="L86" s="824"/>
      <c r="M86" s="825"/>
      <c r="N86" s="52">
        <f>L83+L84+L85</f>
        <v>28244.636679724863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122393.42561214107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307</v>
      </c>
      <c r="B36" s="836" t="str">
        <f>VLOOKUP(A36,EQUIPOS!A6:D154,3,FALSE)</f>
        <v>Retroexcavadora, Potencia en el Volante 78 HP 2200 RPM</v>
      </c>
      <c r="C36" s="837"/>
      <c r="D36" s="837"/>
      <c r="E36" s="837"/>
      <c r="F36" s="837"/>
      <c r="G36" s="837"/>
      <c r="H36" s="838"/>
      <c r="I36" s="267"/>
      <c r="J36" s="268"/>
      <c r="K36" s="269">
        <f>VLOOKUP(A36,EQUIPOS!A6:D161,4,FALSE)</f>
        <v>145534.61241807733</v>
      </c>
      <c r="L36" s="270"/>
      <c r="M36" s="271">
        <v>5</v>
      </c>
      <c r="N36" s="272">
        <f>K36/M36</f>
        <v>29106.922483615468</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107.474121807204</v>
      </c>
    </row>
    <row r="43" spans="1:14" ht="15.75" thickBot="1">
      <c r="B43" s="823" t="s">
        <v>953</v>
      </c>
      <c r="C43" s="824"/>
      <c r="D43" s="824"/>
      <c r="E43" s="824"/>
      <c r="F43" s="824"/>
      <c r="G43" s="824"/>
      <c r="H43" s="824"/>
      <c r="I43" s="824"/>
      <c r="J43" s="824"/>
      <c r="K43" s="824"/>
      <c r="L43" s="824"/>
      <c r="M43" s="825"/>
      <c r="N43" s="99">
        <f>SUM(N36:N42)</f>
        <v>29214.396605422673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7">
        <f>VLOOKUP(A59,TRANSPORTE!A5:D94,4,FALSE)</f>
        <v>1212.7478093670829</v>
      </c>
      <c r="M59" s="828"/>
      <c r="N59" s="287">
        <f>K59*L59</f>
        <v>851.34896217569212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851.34896217569212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5373.7060903601996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35439.451657958562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7087.8903315917123</v>
      </c>
      <c r="M83" s="858"/>
      <c r="N83" s="51"/>
    </row>
    <row r="84" spans="1:14">
      <c r="B84" s="89" t="s">
        <v>973</v>
      </c>
      <c r="C84" s="90"/>
      <c r="D84" s="90"/>
      <c r="E84" s="90"/>
      <c r="F84" s="90"/>
      <c r="G84" s="90"/>
      <c r="H84" s="90"/>
      <c r="I84" s="87"/>
      <c r="J84" s="88"/>
      <c r="K84" s="304">
        <v>0.05</v>
      </c>
      <c r="L84" s="857">
        <f>N78*K84</f>
        <v>1771.9725828979281</v>
      </c>
      <c r="M84" s="858"/>
      <c r="N84" s="51"/>
    </row>
    <row r="85" spans="1:14" ht="15.75" thickBot="1">
      <c r="B85" s="91" t="s">
        <v>974</v>
      </c>
      <c r="C85" s="92"/>
      <c r="D85" s="92"/>
      <c r="E85" s="92"/>
      <c r="F85" s="92"/>
      <c r="G85" s="92"/>
      <c r="H85" s="92"/>
      <c r="I85" s="93"/>
      <c r="J85" s="94"/>
      <c r="K85" s="305">
        <v>0.05</v>
      </c>
      <c r="L85" s="859">
        <f>N78*K85</f>
        <v>1771.9725828979281</v>
      </c>
      <c r="M85" s="860"/>
      <c r="N85" s="51"/>
    </row>
    <row r="86" spans="1:14" ht="15.75" thickBot="1">
      <c r="B86" s="823" t="s">
        <v>953</v>
      </c>
      <c r="C86" s="824"/>
      <c r="D86" s="824"/>
      <c r="E86" s="824"/>
      <c r="F86" s="824"/>
      <c r="G86" s="824"/>
      <c r="H86" s="824"/>
      <c r="I86" s="824"/>
      <c r="J86" s="824"/>
      <c r="K86" s="824"/>
      <c r="L86" s="824"/>
      <c r="M86" s="825"/>
      <c r="N86" s="52">
        <f>L83+L84+L85</f>
        <v>10631.835497387568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46071.28715534613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307</v>
      </c>
      <c r="B36" s="836" t="str">
        <f>VLOOKUP(A36,EQUIPOS!A6:D154,3,FALSE)</f>
        <v>Retroexcavadora, Potencia en el Volante 78 HP 2200 RPM</v>
      </c>
      <c r="C36" s="837"/>
      <c r="D36" s="837"/>
      <c r="E36" s="837"/>
      <c r="F36" s="837"/>
      <c r="G36" s="837"/>
      <c r="H36" s="838"/>
      <c r="I36" s="267"/>
      <c r="J36" s="268"/>
      <c r="K36" s="269">
        <f>VLOOKUP(A36,EQUIPOS!A6:D161,4,FALSE)</f>
        <v>145534.61241807733</v>
      </c>
      <c r="L36" s="270"/>
      <c r="M36" s="271">
        <v>4</v>
      </c>
      <c r="N36" s="272">
        <f>K36/M36</f>
        <v>36383.653104519333</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67.663750000000007</v>
      </c>
    </row>
    <row r="43" spans="1:14" ht="15.75" thickBot="1">
      <c r="B43" s="823" t="s">
        <v>953</v>
      </c>
      <c r="C43" s="824"/>
      <c r="D43" s="824"/>
      <c r="E43" s="824"/>
      <c r="F43" s="824"/>
      <c r="G43" s="824"/>
      <c r="H43" s="824"/>
      <c r="I43" s="824"/>
      <c r="J43" s="824"/>
      <c r="K43" s="824"/>
      <c r="L43" s="824"/>
      <c r="M43" s="825"/>
      <c r="N43" s="99">
        <f>SUM(N36:N42)</f>
        <v>36451.316854519333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7">
        <f>VLOOKUP(A59,TRANSPORTE!A5:D94,4,FALSE)</f>
        <v>1212.7478093670829</v>
      </c>
      <c r="M59" s="828"/>
      <c r="N59" s="287">
        <f>K59*L59</f>
        <v>3674.6258623822609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3674.6258623822609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3383.1875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43509.130216901591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8701.8260433803189</v>
      </c>
      <c r="M83" s="858"/>
      <c r="N83" s="51"/>
    </row>
    <row r="84" spans="1:14">
      <c r="B84" s="89" t="s">
        <v>973</v>
      </c>
      <c r="C84" s="90"/>
      <c r="D84" s="90"/>
      <c r="E84" s="90"/>
      <c r="F84" s="90"/>
      <c r="G84" s="90"/>
      <c r="H84" s="90"/>
      <c r="I84" s="87"/>
      <c r="J84" s="88"/>
      <c r="K84" s="304">
        <v>0.05</v>
      </c>
      <c r="L84" s="857">
        <f>N78*K84</f>
        <v>2175.4565108450797</v>
      </c>
      <c r="M84" s="858"/>
      <c r="N84" s="51"/>
    </row>
    <row r="85" spans="1:14" ht="15.75" thickBot="1">
      <c r="B85" s="91" t="s">
        <v>974</v>
      </c>
      <c r="C85" s="92"/>
      <c r="D85" s="92"/>
      <c r="E85" s="92"/>
      <c r="F85" s="92"/>
      <c r="G85" s="92"/>
      <c r="H85" s="92"/>
      <c r="I85" s="93"/>
      <c r="J85" s="94"/>
      <c r="K85" s="305">
        <v>0.05</v>
      </c>
      <c r="L85" s="859">
        <f>N78*K85</f>
        <v>2175.4565108450797</v>
      </c>
      <c r="M85" s="860"/>
      <c r="N85" s="51"/>
    </row>
    <row r="86" spans="1:14" ht="15.75" thickBot="1">
      <c r="B86" s="823" t="s">
        <v>953</v>
      </c>
      <c r="C86" s="824"/>
      <c r="D86" s="824"/>
      <c r="E86" s="824"/>
      <c r="F86" s="824"/>
      <c r="G86" s="824"/>
      <c r="H86" s="824"/>
      <c r="I86" s="824"/>
      <c r="J86" s="824"/>
      <c r="K86" s="824"/>
      <c r="L86" s="824"/>
      <c r="M86" s="825"/>
      <c r="N86" s="52">
        <f>L83+L84+L85</f>
        <v>13052.73906507048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56561.869281972075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c r="B36" s="836"/>
      <c r="C36" s="837"/>
      <c r="D36" s="837"/>
      <c r="E36" s="837"/>
      <c r="F36" s="837"/>
      <c r="G36" s="837"/>
      <c r="H36" s="838"/>
      <c r="I36" s="267"/>
      <c r="J36" s="268"/>
      <c r="K36" s="269"/>
      <c r="L36" s="270"/>
      <c r="M36" s="271"/>
      <c r="N36" s="272"/>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144.34933333333333</v>
      </c>
    </row>
    <row r="43" spans="1:14" ht="15.75" thickBot="1">
      <c r="B43" s="823" t="s">
        <v>953</v>
      </c>
      <c r="C43" s="824"/>
      <c r="D43" s="824"/>
      <c r="E43" s="824"/>
      <c r="F43" s="824"/>
      <c r="G43" s="824"/>
      <c r="H43" s="824"/>
      <c r="I43" s="824"/>
      <c r="J43" s="824"/>
      <c r="K43" s="824"/>
      <c r="L43" s="824"/>
      <c r="M43" s="825"/>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6" t="s">
        <v>961</v>
      </c>
      <c r="M58" s="799"/>
      <c r="N58" s="76" t="s">
        <v>951</v>
      </c>
    </row>
    <row r="59" spans="2:14">
      <c r="B59" s="46"/>
      <c r="C59" s="317"/>
      <c r="D59" s="317"/>
      <c r="E59" s="317"/>
      <c r="F59" s="317"/>
      <c r="G59" s="317"/>
      <c r="H59" s="311"/>
      <c r="I59" s="279"/>
      <c r="J59" s="286"/>
      <c r="K59" s="279"/>
      <c r="L59" s="827"/>
      <c r="M59" s="828"/>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1443.4933333333333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317.56853333333333</v>
      </c>
      <c r="M83" s="858"/>
      <c r="N83" s="51"/>
    </row>
    <row r="84" spans="1:14">
      <c r="B84" s="89" t="s">
        <v>973</v>
      </c>
      <c r="C84" s="90"/>
      <c r="D84" s="90"/>
      <c r="E84" s="90"/>
      <c r="F84" s="90"/>
      <c r="G84" s="90"/>
      <c r="H84" s="90"/>
      <c r="I84" s="87"/>
      <c r="J84" s="88"/>
      <c r="K84" s="304">
        <v>0.05</v>
      </c>
      <c r="L84" s="857">
        <f>N78*K84</f>
        <v>79.392133333333334</v>
      </c>
      <c r="M84" s="858"/>
      <c r="N84" s="51"/>
    </row>
    <row r="85" spans="1:14" ht="15.75" thickBot="1">
      <c r="B85" s="91" t="s">
        <v>974</v>
      </c>
      <c r="C85" s="92"/>
      <c r="D85" s="92"/>
      <c r="E85" s="92"/>
      <c r="F85" s="92"/>
      <c r="G85" s="92"/>
      <c r="H85" s="92"/>
      <c r="I85" s="93"/>
      <c r="J85" s="94"/>
      <c r="K85" s="305">
        <v>0.05</v>
      </c>
      <c r="L85" s="859">
        <f>N78*K85</f>
        <v>79.392133333333334</v>
      </c>
      <c r="M85" s="860"/>
      <c r="N85" s="51"/>
    </row>
    <row r="86" spans="1:14" ht="15.75" thickBot="1">
      <c r="B86" s="823" t="s">
        <v>953</v>
      </c>
      <c r="C86" s="824"/>
      <c r="D86" s="824"/>
      <c r="E86" s="824"/>
      <c r="F86" s="824"/>
      <c r="G86" s="824"/>
      <c r="H86" s="824"/>
      <c r="I86" s="824"/>
      <c r="J86" s="824"/>
      <c r="K86" s="824"/>
      <c r="L86" s="824"/>
      <c r="M86" s="825"/>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310</v>
      </c>
      <c r="B36" s="836" t="str">
        <f>VLOOKUP(A36,EQUIPOS!A6:D154,3,FALSE)</f>
        <v>Retroexcavadora A25C</v>
      </c>
      <c r="C36" s="837"/>
      <c r="D36" s="837"/>
      <c r="E36" s="837"/>
      <c r="F36" s="837"/>
      <c r="G36" s="837"/>
      <c r="H36" s="838"/>
      <c r="I36" s="267"/>
      <c r="J36" s="268"/>
      <c r="K36" s="269">
        <f>VLOOKUP(A36,EQUIPOS!A6:D163,4,FALSE)</f>
        <v>117245.61344339533</v>
      </c>
      <c r="L36" s="270"/>
      <c r="M36" s="271">
        <v>3</v>
      </c>
      <c r="N36" s="272">
        <f>K36/M36</f>
        <v>39081.87114779844</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90.218333333333348</v>
      </c>
    </row>
    <row r="43" spans="1:14" ht="15.75" thickBot="1">
      <c r="B43" s="823" t="s">
        <v>953</v>
      </c>
      <c r="C43" s="824"/>
      <c r="D43" s="824"/>
      <c r="E43" s="824"/>
      <c r="F43" s="824"/>
      <c r="G43" s="824"/>
      <c r="H43" s="824"/>
      <c r="I43" s="824"/>
      <c r="J43" s="824"/>
      <c r="K43" s="824"/>
      <c r="L43" s="824"/>
      <c r="M43" s="825"/>
      <c r="N43" s="99">
        <f>SUM(N36:N42)</f>
        <v>39172.08948113177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7">
        <f>VLOOKUP(A59,TRANSPORTE!A6:D117,4,FALSE)</f>
        <v>1212.7478093670829</v>
      </c>
      <c r="M59" s="828"/>
      <c r="N59" s="287">
        <f>K59*L59</f>
        <v>2061.6712759240409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2061.6712759240409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9021.8333333333339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50255.594090389146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10051.11881807783</v>
      </c>
      <c r="M83" s="858"/>
      <c r="N83" s="51"/>
    </row>
    <row r="84" spans="1:14">
      <c r="B84" s="89" t="s">
        <v>973</v>
      </c>
      <c r="C84" s="90"/>
      <c r="D84" s="90"/>
      <c r="E84" s="90"/>
      <c r="F84" s="90"/>
      <c r="G84" s="90"/>
      <c r="H84" s="90"/>
      <c r="I84" s="87"/>
      <c r="J84" s="88"/>
      <c r="K84" s="304">
        <v>0.05</v>
      </c>
      <c r="L84" s="857">
        <f>N78*K84</f>
        <v>2512.7797045194575</v>
      </c>
      <c r="M84" s="858"/>
      <c r="N84" s="51"/>
    </row>
    <row r="85" spans="1:14" ht="15.75" thickBot="1">
      <c r="B85" s="91" t="s">
        <v>974</v>
      </c>
      <c r="C85" s="92"/>
      <c r="D85" s="92"/>
      <c r="E85" s="92"/>
      <c r="F85" s="92"/>
      <c r="G85" s="92"/>
      <c r="H85" s="92"/>
      <c r="I85" s="93"/>
      <c r="J85" s="94"/>
      <c r="K85" s="305">
        <v>0.05</v>
      </c>
      <c r="L85" s="859">
        <f>N78*K85</f>
        <v>2512.7797045194575</v>
      </c>
      <c r="M85" s="860"/>
      <c r="N85" s="51"/>
    </row>
    <row r="86" spans="1:14" ht="15.75" thickBot="1">
      <c r="B86" s="823" t="s">
        <v>953</v>
      </c>
      <c r="C86" s="824"/>
      <c r="D86" s="824"/>
      <c r="E86" s="824"/>
      <c r="F86" s="824"/>
      <c r="G86" s="824"/>
      <c r="H86" s="824"/>
      <c r="I86" s="824"/>
      <c r="J86" s="824"/>
      <c r="K86" s="824"/>
      <c r="L86" s="824"/>
      <c r="M86" s="825"/>
      <c r="N86" s="52">
        <f>L83+L84+L85</f>
        <v>15076.678227116743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65332.272317505893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310</v>
      </c>
      <c r="B36" s="836" t="str">
        <f>VLOOKUP(A36,EQUIPOS!A6:D154,3,FALSE)</f>
        <v>Retroexcavadora A25C</v>
      </c>
      <c r="C36" s="837"/>
      <c r="D36" s="837"/>
      <c r="E36" s="837"/>
      <c r="F36" s="837"/>
      <c r="G36" s="837"/>
      <c r="H36" s="838"/>
      <c r="I36" s="267"/>
      <c r="J36" s="268"/>
      <c r="K36" s="269">
        <f>VLOOKUP(A36,EQUIPOS!A6:D163,4,FALSE)</f>
        <v>117245.61344339533</v>
      </c>
      <c r="L36" s="270"/>
      <c r="M36" s="271">
        <v>3</v>
      </c>
      <c r="N36" s="272">
        <f>K36/M36</f>
        <v>39081.87114779844</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90.218333333333348</v>
      </c>
    </row>
    <row r="43" spans="1:14" ht="15.75" thickBot="1">
      <c r="B43" s="823" t="s">
        <v>953</v>
      </c>
      <c r="C43" s="824"/>
      <c r="D43" s="824"/>
      <c r="E43" s="824"/>
      <c r="F43" s="824"/>
      <c r="G43" s="824"/>
      <c r="H43" s="824"/>
      <c r="I43" s="824"/>
      <c r="J43" s="824"/>
      <c r="K43" s="824"/>
      <c r="L43" s="824"/>
      <c r="M43" s="825"/>
      <c r="N43" s="99">
        <f>SUM(N36:N42)</f>
        <v>39172.08948113177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7">
        <f>VLOOKUP(A59,TRANSPORTE!A6:D117,4,FALSE)</f>
        <v>1212.7478093670829</v>
      </c>
      <c r="M59" s="828"/>
      <c r="N59" s="287">
        <f>K59*L59</f>
        <v>2061.6712759240409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2061.6712759240409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9021.8333333333339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50255.594090389146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10051.11881807783</v>
      </c>
      <c r="M83" s="858"/>
      <c r="N83" s="51"/>
    </row>
    <row r="84" spans="1:14">
      <c r="B84" s="89" t="s">
        <v>973</v>
      </c>
      <c r="C84" s="90"/>
      <c r="D84" s="90"/>
      <c r="E84" s="90"/>
      <c r="F84" s="90"/>
      <c r="G84" s="90"/>
      <c r="H84" s="90"/>
      <c r="I84" s="87"/>
      <c r="J84" s="88"/>
      <c r="K84" s="304">
        <v>0.05</v>
      </c>
      <c r="L84" s="857">
        <f>N78*K84</f>
        <v>2512.7797045194575</v>
      </c>
      <c r="M84" s="858"/>
      <c r="N84" s="51"/>
    </row>
    <row r="85" spans="1:14" ht="15.75" thickBot="1">
      <c r="B85" s="91" t="s">
        <v>974</v>
      </c>
      <c r="C85" s="92"/>
      <c r="D85" s="92"/>
      <c r="E85" s="92"/>
      <c r="F85" s="92"/>
      <c r="G85" s="92"/>
      <c r="H85" s="92"/>
      <c r="I85" s="93"/>
      <c r="J85" s="94"/>
      <c r="K85" s="305">
        <v>0.05</v>
      </c>
      <c r="L85" s="859">
        <f>N78*K85</f>
        <v>2512.7797045194575</v>
      </c>
      <c r="M85" s="860"/>
      <c r="N85" s="51"/>
    </row>
    <row r="86" spans="1:14" ht="15.75" thickBot="1">
      <c r="B86" s="823" t="s">
        <v>953</v>
      </c>
      <c r="C86" s="824"/>
      <c r="D86" s="824"/>
      <c r="E86" s="824"/>
      <c r="F86" s="824"/>
      <c r="G86" s="824"/>
      <c r="H86" s="824"/>
      <c r="I86" s="824"/>
      <c r="J86" s="824"/>
      <c r="K86" s="824"/>
      <c r="L86" s="824"/>
      <c r="M86" s="825"/>
      <c r="N86" s="52">
        <f>L83+L84+L85</f>
        <v>15076.678227116743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65332.272317505893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7"/>
      <c r="J36" s="268"/>
      <c r="K36" s="269">
        <f>VLOOKUP(A36,EQUIPOS!A6:D163,4,FALSE)</f>
        <v>160178.90848426649</v>
      </c>
      <c r="L36" s="270"/>
      <c r="M36" s="271">
        <v>45</v>
      </c>
      <c r="N36" s="272">
        <f>K36/M36</f>
        <v>3559.5312996503662</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1.5036388888888887</v>
      </c>
    </row>
    <row r="43" spans="1:14" ht="15.75" thickBot="1">
      <c r="B43" s="823" t="s">
        <v>953</v>
      </c>
      <c r="C43" s="824"/>
      <c r="D43" s="824"/>
      <c r="E43" s="824"/>
      <c r="F43" s="824"/>
      <c r="G43" s="824"/>
      <c r="H43" s="824"/>
      <c r="I43" s="824"/>
      <c r="J43" s="824"/>
      <c r="K43" s="824"/>
      <c r="L43" s="824"/>
      <c r="M43" s="825"/>
      <c r="N43" s="99">
        <f>SUM(N36:N42)</f>
        <v>3561.0349385392551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7">
        <f>VLOOKUP(A59,TRANSPORTE!A6:D117,4,FALSE)</f>
        <v>0.43905677139059429</v>
      </c>
      <c r="M59" s="828"/>
      <c r="N59" s="287">
        <f>K59*L59</f>
        <v>15.674326738644217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15.674326738644217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150.36388888888888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3727.0731541667883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745.41463083335771</v>
      </c>
      <c r="M83" s="858"/>
      <c r="N83" s="51"/>
    </row>
    <row r="84" spans="1:14">
      <c r="B84" s="89" t="s">
        <v>973</v>
      </c>
      <c r="C84" s="90"/>
      <c r="D84" s="90"/>
      <c r="E84" s="90"/>
      <c r="F84" s="90"/>
      <c r="G84" s="90"/>
      <c r="H84" s="90"/>
      <c r="I84" s="87"/>
      <c r="J84" s="88"/>
      <c r="K84" s="304">
        <v>0.05</v>
      </c>
      <c r="L84" s="857">
        <f>N78*K84</f>
        <v>186.35365770833943</v>
      </c>
      <c r="M84" s="858"/>
      <c r="N84" s="51"/>
    </row>
    <row r="85" spans="1:14" ht="15.75" thickBot="1">
      <c r="B85" s="91" t="s">
        <v>974</v>
      </c>
      <c r="C85" s="92"/>
      <c r="D85" s="92"/>
      <c r="E85" s="92"/>
      <c r="F85" s="92"/>
      <c r="G85" s="92"/>
      <c r="H85" s="92"/>
      <c r="I85" s="93"/>
      <c r="J85" s="94"/>
      <c r="K85" s="305">
        <v>0.05</v>
      </c>
      <c r="L85" s="859">
        <f>N78*K85</f>
        <v>186.35365770833943</v>
      </c>
      <c r="M85" s="860"/>
      <c r="N85" s="51"/>
    </row>
    <row r="86" spans="1:14" ht="15.75" thickBot="1">
      <c r="B86" s="823" t="s">
        <v>953</v>
      </c>
      <c r="C86" s="824"/>
      <c r="D86" s="824"/>
      <c r="E86" s="824"/>
      <c r="F86" s="824"/>
      <c r="G86" s="824"/>
      <c r="H86" s="824"/>
      <c r="I86" s="824"/>
      <c r="J86" s="824"/>
      <c r="K86" s="824"/>
      <c r="L86" s="824"/>
      <c r="M86" s="825"/>
      <c r="N86" s="52">
        <f>L83+L84+L85</f>
        <v>1118.1219462500364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4845.195100416825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c r="B36" s="836"/>
      <c r="C36" s="837"/>
      <c r="D36" s="837"/>
      <c r="E36" s="837"/>
      <c r="F36" s="837"/>
      <c r="G36" s="837"/>
      <c r="H36" s="838"/>
      <c r="I36" s="267"/>
      <c r="J36" s="268"/>
      <c r="K36" s="269"/>
      <c r="L36" s="270"/>
      <c r="M36" s="271"/>
      <c r="N36" s="272"/>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60.145555555555553</v>
      </c>
    </row>
    <row r="43" spans="1:14" ht="15.75" thickBot="1">
      <c r="B43" s="823" t="s">
        <v>953</v>
      </c>
      <c r="C43" s="824"/>
      <c r="D43" s="824"/>
      <c r="E43" s="824"/>
      <c r="F43" s="824"/>
      <c r="G43" s="824"/>
      <c r="H43" s="824"/>
      <c r="I43" s="824"/>
      <c r="J43" s="824"/>
      <c r="K43" s="824"/>
      <c r="L43" s="824"/>
      <c r="M43" s="825"/>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7">
        <f>VLOOKUP(A59,TRANSPORTE!A6:D117,4,FALSE)</f>
        <v>0.43905677139059429</v>
      </c>
      <c r="M59" s="828"/>
      <c r="N59" s="287">
        <f>K59*L59</f>
        <v>4.5003319067535914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4.5003319067535914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601.45555555555552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666.10144301786465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133.22028860357293</v>
      </c>
      <c r="M83" s="858"/>
      <c r="N83" s="51"/>
    </row>
    <row r="84" spans="1:14">
      <c r="B84" s="89" t="s">
        <v>973</v>
      </c>
      <c r="C84" s="90"/>
      <c r="D84" s="90"/>
      <c r="E84" s="90"/>
      <c r="F84" s="90"/>
      <c r="G84" s="90"/>
      <c r="H84" s="90"/>
      <c r="I84" s="87"/>
      <c r="J84" s="88"/>
      <c r="K84" s="304">
        <v>0.05</v>
      </c>
      <c r="L84" s="857">
        <f>N78*K84</f>
        <v>33.305072150893231</v>
      </c>
      <c r="M84" s="858"/>
      <c r="N84" s="51"/>
    </row>
    <row r="85" spans="1:14" ht="15.75" thickBot="1">
      <c r="B85" s="91" t="s">
        <v>974</v>
      </c>
      <c r="C85" s="92"/>
      <c r="D85" s="92"/>
      <c r="E85" s="92"/>
      <c r="F85" s="92"/>
      <c r="G85" s="92"/>
      <c r="H85" s="92"/>
      <c r="I85" s="93"/>
      <c r="J85" s="94"/>
      <c r="K85" s="305">
        <v>0.05</v>
      </c>
      <c r="L85" s="859">
        <f>N78*K85</f>
        <v>33.305072150893231</v>
      </c>
      <c r="M85" s="860"/>
      <c r="N85" s="51"/>
    </row>
    <row r="86" spans="1:14" ht="15.75" thickBot="1">
      <c r="B86" s="823" t="s">
        <v>953</v>
      </c>
      <c r="C86" s="824"/>
      <c r="D86" s="824"/>
      <c r="E86" s="824"/>
      <c r="F86" s="824"/>
      <c r="G86" s="824"/>
      <c r="H86" s="824"/>
      <c r="I86" s="824"/>
      <c r="J86" s="824"/>
      <c r="K86" s="824"/>
      <c r="L86" s="824"/>
      <c r="M86" s="825"/>
      <c r="N86" s="52">
        <f>L83+L84+L85</f>
        <v>199.8304329053594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865.93187592322408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7"/>
      <c r="J36" s="268"/>
      <c r="K36" s="269">
        <f>VLOOKUP(A36,EQUIPOS!A6:D163,4,FALSE)</f>
        <v>160178.90848426649</v>
      </c>
      <c r="L36" s="270"/>
      <c r="M36" s="271">
        <v>45</v>
      </c>
      <c r="N36" s="272">
        <f>K36/M36</f>
        <v>3559.5312996503662</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1.5036388888888887</v>
      </c>
    </row>
    <row r="43" spans="1:14" ht="15.75" thickBot="1">
      <c r="B43" s="823" t="s">
        <v>953</v>
      </c>
      <c r="C43" s="824"/>
      <c r="D43" s="824"/>
      <c r="E43" s="824"/>
      <c r="F43" s="824"/>
      <c r="G43" s="824"/>
      <c r="H43" s="824"/>
      <c r="I43" s="824"/>
      <c r="J43" s="824"/>
      <c r="K43" s="824"/>
      <c r="L43" s="824"/>
      <c r="M43" s="825"/>
      <c r="N43" s="99">
        <f>SUM(N36:N42)</f>
        <v>3561.0349385392551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7">
        <f>VLOOKUP(A59,TRANSPORTE!A6:D117,4,FALSE)</f>
        <v>1055.3508131525566</v>
      </c>
      <c r="M59" s="828"/>
      <c r="N59" s="287">
        <f>K59*L59</f>
        <v>855.3565573060813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855.3565573060813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150.36388888888888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4566.7553847342251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913.35107694684507</v>
      </c>
      <c r="M83" s="858"/>
      <c r="N83" s="51"/>
    </row>
    <row r="84" spans="1:14">
      <c r="B84" s="89" t="s">
        <v>973</v>
      </c>
      <c r="C84" s="90"/>
      <c r="D84" s="90"/>
      <c r="E84" s="90"/>
      <c r="F84" s="90"/>
      <c r="G84" s="90"/>
      <c r="H84" s="90"/>
      <c r="I84" s="87"/>
      <c r="J84" s="88"/>
      <c r="K84" s="304">
        <v>0.05</v>
      </c>
      <c r="L84" s="857">
        <f>N78*K84</f>
        <v>228.33776923671127</v>
      </c>
      <c r="M84" s="858"/>
      <c r="N84" s="51"/>
    </row>
    <row r="85" spans="1:14" ht="15.75" thickBot="1">
      <c r="B85" s="91" t="s">
        <v>974</v>
      </c>
      <c r="C85" s="92"/>
      <c r="D85" s="92"/>
      <c r="E85" s="92"/>
      <c r="F85" s="92"/>
      <c r="G85" s="92"/>
      <c r="H85" s="92"/>
      <c r="I85" s="93"/>
      <c r="J85" s="94"/>
      <c r="K85" s="305">
        <v>0.05</v>
      </c>
      <c r="L85" s="859">
        <f>N78*K85</f>
        <v>228.33776923671127</v>
      </c>
      <c r="M85" s="860"/>
      <c r="N85" s="51"/>
    </row>
    <row r="86" spans="1:14" ht="15.75" thickBot="1">
      <c r="B86" s="823" t="s">
        <v>953</v>
      </c>
      <c r="C86" s="824"/>
      <c r="D86" s="824"/>
      <c r="E86" s="824"/>
      <c r="F86" s="824"/>
      <c r="G86" s="824"/>
      <c r="H86" s="824"/>
      <c r="I86" s="824"/>
      <c r="J86" s="824"/>
      <c r="K86" s="824"/>
      <c r="L86" s="824"/>
      <c r="M86" s="825"/>
      <c r="N86" s="52">
        <f>L83+L84+L85</f>
        <v>1370.0266154202675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5936.7820001544924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7"/>
      <c r="J36" s="268"/>
      <c r="K36" s="269">
        <f>VLOOKUP(A36,EQUIPOS!A5:D154,4,FALSE)</f>
        <v>233894.54666342732</v>
      </c>
      <c r="L36" s="270"/>
      <c r="M36" s="271">
        <v>0.625</v>
      </c>
      <c r="N36" s="272">
        <f>K36/M36</f>
        <v>374231.27466148371</v>
      </c>
    </row>
    <row r="37" spans="1:14">
      <c r="A37" s="108" t="s">
        <v>241</v>
      </c>
      <c r="B37" s="836" t="str">
        <f>VLOOKUP(A37,EQUIPOS!A7:D154,3,FALSE)</f>
        <v>Grúa (capacidad 15 ton)</v>
      </c>
      <c r="C37" s="837"/>
      <c r="D37" s="837"/>
      <c r="E37" s="837"/>
      <c r="F37" s="837"/>
      <c r="G37" s="837"/>
      <c r="H37" s="838"/>
      <c r="I37" s="267"/>
      <c r="J37" s="268"/>
      <c r="K37" s="269">
        <f>VLOOKUP(A37,EQUIPOS!A6:D154,4,FALSE)</f>
        <v>173211.55281312371</v>
      </c>
      <c r="L37" s="270"/>
      <c r="M37" s="271">
        <v>0.625</v>
      </c>
      <c r="N37" s="272">
        <f>K37/M37</f>
        <v>277138.48450099793</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2706.55</v>
      </c>
    </row>
    <row r="43" spans="1:14" ht="15.75" thickBot="1">
      <c r="B43" s="823" t="s">
        <v>953</v>
      </c>
      <c r="C43" s="824"/>
      <c r="D43" s="824"/>
      <c r="E43" s="824"/>
      <c r="F43" s="824"/>
      <c r="G43" s="824"/>
      <c r="H43" s="824"/>
      <c r="I43" s="824"/>
      <c r="J43" s="824"/>
      <c r="K43" s="824"/>
      <c r="L43" s="824"/>
      <c r="M43" s="825"/>
      <c r="N43" s="394">
        <f>SUM(N36:N42)</f>
        <v>654076.30916248169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5143.3193311426066</v>
      </c>
      <c r="N48" s="272">
        <f>K48*M48</f>
        <v>51433.193311426068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51497.855817444142</v>
      </c>
      <c r="N49" s="272">
        <f>K49*M49</f>
        <v>51497.855817444142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1640.9563752317649</v>
      </c>
      <c r="N50" s="272">
        <f>K50*M50</f>
        <v>1640.9563752317649</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277674.03390952147</v>
      </c>
      <c r="N51" s="272">
        <f>K51*M51</f>
        <v>555348.06781904295</v>
      </c>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659920.07332314493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1368127.3824856267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273625.47649712535</v>
      </c>
      <c r="M83" s="858"/>
      <c r="N83" s="51"/>
    </row>
    <row r="84" spans="1:14">
      <c r="B84" s="89" t="s">
        <v>973</v>
      </c>
      <c r="C84" s="90"/>
      <c r="D84" s="90"/>
      <c r="E84" s="90"/>
      <c r="F84" s="90"/>
      <c r="G84" s="90"/>
      <c r="H84" s="90"/>
      <c r="I84" s="87"/>
      <c r="J84" s="88"/>
      <c r="K84" s="304">
        <v>0.05</v>
      </c>
      <c r="L84" s="857">
        <f>N78*K84</f>
        <v>68406.369124281337</v>
      </c>
      <c r="M84" s="858"/>
      <c r="N84" s="51"/>
    </row>
    <row r="85" spans="1:14" ht="15.75" thickBot="1">
      <c r="B85" s="91" t="s">
        <v>974</v>
      </c>
      <c r="C85" s="92"/>
      <c r="D85" s="92"/>
      <c r="E85" s="92"/>
      <c r="F85" s="92"/>
      <c r="G85" s="92"/>
      <c r="H85" s="92"/>
      <c r="I85" s="93"/>
      <c r="J85" s="94"/>
      <c r="K85" s="305">
        <v>0.05</v>
      </c>
      <c r="L85" s="859">
        <f>N78*K85</f>
        <v>68406.369124281337</v>
      </c>
      <c r="M85" s="860"/>
      <c r="N85" s="51"/>
    </row>
    <row r="86" spans="1:14" ht="15.75" thickBot="1">
      <c r="B86" s="823" t="s">
        <v>953</v>
      </c>
      <c r="C86" s="824"/>
      <c r="D86" s="824"/>
      <c r="E86" s="824"/>
      <c r="F86" s="824"/>
      <c r="G86" s="824"/>
      <c r="H86" s="824"/>
      <c r="I86" s="824"/>
      <c r="J86" s="824"/>
      <c r="K86" s="824"/>
      <c r="L86" s="824"/>
      <c r="M86" s="825"/>
      <c r="N86" s="52">
        <f>L83+L84+L85</f>
        <v>410438.21474568802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1778565.5972313148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7"/>
      <c r="J36" s="268"/>
      <c r="K36" s="269">
        <f>VLOOKUP(A36,EQUIPOS!A6:D163,4,FALSE)</f>
        <v>233894.54666342732</v>
      </c>
      <c r="L36" s="270"/>
      <c r="M36" s="271">
        <v>0.5</v>
      </c>
      <c r="N36" s="272">
        <f>K36/M36</f>
        <v>467789.09332685464</v>
      </c>
    </row>
    <row r="37" spans="1:14">
      <c r="A37" s="108" t="s">
        <v>241</v>
      </c>
      <c r="B37" s="836" t="str">
        <f>VLOOKUP(A37,EQUIPOS!A7:D154,3,FALSE)</f>
        <v>Grúa (capacidad 15 ton)</v>
      </c>
      <c r="C37" s="837"/>
      <c r="D37" s="837"/>
      <c r="E37" s="837"/>
      <c r="F37" s="837"/>
      <c r="G37" s="837"/>
      <c r="H37" s="838"/>
      <c r="I37" s="267"/>
      <c r="J37" s="268"/>
      <c r="K37" s="269">
        <f>VLOOKUP(A37,EQUIPOS!A7:D164,4,FALSE)</f>
        <v>173211.55281312371</v>
      </c>
      <c r="L37" s="270"/>
      <c r="M37" s="271">
        <v>0.5</v>
      </c>
      <c r="N37" s="272">
        <f>K37/M37</f>
        <v>346423.10562624742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3383.1875</v>
      </c>
    </row>
    <row r="43" spans="1:14" ht="15.75" thickBot="1">
      <c r="B43" s="823" t="s">
        <v>953</v>
      </c>
      <c r="C43" s="824"/>
      <c r="D43" s="824"/>
      <c r="E43" s="824"/>
      <c r="F43" s="824"/>
      <c r="G43" s="824"/>
      <c r="H43" s="824"/>
      <c r="I43" s="824"/>
      <c r="J43" s="824"/>
      <c r="K43" s="824"/>
      <c r="L43" s="824"/>
      <c r="M43" s="825"/>
      <c r="N43" s="394">
        <f>SUM(N36:N42)</f>
        <v>817595.38645310211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5143.3193311426066</v>
      </c>
      <c r="N48" s="272">
        <f>K48*M48</f>
        <v>51433.193311426068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51497.855817444142</v>
      </c>
      <c r="N49" s="272">
        <f>K49*M49</f>
        <v>51497.855817444142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1640.9563752317649</v>
      </c>
      <c r="N50" s="272">
        <f>K50*M50</f>
        <v>1640.9563752317649</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277674.03390952147</v>
      </c>
      <c r="N51" s="272">
        <f>K51*M51</f>
        <v>555348.06781904295</v>
      </c>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659920.07332314493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67663.75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1545179.2097762469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309035.84195524937</v>
      </c>
      <c r="M83" s="858"/>
      <c r="N83" s="51"/>
    </row>
    <row r="84" spans="1:14">
      <c r="B84" s="89" t="s">
        <v>973</v>
      </c>
      <c r="C84" s="90"/>
      <c r="D84" s="90"/>
      <c r="E84" s="90"/>
      <c r="F84" s="90"/>
      <c r="G84" s="90"/>
      <c r="H84" s="90"/>
      <c r="I84" s="87"/>
      <c r="J84" s="88"/>
      <c r="K84" s="304">
        <v>0.05</v>
      </c>
      <c r="L84" s="857">
        <f>N78*K84</f>
        <v>77258.960488812343</v>
      </c>
      <c r="M84" s="858"/>
      <c r="N84" s="51"/>
    </row>
    <row r="85" spans="1:14" ht="15.75" thickBot="1">
      <c r="B85" s="91" t="s">
        <v>974</v>
      </c>
      <c r="C85" s="92"/>
      <c r="D85" s="92"/>
      <c r="E85" s="92"/>
      <c r="F85" s="92"/>
      <c r="G85" s="92"/>
      <c r="H85" s="92"/>
      <c r="I85" s="93"/>
      <c r="J85" s="94"/>
      <c r="K85" s="305">
        <v>0.05</v>
      </c>
      <c r="L85" s="859">
        <f>N78*K85</f>
        <v>77258.960488812343</v>
      </c>
      <c r="M85" s="860"/>
      <c r="N85" s="51"/>
    </row>
    <row r="86" spans="1:14" ht="15.75" thickBot="1">
      <c r="B86" s="823" t="s">
        <v>953</v>
      </c>
      <c r="C86" s="824"/>
      <c r="D86" s="824"/>
      <c r="E86" s="824"/>
      <c r="F86" s="824"/>
      <c r="G86" s="824"/>
      <c r="H86" s="824"/>
      <c r="I86" s="824"/>
      <c r="J86" s="824"/>
      <c r="K86" s="824"/>
      <c r="L86" s="824"/>
      <c r="M86" s="825"/>
      <c r="N86" s="52">
        <f>L83+L84+L85</f>
        <v>463553.76293287409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2008732.9727091209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7"/>
      <c r="J36" s="268"/>
      <c r="K36" s="269">
        <f>VLOOKUP(A36,EQUIPOS!A6:D163,4,FALSE)</f>
        <v>233894.54666342732</v>
      </c>
      <c r="L36" s="270"/>
      <c r="M36" s="271">
        <v>0.4375</v>
      </c>
      <c r="N36" s="272">
        <f>K36/M36</f>
        <v>534616.10665926244</v>
      </c>
    </row>
    <row r="37" spans="1:14">
      <c r="A37" s="108" t="s">
        <v>241</v>
      </c>
      <c r="B37" s="836" t="str">
        <f>VLOOKUP(A37,EQUIPOS!A7:D154,3,FALSE)</f>
        <v>Grúa (capacidad 15 ton)</v>
      </c>
      <c r="C37" s="837"/>
      <c r="D37" s="837"/>
      <c r="E37" s="837"/>
      <c r="F37" s="837"/>
      <c r="G37" s="837"/>
      <c r="H37" s="838"/>
      <c r="I37" s="267"/>
      <c r="J37" s="268"/>
      <c r="K37" s="269">
        <f>VLOOKUP(A37,EQUIPOS!A7:D164,4,FALSE)</f>
        <v>173211.55281312371</v>
      </c>
      <c r="L37" s="270"/>
      <c r="M37" s="271">
        <v>0.4375</v>
      </c>
      <c r="N37" s="272">
        <f>K37/M37</f>
        <v>395912.12071571132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3866.5</v>
      </c>
    </row>
    <row r="43" spans="1:14" ht="15.75" thickBot="1">
      <c r="B43" s="823" t="s">
        <v>953</v>
      </c>
      <c r="C43" s="824"/>
      <c r="D43" s="824"/>
      <c r="E43" s="824"/>
      <c r="F43" s="824"/>
      <c r="G43" s="824"/>
      <c r="H43" s="824"/>
      <c r="I43" s="824"/>
      <c r="J43" s="824"/>
      <c r="K43" s="824"/>
      <c r="L43" s="824"/>
      <c r="M43" s="825"/>
      <c r="N43" s="394">
        <f>SUM(N36:N42)</f>
        <v>934394.72737497371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5143.3193311426066</v>
      </c>
      <c r="N48" s="272">
        <f>K48*M48</f>
        <v>51433.193311426068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51497.855817444142</v>
      </c>
      <c r="N49" s="272">
        <f>K49*M49</f>
        <v>51497.855817444142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1640.9563752317649</v>
      </c>
      <c r="N50" s="272">
        <f>K50*M50</f>
        <v>1640.9563752317649</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277674.03390952147</v>
      </c>
      <c r="N51" s="272">
        <f>K51*M51</f>
        <v>555348.06781904295</v>
      </c>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659920.07332314493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77330</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1671644.8006981188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334328.96013962378</v>
      </c>
      <c r="M83" s="858"/>
      <c r="N83" s="51"/>
    </row>
    <row r="84" spans="1:14">
      <c r="B84" s="89" t="s">
        <v>973</v>
      </c>
      <c r="C84" s="90"/>
      <c r="D84" s="90"/>
      <c r="E84" s="90"/>
      <c r="F84" s="90"/>
      <c r="G84" s="90"/>
      <c r="H84" s="90"/>
      <c r="I84" s="87"/>
      <c r="J84" s="88"/>
      <c r="K84" s="304">
        <v>0.05</v>
      </c>
      <c r="L84" s="857">
        <f>N78*K84</f>
        <v>83582.240034905946</v>
      </c>
      <c r="M84" s="858"/>
      <c r="N84" s="51"/>
    </row>
    <row r="85" spans="1:14" ht="15.75" thickBot="1">
      <c r="B85" s="91" t="s">
        <v>974</v>
      </c>
      <c r="C85" s="92"/>
      <c r="D85" s="92"/>
      <c r="E85" s="92"/>
      <c r="F85" s="92"/>
      <c r="G85" s="92"/>
      <c r="H85" s="92"/>
      <c r="I85" s="93"/>
      <c r="J85" s="94"/>
      <c r="K85" s="305">
        <v>0.05</v>
      </c>
      <c r="L85" s="859">
        <f>N78*K85</f>
        <v>83582.240034905946</v>
      </c>
      <c r="M85" s="860"/>
      <c r="N85" s="51"/>
    </row>
    <row r="86" spans="1:14" ht="15.75" thickBot="1">
      <c r="B86" s="823" t="s">
        <v>953</v>
      </c>
      <c r="C86" s="824"/>
      <c r="D86" s="824"/>
      <c r="E86" s="824"/>
      <c r="F86" s="824"/>
      <c r="G86" s="824"/>
      <c r="H86" s="824"/>
      <c r="I86" s="824"/>
      <c r="J86" s="824"/>
      <c r="K86" s="824"/>
      <c r="L86" s="824"/>
      <c r="M86" s="825"/>
      <c r="N86" s="52">
        <f>L83+L84+L85</f>
        <v>501493.44020943571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2173138.2409075545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7"/>
      <c r="J36" s="268"/>
      <c r="K36" s="269">
        <f>VLOOKUP(A36,EQUIPOS!A6:D163,4,FALSE)</f>
        <v>233894.54666342732</v>
      </c>
      <c r="L36" s="270"/>
      <c r="M36" s="271">
        <v>0.875</v>
      </c>
      <c r="N36" s="272">
        <f>K36/M36</f>
        <v>267308.05332963122</v>
      </c>
    </row>
    <row r="37" spans="1:14">
      <c r="A37" s="108" t="s">
        <v>241</v>
      </c>
      <c r="B37" s="836" t="str">
        <f>VLOOKUP(A37,EQUIPOS!A7:D154,3,FALSE)</f>
        <v>Grúa (capacidad 15 ton)</v>
      </c>
      <c r="C37" s="837"/>
      <c r="D37" s="837"/>
      <c r="E37" s="837"/>
      <c r="F37" s="837"/>
      <c r="G37" s="837"/>
      <c r="H37" s="838"/>
      <c r="I37" s="267"/>
      <c r="J37" s="268"/>
      <c r="K37" s="269">
        <f>VLOOKUP(A37,EQUIPOS!A7:D164,4,FALSE)</f>
        <v>173211.55281312371</v>
      </c>
      <c r="L37" s="270"/>
      <c r="M37" s="271">
        <v>0.875</v>
      </c>
      <c r="N37" s="272">
        <f>K37/M37</f>
        <v>197956.06035785566</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1546.6000000000001</v>
      </c>
    </row>
    <row r="43" spans="1:14" ht="15.75" thickBot="1">
      <c r="B43" s="823" t="s">
        <v>953</v>
      </c>
      <c r="C43" s="824"/>
      <c r="D43" s="824"/>
      <c r="E43" s="824"/>
      <c r="F43" s="824"/>
      <c r="G43" s="824"/>
      <c r="H43" s="824"/>
      <c r="I43" s="824"/>
      <c r="J43" s="824"/>
      <c r="K43" s="824"/>
      <c r="L43" s="824"/>
      <c r="M43" s="825"/>
      <c r="N43" s="394">
        <f>SUM(N36:N42)</f>
        <v>466810.71368748683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5143.3193311426066</v>
      </c>
      <c r="N48" s="272">
        <f>K48*M48</f>
        <v>51433.193311426068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51497.855817444142</v>
      </c>
      <c r="N49" s="272">
        <f>K49*M49</f>
        <v>51497.855817444142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1640.9563752317649</v>
      </c>
      <c r="N50" s="272">
        <f>K50*M50</f>
        <v>1640.9563752317649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104572.00550410198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30932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602314.71919158881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120462.94383831776</v>
      </c>
      <c r="M83" s="858"/>
      <c r="N83" s="51"/>
    </row>
    <row r="84" spans="1:14">
      <c r="B84" s="89" t="s">
        <v>973</v>
      </c>
      <c r="C84" s="90"/>
      <c r="D84" s="90"/>
      <c r="E84" s="90"/>
      <c r="F84" s="90"/>
      <c r="G84" s="90"/>
      <c r="H84" s="90"/>
      <c r="I84" s="87"/>
      <c r="J84" s="88"/>
      <c r="K84" s="304">
        <v>0.05</v>
      </c>
      <c r="L84" s="857">
        <f>N78*K84</f>
        <v>30115.735959579441</v>
      </c>
      <c r="M84" s="858"/>
      <c r="N84" s="51"/>
    </row>
    <row r="85" spans="1:14" ht="15.75" thickBot="1">
      <c r="B85" s="91" t="s">
        <v>974</v>
      </c>
      <c r="C85" s="92"/>
      <c r="D85" s="92"/>
      <c r="E85" s="92"/>
      <c r="F85" s="92"/>
      <c r="G85" s="92"/>
      <c r="H85" s="92"/>
      <c r="I85" s="93"/>
      <c r="J85" s="94"/>
      <c r="K85" s="305">
        <v>0.05</v>
      </c>
      <c r="L85" s="859">
        <f>N78*K85</f>
        <v>30115.735959579441</v>
      </c>
      <c r="M85" s="860"/>
      <c r="N85" s="51"/>
    </row>
    <row r="86" spans="1:14" ht="15.75" thickBot="1">
      <c r="B86" s="823" t="s">
        <v>953</v>
      </c>
      <c r="C86" s="824"/>
      <c r="D86" s="824"/>
      <c r="E86" s="824"/>
      <c r="F86" s="824"/>
      <c r="G86" s="824"/>
      <c r="H86" s="824"/>
      <c r="I86" s="824"/>
      <c r="J86" s="824"/>
      <c r="K86" s="824"/>
      <c r="L86" s="824"/>
      <c r="M86" s="825"/>
      <c r="N86" s="52">
        <f>L83+L84+L85</f>
        <v>180694.41575747664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783009.13494906551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7"/>
      <c r="J36" s="268"/>
      <c r="K36" s="269">
        <f>VLOOKUP(A36,EQUIPOS!A6:D163,4,FALSE)</f>
        <v>233894.54666342732</v>
      </c>
      <c r="L36" s="270"/>
      <c r="M36" s="271">
        <v>0.75</v>
      </c>
      <c r="N36" s="272">
        <f>K36/M36</f>
        <v>311859.3955512364</v>
      </c>
    </row>
    <row r="37" spans="1:14">
      <c r="A37" s="108" t="s">
        <v>241</v>
      </c>
      <c r="B37" s="836" t="str">
        <f>VLOOKUP(A37,EQUIPOS!A7:D154,3,FALSE)</f>
        <v>Grúa (capacidad 15 ton)</v>
      </c>
      <c r="C37" s="837"/>
      <c r="D37" s="837"/>
      <c r="E37" s="837"/>
      <c r="F37" s="837"/>
      <c r="G37" s="837"/>
      <c r="H37" s="838"/>
      <c r="I37" s="267"/>
      <c r="J37" s="268"/>
      <c r="K37" s="269">
        <f>VLOOKUP(A37,EQUIPOS!A7:D164,4,FALSE)</f>
        <v>173211.55281312371</v>
      </c>
      <c r="L37" s="270"/>
      <c r="M37" s="271">
        <v>0.75</v>
      </c>
      <c r="N37" s="272">
        <f>K37/M37</f>
        <v>230948.73708416495</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1804.3666666666668</v>
      </c>
    </row>
    <row r="43" spans="1:14" ht="15.75" thickBot="1">
      <c r="B43" s="823" t="s">
        <v>953</v>
      </c>
      <c r="C43" s="824"/>
      <c r="D43" s="824"/>
      <c r="E43" s="824"/>
      <c r="F43" s="824"/>
      <c r="G43" s="824"/>
      <c r="H43" s="824"/>
      <c r="I43" s="824"/>
      <c r="J43" s="824"/>
      <c r="K43" s="824"/>
      <c r="L43" s="824"/>
      <c r="M43" s="825"/>
      <c r="N43" s="394">
        <f>SUM(N36:N42)</f>
        <v>544612.49930206803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5143.3193311426066</v>
      </c>
      <c r="N48" s="272">
        <f>K48*M48</f>
        <v>51433.193311426068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51497.855817444142</v>
      </c>
      <c r="N49" s="272">
        <f>K49*M49</f>
        <v>51497.855817444142</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1640.9563752317649</v>
      </c>
      <c r="N50" s="272">
        <f>K50*M50</f>
        <v>1640.9563752317649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104572.00550410198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36087.333333333336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685271.83813950338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137054.36762790068</v>
      </c>
      <c r="M83" s="858"/>
      <c r="N83" s="51"/>
    </row>
    <row r="84" spans="1:14">
      <c r="B84" s="89" t="s">
        <v>973</v>
      </c>
      <c r="C84" s="90"/>
      <c r="D84" s="90"/>
      <c r="E84" s="90"/>
      <c r="F84" s="90"/>
      <c r="G84" s="90"/>
      <c r="H84" s="90"/>
      <c r="I84" s="87"/>
      <c r="J84" s="88"/>
      <c r="K84" s="304">
        <v>0.05</v>
      </c>
      <c r="L84" s="857">
        <f>N78*K84</f>
        <v>34263.591906975169</v>
      </c>
      <c r="M84" s="858"/>
      <c r="N84" s="51"/>
    </row>
    <row r="85" spans="1:14" ht="15.75" thickBot="1">
      <c r="B85" s="91" t="s">
        <v>974</v>
      </c>
      <c r="C85" s="92"/>
      <c r="D85" s="92"/>
      <c r="E85" s="92"/>
      <c r="F85" s="92"/>
      <c r="G85" s="92"/>
      <c r="H85" s="92"/>
      <c r="I85" s="93"/>
      <c r="J85" s="94"/>
      <c r="K85" s="305">
        <v>0.05</v>
      </c>
      <c r="L85" s="859">
        <f>N78*K85</f>
        <v>34263.591906975169</v>
      </c>
      <c r="M85" s="860"/>
      <c r="N85" s="51"/>
    </row>
    <row r="86" spans="1:14" ht="15.75" thickBot="1">
      <c r="B86" s="823" t="s">
        <v>953</v>
      </c>
      <c r="C86" s="824"/>
      <c r="D86" s="824"/>
      <c r="E86" s="824"/>
      <c r="F86" s="824"/>
      <c r="G86" s="824"/>
      <c r="H86" s="824"/>
      <c r="I86" s="824"/>
      <c r="J86" s="824"/>
      <c r="K86" s="824"/>
      <c r="L86" s="824"/>
      <c r="M86" s="825"/>
      <c r="N86" s="52">
        <f>L83+L84+L85</f>
        <v>205581.55144185101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890853.38958135433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7"/>
      <c r="J36" s="268"/>
      <c r="K36" s="269">
        <f>VLOOKUP(A36,EQUIPOS!A6:D163,4,FALSE)</f>
        <v>233894.54666342732</v>
      </c>
      <c r="L36" s="270"/>
      <c r="M36" s="271">
        <v>0.6875</v>
      </c>
      <c r="N36" s="272">
        <f>K36/M36</f>
        <v>340210.2496922579</v>
      </c>
    </row>
    <row r="37" spans="1:14">
      <c r="A37" s="108" t="s">
        <v>241</v>
      </c>
      <c r="B37" s="836" t="str">
        <f>VLOOKUP(A37,EQUIPOS!A7:D154,3,FALSE)</f>
        <v>Grúa (capacidad 15 ton)</v>
      </c>
      <c r="C37" s="837"/>
      <c r="D37" s="837"/>
      <c r="E37" s="837"/>
      <c r="F37" s="837"/>
      <c r="G37" s="837"/>
      <c r="H37" s="838"/>
      <c r="I37" s="267"/>
      <c r="J37" s="268"/>
      <c r="K37" s="269">
        <f>VLOOKUP(A37,EQUIPOS!A7:D164,4,FALSE)</f>
        <v>173211.55281312371</v>
      </c>
      <c r="L37" s="270"/>
      <c r="M37" s="271">
        <v>0.6875</v>
      </c>
      <c r="N37" s="272">
        <f>K37/M37</f>
        <v>251944.07681908904</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1968.4</v>
      </c>
    </row>
    <row r="43" spans="1:14" ht="15.75" thickBot="1">
      <c r="B43" s="823" t="s">
        <v>953</v>
      </c>
      <c r="C43" s="824"/>
      <c r="D43" s="824"/>
      <c r="E43" s="824"/>
      <c r="F43" s="824"/>
      <c r="G43" s="824"/>
      <c r="H43" s="824"/>
      <c r="I43" s="824"/>
      <c r="J43" s="824"/>
      <c r="K43" s="824"/>
      <c r="L43" s="824"/>
      <c r="M43" s="825"/>
      <c r="N43" s="394">
        <f>SUM(N36:N42)</f>
        <v>594122.72651134699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5143.3193311426066</v>
      </c>
      <c r="N48" s="272">
        <f>K48*M48</f>
        <v>51433.193311426068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51497.855817444142</v>
      </c>
      <c r="N49" s="272">
        <f>K49*M49</f>
        <v>51497.855817444142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1640.9563752317649</v>
      </c>
      <c r="N50" s="272">
        <f>K50*M50</f>
        <v>1640.9563752317649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104572.00550410198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39368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738062.73201544897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147612.5464030898</v>
      </c>
      <c r="M83" s="858"/>
      <c r="N83" s="51"/>
    </row>
    <row r="84" spans="1:14">
      <c r="B84" s="89" t="s">
        <v>973</v>
      </c>
      <c r="C84" s="90"/>
      <c r="D84" s="90"/>
      <c r="E84" s="90"/>
      <c r="F84" s="90"/>
      <c r="G84" s="90"/>
      <c r="H84" s="90"/>
      <c r="I84" s="87"/>
      <c r="J84" s="88"/>
      <c r="K84" s="304">
        <v>0.05</v>
      </c>
      <c r="L84" s="857">
        <f>N78*K84</f>
        <v>36903.13660077245</v>
      </c>
      <c r="M84" s="858"/>
      <c r="N84" s="51"/>
    </row>
    <row r="85" spans="1:14" ht="15.75" thickBot="1">
      <c r="B85" s="91" t="s">
        <v>974</v>
      </c>
      <c r="C85" s="92"/>
      <c r="D85" s="92"/>
      <c r="E85" s="92"/>
      <c r="F85" s="92"/>
      <c r="G85" s="92"/>
      <c r="H85" s="92"/>
      <c r="I85" s="93"/>
      <c r="J85" s="94"/>
      <c r="K85" s="305">
        <v>0.05</v>
      </c>
      <c r="L85" s="859">
        <f>N78*K85</f>
        <v>36903.13660077245</v>
      </c>
      <c r="M85" s="860"/>
      <c r="N85" s="51"/>
    </row>
    <row r="86" spans="1:14" ht="15.75" thickBot="1">
      <c r="B86" s="823" t="s">
        <v>953</v>
      </c>
      <c r="C86" s="824"/>
      <c r="D86" s="824"/>
      <c r="E86" s="824"/>
      <c r="F86" s="824"/>
      <c r="G86" s="824"/>
      <c r="H86" s="824"/>
      <c r="I86" s="824"/>
      <c r="J86" s="824"/>
      <c r="K86" s="824"/>
      <c r="L86" s="824"/>
      <c r="M86" s="825"/>
      <c r="N86" s="52">
        <f>L83+L84+L85</f>
        <v>221418.81960463469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959481.55162008363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52" t="s">
        <v>241</v>
      </c>
      <c r="B36" s="836" t="str">
        <f>VLOOKUP(A36,EQUIPOS!A6:D154,3,FALSE)</f>
        <v>Grúa (capacidad 15 ton)</v>
      </c>
      <c r="C36" s="837"/>
      <c r="D36" s="837"/>
      <c r="E36" s="837"/>
      <c r="F36" s="837"/>
      <c r="G36" s="837"/>
      <c r="H36" s="838"/>
      <c r="I36" s="267"/>
      <c r="J36" s="268"/>
      <c r="K36" s="269">
        <f>VLOOKUP(A36,EQUIPOS!A6:D163,4,FALSE)</f>
        <v>173211.55281312371</v>
      </c>
      <c r="L36" s="270"/>
      <c r="M36" s="396">
        <v>1.125</v>
      </c>
      <c r="N36" s="272">
        <f>K36/M36</f>
        <v>153965.82472277663</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1202.9111111111113</v>
      </c>
    </row>
    <row r="43" spans="1:14" ht="15.75" thickBot="1">
      <c r="B43" s="823" t="s">
        <v>953</v>
      </c>
      <c r="C43" s="824"/>
      <c r="D43" s="824"/>
      <c r="E43" s="824"/>
      <c r="F43" s="824"/>
      <c r="G43" s="824"/>
      <c r="H43" s="824"/>
      <c r="I43" s="824"/>
      <c r="J43" s="824"/>
      <c r="K43" s="824"/>
      <c r="L43" s="824"/>
      <c r="M43" s="825"/>
      <c r="N43" s="394">
        <f>SUM(N36:N42)</f>
        <v>155168.73583388774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5143.3193311426066</v>
      </c>
      <c r="N48" s="272">
        <f>K48*M48</f>
        <v>51433.193311426068</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1640.9563752317649</v>
      </c>
      <c r="N49" s="272">
        <f>K49*M49</f>
        <v>1640.9563752317649</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51497.855817444142</v>
      </c>
      <c r="N50" s="272">
        <f>K50*M50</f>
        <v>51497.855817444142</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104572.00550410198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24058.222222222223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283798.96356021194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56759.792712042392</v>
      </c>
      <c r="M83" s="858"/>
      <c r="N83" s="51"/>
    </row>
    <row r="84" spans="1:14">
      <c r="B84" s="89" t="s">
        <v>973</v>
      </c>
      <c r="C84" s="90"/>
      <c r="D84" s="90"/>
      <c r="E84" s="90"/>
      <c r="F84" s="90"/>
      <c r="G84" s="90"/>
      <c r="H84" s="90"/>
      <c r="I84" s="87"/>
      <c r="J84" s="88"/>
      <c r="K84" s="304">
        <v>0.05</v>
      </c>
      <c r="L84" s="857">
        <f>N78*K84</f>
        <v>14189.948178010598</v>
      </c>
      <c r="M84" s="858"/>
      <c r="N84" s="51"/>
    </row>
    <row r="85" spans="1:14" ht="15.75" thickBot="1">
      <c r="B85" s="91" t="s">
        <v>974</v>
      </c>
      <c r="C85" s="92"/>
      <c r="D85" s="92"/>
      <c r="E85" s="92"/>
      <c r="F85" s="92"/>
      <c r="G85" s="92"/>
      <c r="H85" s="92"/>
      <c r="I85" s="93"/>
      <c r="J85" s="94"/>
      <c r="K85" s="305">
        <v>0.05</v>
      </c>
      <c r="L85" s="859">
        <f>N78*K85</f>
        <v>14189.948178010598</v>
      </c>
      <c r="M85" s="860"/>
      <c r="N85" s="51"/>
    </row>
    <row r="86" spans="1:14" ht="15.75" thickBot="1">
      <c r="B86" s="823" t="s">
        <v>953</v>
      </c>
      <c r="C86" s="824"/>
      <c r="D86" s="824"/>
      <c r="E86" s="824"/>
      <c r="F86" s="824"/>
      <c r="G86" s="824"/>
      <c r="H86" s="824"/>
      <c r="I86" s="824"/>
      <c r="J86" s="824"/>
      <c r="K86" s="824"/>
      <c r="L86" s="824"/>
      <c r="M86" s="825"/>
      <c r="N86" s="52">
        <f>L83+L84+L85</f>
        <v>85139.689068063584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368938.65262827551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55" t="s">
        <v>241</v>
      </c>
      <c r="B36" s="836" t="str">
        <f>VLOOKUP(A36,EQUIPOS!A6:D154,3,FALSE)</f>
        <v>Grúa (capacidad 15 ton)</v>
      </c>
      <c r="C36" s="837"/>
      <c r="D36" s="837"/>
      <c r="E36" s="837"/>
      <c r="F36" s="837"/>
      <c r="G36" s="837"/>
      <c r="H36" s="838"/>
      <c r="I36" s="267"/>
      <c r="J36" s="268"/>
      <c r="K36" s="269">
        <f>VLOOKUP(A36,EQUIPOS!A6:D163,4,FALSE)</f>
        <v>173211.55281312371</v>
      </c>
      <c r="L36" s="270"/>
      <c r="M36" s="462">
        <v>1</v>
      </c>
      <c r="N36" s="272">
        <f>K36/M36</f>
        <v>173211.55281312371</v>
      </c>
    </row>
    <row r="37" spans="1:14">
      <c r="A37" s="155" t="s">
        <v>373</v>
      </c>
      <c r="B37" s="836" t="str">
        <f>VLOOKUP(A37,EQUIPOS!A7:D154,3,FALSE)</f>
        <v>Volqueta 6 m3</v>
      </c>
      <c r="C37" s="837"/>
      <c r="D37" s="837"/>
      <c r="E37" s="837"/>
      <c r="F37" s="837"/>
      <c r="G37" s="837"/>
      <c r="H37" s="838"/>
      <c r="I37" s="267"/>
      <c r="J37" s="268"/>
      <c r="K37" s="269">
        <f>VLOOKUP(A37,EQUIPOS!A7:D164,4,FALSE)</f>
        <v>80390.870025069366</v>
      </c>
      <c r="L37" s="270"/>
      <c r="M37" s="463">
        <v>1</v>
      </c>
      <c r="N37" s="272">
        <f>K37/M37</f>
        <v>80390.870025069366</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1353.2750000000001</v>
      </c>
    </row>
    <row r="43" spans="1:14" ht="15.75" thickBot="1">
      <c r="B43" s="823" t="s">
        <v>953</v>
      </c>
      <c r="C43" s="824"/>
      <c r="D43" s="824"/>
      <c r="E43" s="824"/>
      <c r="F43" s="824"/>
      <c r="G43" s="824"/>
      <c r="H43" s="824"/>
      <c r="I43" s="824"/>
      <c r="J43" s="824"/>
      <c r="K43" s="824"/>
      <c r="L43" s="824"/>
      <c r="M43" s="825"/>
      <c r="N43" s="394">
        <f>SUM(N36:N42)</f>
        <v>254955.69783819307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5143.3193311426066</v>
      </c>
      <c r="N48" s="272">
        <f>K48*M48</f>
        <v>51433.193311426068</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1640.9563752317649</v>
      </c>
      <c r="N49" s="272">
        <f>K49*M49</f>
        <v>1640.9563752317649</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51497.855817444142</v>
      </c>
      <c r="N50" s="272">
        <f>K50*M50</f>
        <v>51497.855817444142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104572.00550410198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27065.5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386593.20334229502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77318.640668459004</v>
      </c>
      <c r="M83" s="858"/>
      <c r="N83" s="51"/>
    </row>
    <row r="84" spans="1:14">
      <c r="B84" s="89" t="s">
        <v>973</v>
      </c>
      <c r="C84" s="90"/>
      <c r="D84" s="90"/>
      <c r="E84" s="90"/>
      <c r="F84" s="90"/>
      <c r="G84" s="90"/>
      <c r="H84" s="90"/>
      <c r="I84" s="87"/>
      <c r="J84" s="88"/>
      <c r="K84" s="304">
        <v>0.05</v>
      </c>
      <c r="L84" s="857">
        <f>N78*K84</f>
        <v>19329.660167114751</v>
      </c>
      <c r="M84" s="858"/>
      <c r="N84" s="51"/>
    </row>
    <row r="85" spans="1:14" ht="15.75" thickBot="1">
      <c r="B85" s="91" t="s">
        <v>974</v>
      </c>
      <c r="C85" s="92"/>
      <c r="D85" s="92"/>
      <c r="E85" s="92"/>
      <c r="F85" s="92"/>
      <c r="G85" s="92"/>
      <c r="H85" s="92"/>
      <c r="I85" s="93"/>
      <c r="J85" s="94"/>
      <c r="K85" s="305">
        <v>0.05</v>
      </c>
      <c r="L85" s="859">
        <f>N78*K85</f>
        <v>19329.660167114751</v>
      </c>
      <c r="M85" s="860"/>
      <c r="N85" s="51"/>
    </row>
    <row r="86" spans="1:14" ht="15.75" thickBot="1">
      <c r="B86" s="823" t="s">
        <v>953</v>
      </c>
      <c r="C86" s="824"/>
      <c r="D86" s="824"/>
      <c r="E86" s="824"/>
      <c r="F86" s="824"/>
      <c r="G86" s="824"/>
      <c r="H86" s="824"/>
      <c r="I86" s="824"/>
      <c r="J86" s="824"/>
      <c r="K86" s="824"/>
      <c r="L86" s="824"/>
      <c r="M86" s="825"/>
      <c r="N86" s="52">
        <f>L83+L84+L85</f>
        <v>115977.96100268851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502571.16434498352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7"/>
      <c r="J36" s="268"/>
      <c r="K36" s="269">
        <f>VLOOKUP(A36,EQUIPOS!A6:D163,4,FALSE)</f>
        <v>173211.55281312371</v>
      </c>
      <c r="L36" s="270"/>
      <c r="M36" s="271">
        <v>0.9375</v>
      </c>
      <c r="N36" s="272">
        <f>K36/M36</f>
        <v>184758.98966733195</v>
      </c>
    </row>
    <row r="37" spans="1:14">
      <c r="A37" s="144" t="s">
        <v>373</v>
      </c>
      <c r="B37" s="836" t="str">
        <f>VLOOKUP(A37,EQUIPOS!A7:D154,3,FALSE)</f>
        <v>Volqueta 6 m3</v>
      </c>
      <c r="C37" s="837"/>
      <c r="D37" s="837"/>
      <c r="E37" s="837"/>
      <c r="F37" s="837"/>
      <c r="G37" s="837"/>
      <c r="H37" s="838"/>
      <c r="I37" s="267"/>
      <c r="J37" s="268"/>
      <c r="K37" s="269">
        <f>VLOOKUP(A37,EQUIPOS!A7:D164,4,FALSE)</f>
        <v>80390.870025069366</v>
      </c>
      <c r="L37" s="270"/>
      <c r="M37" s="271">
        <v>0.9375</v>
      </c>
      <c r="N37" s="272">
        <f>K37/M37</f>
        <v>85750.261360073986</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1443.4933333333333</v>
      </c>
    </row>
    <row r="43" spans="1:14" ht="15.75" thickBot="1">
      <c r="B43" s="823" t="s">
        <v>953</v>
      </c>
      <c r="C43" s="824"/>
      <c r="D43" s="824"/>
      <c r="E43" s="824"/>
      <c r="F43" s="824"/>
      <c r="G43" s="824"/>
      <c r="H43" s="824"/>
      <c r="I43" s="824"/>
      <c r="J43" s="824"/>
      <c r="K43" s="824"/>
      <c r="L43" s="824"/>
      <c r="M43" s="825"/>
      <c r="N43" s="394">
        <f>SUM(N36:N42)</f>
        <v>271952.74436073931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5143.3193311426066</v>
      </c>
      <c r="N48" s="272">
        <f>K48*M48</f>
        <v>51433.193311426068</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51497.855817444142</v>
      </c>
      <c r="N49" s="272">
        <f>K49*M49</f>
        <v>51497.855817444142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1640.9563752317649</v>
      </c>
      <c r="N50" s="272">
        <f>K50*M50</f>
        <v>1640.9563752317649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104572.00550410198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28869.866666666665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405394.61653150793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81078.923306301585</v>
      </c>
      <c r="M83" s="858"/>
      <c r="N83" s="51"/>
    </row>
    <row r="84" spans="1:14">
      <c r="B84" s="89" t="s">
        <v>973</v>
      </c>
      <c r="C84" s="90"/>
      <c r="D84" s="90"/>
      <c r="E84" s="90"/>
      <c r="F84" s="90"/>
      <c r="G84" s="90"/>
      <c r="H84" s="90"/>
      <c r="I84" s="87"/>
      <c r="J84" s="88"/>
      <c r="K84" s="304">
        <v>0.05</v>
      </c>
      <c r="L84" s="857">
        <f>N78*K84</f>
        <v>20269.730826575396</v>
      </c>
      <c r="M84" s="858"/>
      <c r="N84" s="51"/>
    </row>
    <row r="85" spans="1:14" ht="15.75" thickBot="1">
      <c r="B85" s="91" t="s">
        <v>974</v>
      </c>
      <c r="C85" s="92"/>
      <c r="D85" s="92"/>
      <c r="E85" s="92"/>
      <c r="F85" s="92"/>
      <c r="G85" s="92"/>
      <c r="H85" s="92"/>
      <c r="I85" s="93"/>
      <c r="J85" s="94"/>
      <c r="K85" s="305">
        <v>0.05</v>
      </c>
      <c r="L85" s="859">
        <f>N78*K85</f>
        <v>20269.730826575396</v>
      </c>
      <c r="M85" s="860"/>
      <c r="N85" s="51"/>
    </row>
    <row r="86" spans="1:14" ht="15.75" thickBot="1">
      <c r="B86" s="823" t="s">
        <v>953</v>
      </c>
      <c r="C86" s="824"/>
      <c r="D86" s="824"/>
      <c r="E86" s="824"/>
      <c r="F86" s="824"/>
      <c r="G86" s="824"/>
      <c r="H86" s="824"/>
      <c r="I86" s="824"/>
      <c r="J86" s="824"/>
      <c r="K86" s="824"/>
      <c r="L86" s="824"/>
      <c r="M86" s="825"/>
      <c r="N86" s="52">
        <f>L83+L84+L85</f>
        <v>121618.38495945238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527013.00149096036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7"/>
      <c r="J36" s="268"/>
      <c r="K36" s="269">
        <f>VLOOKUP(A36,EQUIPOS!A6:D163,4,FALSE)</f>
        <v>173211.55281312371</v>
      </c>
      <c r="L36" s="270"/>
      <c r="M36" s="271">
        <v>1.5</v>
      </c>
      <c r="N36" s="272">
        <f>K36/M36</f>
        <v>115474.36854208248</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902.18333333333339</v>
      </c>
    </row>
    <row r="43" spans="1:14" ht="15.75" thickBot="1">
      <c r="B43" s="823" t="s">
        <v>953</v>
      </c>
      <c r="C43" s="824"/>
      <c r="D43" s="824"/>
      <c r="E43" s="824"/>
      <c r="F43" s="824"/>
      <c r="G43" s="824"/>
      <c r="H43" s="824"/>
      <c r="I43" s="824"/>
      <c r="J43" s="824"/>
      <c r="K43" s="824"/>
      <c r="L43" s="824"/>
      <c r="M43" s="825"/>
      <c r="N43" s="394">
        <f>SUM(N36:N42)</f>
        <v>116376.55187541581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5143.3193311426066</v>
      </c>
      <c r="N48" s="272">
        <f>K48*M48</f>
        <v>51433.193311426068</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51497.855817444142</v>
      </c>
      <c r="N49" s="272">
        <f>K49*M49</f>
        <v>51497.855817444142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1640.9563752317649</v>
      </c>
      <c r="N50" s="272">
        <f>K50*M50</f>
        <v>1640.9563752317649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104572.00550410198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18043.666666666668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238992.22404618445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47798.444809236891</v>
      </c>
      <c r="M83" s="858"/>
      <c r="N83" s="51"/>
    </row>
    <row r="84" spans="1:14">
      <c r="B84" s="89" t="s">
        <v>973</v>
      </c>
      <c r="C84" s="90"/>
      <c r="D84" s="90"/>
      <c r="E84" s="90"/>
      <c r="F84" s="90"/>
      <c r="G84" s="90"/>
      <c r="H84" s="90"/>
      <c r="I84" s="87"/>
      <c r="J84" s="88"/>
      <c r="K84" s="304">
        <v>0.05</v>
      </c>
      <c r="L84" s="857">
        <f>N78*K84</f>
        <v>11949.611202309223</v>
      </c>
      <c r="M84" s="858"/>
      <c r="N84" s="51"/>
    </row>
    <row r="85" spans="1:14" ht="15.75" thickBot="1">
      <c r="B85" s="91" t="s">
        <v>974</v>
      </c>
      <c r="C85" s="92"/>
      <c r="D85" s="92"/>
      <c r="E85" s="92"/>
      <c r="F85" s="92"/>
      <c r="G85" s="92"/>
      <c r="H85" s="92"/>
      <c r="I85" s="93"/>
      <c r="J85" s="94"/>
      <c r="K85" s="305">
        <v>0.05</v>
      </c>
      <c r="L85" s="859">
        <f>N78*K85</f>
        <v>11949.611202309223</v>
      </c>
      <c r="M85" s="860"/>
      <c r="N85" s="51"/>
    </row>
    <row r="86" spans="1:14" ht="15.75" thickBot="1">
      <c r="B86" s="823" t="s">
        <v>953</v>
      </c>
      <c r="C86" s="824"/>
      <c r="D86" s="824"/>
      <c r="E86" s="824"/>
      <c r="F86" s="824"/>
      <c r="G86" s="824"/>
      <c r="H86" s="824"/>
      <c r="I86" s="824"/>
      <c r="J86" s="824"/>
      <c r="K86" s="824"/>
      <c r="L86" s="824"/>
      <c r="M86" s="825"/>
      <c r="N86" s="52">
        <f>L83+L84+L85</f>
        <v>71697.66721385534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310689.89126003976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7"/>
      <c r="J36" s="268"/>
      <c r="K36" s="269">
        <f>VLOOKUP(A36,EQUIPOS!A6:D163,4,FALSE)</f>
        <v>173211.55281312371</v>
      </c>
      <c r="L36" s="270"/>
      <c r="M36" s="271">
        <v>1.375</v>
      </c>
      <c r="N36" s="272">
        <f>K36/M36</f>
        <v>125972.03840954452</v>
      </c>
    </row>
    <row r="37" spans="1:14">
      <c r="A37" s="144" t="s">
        <v>373</v>
      </c>
      <c r="B37" s="836" t="str">
        <f>VLOOKUP(A37,EQUIPOS!A7:D154,3,FALSE)</f>
        <v>Volqueta 6 m3</v>
      </c>
      <c r="C37" s="837"/>
      <c r="D37" s="837"/>
      <c r="E37" s="837"/>
      <c r="F37" s="837"/>
      <c r="G37" s="837"/>
      <c r="H37" s="838"/>
      <c r="I37" s="267"/>
      <c r="J37" s="268"/>
      <c r="K37" s="269">
        <f>VLOOKUP(A37,EQUIPOS!A7:D164,4,FALSE)</f>
        <v>80390.870025069366</v>
      </c>
      <c r="L37" s="270"/>
      <c r="M37" s="271">
        <v>1.375</v>
      </c>
      <c r="N37" s="272">
        <f>K37/M37</f>
        <v>58466.087290959542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984.2</v>
      </c>
    </row>
    <row r="43" spans="1:14" ht="15.75" thickBot="1">
      <c r="B43" s="823" t="s">
        <v>953</v>
      </c>
      <c r="C43" s="824"/>
      <c r="D43" s="824"/>
      <c r="E43" s="824"/>
      <c r="F43" s="824"/>
      <c r="G43" s="824"/>
      <c r="H43" s="824"/>
      <c r="I43" s="824"/>
      <c r="J43" s="824"/>
      <c r="K43" s="824"/>
      <c r="L43" s="824"/>
      <c r="M43" s="825"/>
      <c r="N43" s="394">
        <f>SUM(N36:N42)</f>
        <v>185422.32570050407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5143.3193311426066</v>
      </c>
      <c r="N48" s="272">
        <f>K48*M48</f>
        <v>51433.193311426068</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51497.855817444142</v>
      </c>
      <c r="N49" s="272">
        <f>K49*M49</f>
        <v>51497.855817444142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1640.9563752317649</v>
      </c>
      <c r="N50" s="272">
        <f>K50*M50</f>
        <v>1640.9563752317649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104572.00550410198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19684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309678.33120460605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61935.666240921215</v>
      </c>
      <c r="M83" s="858"/>
      <c r="N83" s="51"/>
    </row>
    <row r="84" spans="1:14">
      <c r="B84" s="89" t="s">
        <v>973</v>
      </c>
      <c r="C84" s="90"/>
      <c r="D84" s="90"/>
      <c r="E84" s="90"/>
      <c r="F84" s="90"/>
      <c r="G84" s="90"/>
      <c r="H84" s="90"/>
      <c r="I84" s="87"/>
      <c r="J84" s="88"/>
      <c r="K84" s="304">
        <v>0.05</v>
      </c>
      <c r="L84" s="857">
        <f>N78*K84</f>
        <v>15483.916560230304</v>
      </c>
      <c r="M84" s="858"/>
      <c r="N84" s="51"/>
    </row>
    <row r="85" spans="1:14" ht="15.75" thickBot="1">
      <c r="B85" s="91" t="s">
        <v>974</v>
      </c>
      <c r="C85" s="92"/>
      <c r="D85" s="92"/>
      <c r="E85" s="92"/>
      <c r="F85" s="92"/>
      <c r="G85" s="92"/>
      <c r="H85" s="92"/>
      <c r="I85" s="93"/>
      <c r="J85" s="94"/>
      <c r="K85" s="305">
        <v>0.05</v>
      </c>
      <c r="L85" s="859">
        <f>N78*K85</f>
        <v>15483.916560230304</v>
      </c>
      <c r="M85" s="860"/>
      <c r="N85" s="51"/>
    </row>
    <row r="86" spans="1:14" ht="15.75" thickBot="1">
      <c r="B86" s="823" t="s">
        <v>953</v>
      </c>
      <c r="C86" s="824"/>
      <c r="D86" s="824"/>
      <c r="E86" s="824"/>
      <c r="F86" s="824"/>
      <c r="G86" s="824"/>
      <c r="H86" s="824"/>
      <c r="I86" s="824"/>
      <c r="J86" s="824"/>
      <c r="K86" s="824"/>
      <c r="L86" s="824"/>
      <c r="M86" s="825"/>
      <c r="N86" s="52">
        <f>L83+L84+L85</f>
        <v>92903.499361381837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402581.83056598785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7"/>
      <c r="J36" s="268"/>
      <c r="K36" s="269">
        <f>VLOOKUP(A36,EQUIPOS!A6:D163,4,FALSE)</f>
        <v>173211.55281312371</v>
      </c>
      <c r="L36" s="270"/>
      <c r="M36" s="271">
        <v>1.3125</v>
      </c>
      <c r="N36" s="272">
        <f>K36/M36</f>
        <v>131970.70690523711</v>
      </c>
    </row>
    <row r="37" spans="1:14">
      <c r="A37" s="144" t="s">
        <v>373</v>
      </c>
      <c r="B37" s="836" t="str">
        <f>VLOOKUP(A37,EQUIPOS!A7:D154,3,FALSE)</f>
        <v>Volqueta 6 m3</v>
      </c>
      <c r="C37" s="837"/>
      <c r="D37" s="837"/>
      <c r="E37" s="837"/>
      <c r="F37" s="837"/>
      <c r="G37" s="837"/>
      <c r="H37" s="838"/>
      <c r="I37" s="267"/>
      <c r="J37" s="268"/>
      <c r="K37" s="269">
        <f>VLOOKUP(A37,EQUIPOS!A7:D164,4,FALSE)</f>
        <v>80390.870025069366</v>
      </c>
      <c r="L37" s="270"/>
      <c r="M37" s="271">
        <v>1.3125</v>
      </c>
      <c r="N37" s="272">
        <f>K37/M37</f>
        <v>61250.186685767134</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1031.0666666666666</v>
      </c>
    </row>
    <row r="43" spans="1:14" ht="15.75" thickBot="1">
      <c r="B43" s="823" t="s">
        <v>953</v>
      </c>
      <c r="C43" s="824"/>
      <c r="D43" s="824"/>
      <c r="E43" s="824"/>
      <c r="F43" s="824"/>
      <c r="G43" s="824"/>
      <c r="H43" s="824"/>
      <c r="I43" s="824"/>
      <c r="J43" s="824"/>
      <c r="K43" s="824"/>
      <c r="L43" s="824"/>
      <c r="M43" s="825"/>
      <c r="N43" s="394">
        <f>SUM(N36:N42)</f>
        <v>194251.96025767093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5143.3193311426066</v>
      </c>
      <c r="N48" s="272">
        <f>K48*M48</f>
        <v>51433.193311426068</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51497.855817444142</v>
      </c>
      <c r="N49" s="272">
        <f>K49*M49</f>
        <v>51497.855817444142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1640.9563752317649</v>
      </c>
      <c r="N50" s="272">
        <f>K50*M50</f>
        <v>1640.9563752317649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104572.00550410198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20621.333333333332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319445.29909510625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63889.059819021255</v>
      </c>
      <c r="M83" s="858"/>
      <c r="N83" s="51"/>
    </row>
    <row r="84" spans="1:14">
      <c r="B84" s="89" t="s">
        <v>973</v>
      </c>
      <c r="C84" s="90"/>
      <c r="D84" s="90"/>
      <c r="E84" s="90"/>
      <c r="F84" s="90"/>
      <c r="G84" s="90"/>
      <c r="H84" s="90"/>
      <c r="I84" s="87"/>
      <c r="J84" s="88"/>
      <c r="K84" s="304">
        <v>0.05</v>
      </c>
      <c r="L84" s="857">
        <f>N78*K84</f>
        <v>15972.264954755314</v>
      </c>
      <c r="M84" s="858"/>
      <c r="N84" s="51"/>
    </row>
    <row r="85" spans="1:14" ht="15.75" thickBot="1">
      <c r="B85" s="91" t="s">
        <v>974</v>
      </c>
      <c r="C85" s="92"/>
      <c r="D85" s="92"/>
      <c r="E85" s="92"/>
      <c r="F85" s="92"/>
      <c r="G85" s="92"/>
      <c r="H85" s="92"/>
      <c r="I85" s="93"/>
      <c r="J85" s="94"/>
      <c r="K85" s="305">
        <v>0.05</v>
      </c>
      <c r="L85" s="859">
        <f>N78*K85</f>
        <v>15972.264954755314</v>
      </c>
      <c r="M85" s="860"/>
      <c r="N85" s="51"/>
    </row>
    <row r="86" spans="1:14" ht="15.75" thickBot="1">
      <c r="B86" s="823" t="s">
        <v>953</v>
      </c>
      <c r="C86" s="824"/>
      <c r="D86" s="824"/>
      <c r="E86" s="824"/>
      <c r="F86" s="824"/>
      <c r="G86" s="824"/>
      <c r="H86" s="824"/>
      <c r="I86" s="824"/>
      <c r="J86" s="824"/>
      <c r="K86" s="824"/>
      <c r="L86" s="824"/>
      <c r="M86" s="825"/>
      <c r="N86" s="52">
        <f>L83+L84+L85</f>
        <v>95833.589728531879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415278.88882363815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312</v>
      </c>
      <c r="B36" s="836" t="str">
        <f>VLOOKUP(A36,EQUIPOS!A6:D154,3,FALSE)</f>
        <v>Retroexcavadora sobre oruga, potencia 138 HP, balde de 1,5 m3.</v>
      </c>
      <c r="C36" s="837"/>
      <c r="D36" s="837"/>
      <c r="E36" s="837"/>
      <c r="F36" s="837"/>
      <c r="G36" s="837"/>
      <c r="H36" s="838"/>
      <c r="I36" s="267"/>
      <c r="J36" s="268"/>
      <c r="K36" s="269">
        <f>VLOOKUP(A36,EQUIPOS!A6:D163,4,FALSE)</f>
        <v>160178.90848426649</v>
      </c>
      <c r="L36" s="270"/>
      <c r="M36" s="271">
        <v>66</v>
      </c>
      <c r="N36" s="272">
        <f>K36/M36</f>
        <v>2426.9531588525224</v>
      </c>
    </row>
    <row r="37" spans="1:14">
      <c r="A37" s="144" t="s">
        <v>129</v>
      </c>
      <c r="B37" s="836" t="str">
        <f>VLOOKUP(A37,EQUIPOS!A7:D154,3,FALSE)</f>
        <v xml:space="preserve">Buldozer, Potencia al volante de 140 HP, motor de 2200 RPM, longitud de hoja 4,80m. </v>
      </c>
      <c r="C37" s="837"/>
      <c r="D37" s="837"/>
      <c r="E37" s="837"/>
      <c r="F37" s="837"/>
      <c r="G37" s="837"/>
      <c r="H37" s="838"/>
      <c r="I37" s="267"/>
      <c r="J37" s="268"/>
      <c r="K37" s="269">
        <f>VLOOKUP(A37,EQUIPOS!A7:D164,4,FALSE)</f>
        <v>181917.75291072091</v>
      </c>
      <c r="L37" s="270"/>
      <c r="M37" s="271">
        <v>100</v>
      </c>
      <c r="N37" s="272">
        <f>K37/M37</f>
        <v>1819.177529107209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1.0252083333333333</v>
      </c>
    </row>
    <row r="43" spans="1:14" ht="15.75" thickBot="1">
      <c r="B43" s="823" t="s">
        <v>953</v>
      </c>
      <c r="C43" s="824"/>
      <c r="D43" s="824"/>
      <c r="E43" s="824"/>
      <c r="F43" s="824"/>
      <c r="G43" s="824"/>
      <c r="H43" s="824"/>
      <c r="I43" s="824"/>
      <c r="J43" s="824"/>
      <c r="K43" s="824"/>
      <c r="L43" s="824"/>
      <c r="M43" s="825"/>
      <c r="N43" s="394">
        <f>SUM(N36:N42)</f>
        <v>4247.1558962930649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3082.5994672223205</v>
      </c>
      <c r="N48" s="272">
        <f>K48*M48</f>
        <v>3082.5994672223205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3082.5994672223205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7432.2761968487184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1486.4552393697438</v>
      </c>
      <c r="M83" s="858"/>
      <c r="N83" s="51"/>
    </row>
    <row r="84" spans="1:14">
      <c r="B84" s="89" t="s">
        <v>973</v>
      </c>
      <c r="C84" s="90"/>
      <c r="D84" s="90"/>
      <c r="E84" s="90"/>
      <c r="F84" s="90"/>
      <c r="G84" s="90"/>
      <c r="H84" s="90"/>
      <c r="I84" s="87"/>
      <c r="J84" s="88"/>
      <c r="K84" s="304">
        <v>0.05</v>
      </c>
      <c r="L84" s="857">
        <f>N78*K84</f>
        <v>371.61380984243596</v>
      </c>
      <c r="M84" s="858"/>
      <c r="N84" s="51"/>
    </row>
    <row r="85" spans="1:14" ht="15.75" thickBot="1">
      <c r="B85" s="91" t="s">
        <v>974</v>
      </c>
      <c r="C85" s="92"/>
      <c r="D85" s="92"/>
      <c r="E85" s="92"/>
      <c r="F85" s="92"/>
      <c r="G85" s="92"/>
      <c r="H85" s="92"/>
      <c r="I85" s="93"/>
      <c r="J85" s="94"/>
      <c r="K85" s="305">
        <v>0.05</v>
      </c>
      <c r="L85" s="859">
        <f>N78*K85</f>
        <v>371.61380984243596</v>
      </c>
      <c r="M85" s="860"/>
      <c r="N85" s="51"/>
    </row>
    <row r="86" spans="1:14" ht="15.75" thickBot="1">
      <c r="B86" s="823" t="s">
        <v>953</v>
      </c>
      <c r="C86" s="824"/>
      <c r="D86" s="824"/>
      <c r="E86" s="824"/>
      <c r="F86" s="824"/>
      <c r="G86" s="824"/>
      <c r="H86" s="824"/>
      <c r="I86" s="824"/>
      <c r="J86" s="824"/>
      <c r="K86" s="824"/>
      <c r="L86" s="824"/>
      <c r="M86" s="825"/>
      <c r="N86" s="52">
        <f>L83+L84+L85</f>
        <v>2229.6828590546156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9661.959055903335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312</v>
      </c>
      <c r="B36" s="836" t="str">
        <f>VLOOKUP(A36,EQUIPOS!A6:D154,3,FALSE)</f>
        <v>Retroexcavadora sobre oruga, potencia 138 HP, balde de 1,5 m3.</v>
      </c>
      <c r="C36" s="837"/>
      <c r="D36" s="837"/>
      <c r="E36" s="837"/>
      <c r="F36" s="837"/>
      <c r="G36" s="837"/>
      <c r="H36" s="838"/>
      <c r="I36" s="267"/>
      <c r="J36" s="268"/>
      <c r="K36" s="269">
        <f>VLOOKUP(A36,EQUIPOS!A6:D163,4,FALSE)</f>
        <v>160178.90848426649</v>
      </c>
      <c r="L36" s="270"/>
      <c r="M36" s="271">
        <v>66</v>
      </c>
      <c r="N36" s="272">
        <f>K36/M36</f>
        <v>2426.9531588525224</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1.0252083333333333</v>
      </c>
    </row>
    <row r="43" spans="1:14" ht="15.75" thickBot="1">
      <c r="B43" s="823" t="s">
        <v>953</v>
      </c>
      <c r="C43" s="824"/>
      <c r="D43" s="824"/>
      <c r="E43" s="824"/>
      <c r="F43" s="824"/>
      <c r="G43" s="824"/>
      <c r="H43" s="824"/>
      <c r="I43" s="824"/>
      <c r="J43" s="824"/>
      <c r="K43" s="824"/>
      <c r="L43" s="824"/>
      <c r="M43" s="825"/>
      <c r="N43" s="394">
        <f>SUM(N36:N42)</f>
        <v>2427.9783671858559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2530.4992005191893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506.09984010383789</v>
      </c>
      <c r="M83" s="858"/>
      <c r="N83" s="51"/>
    </row>
    <row r="84" spans="1:14">
      <c r="B84" s="89" t="s">
        <v>973</v>
      </c>
      <c r="C84" s="90"/>
      <c r="D84" s="90"/>
      <c r="E84" s="90"/>
      <c r="F84" s="90"/>
      <c r="G84" s="90"/>
      <c r="H84" s="90"/>
      <c r="I84" s="87"/>
      <c r="J84" s="88"/>
      <c r="K84" s="304">
        <v>0.05</v>
      </c>
      <c r="L84" s="857">
        <f>N78*K84</f>
        <v>126.52496002595947</v>
      </c>
      <c r="M84" s="858"/>
      <c r="N84" s="51"/>
    </row>
    <row r="85" spans="1:14" ht="15.75" thickBot="1">
      <c r="B85" s="91" t="s">
        <v>974</v>
      </c>
      <c r="C85" s="92"/>
      <c r="D85" s="92"/>
      <c r="E85" s="92"/>
      <c r="F85" s="92"/>
      <c r="G85" s="92"/>
      <c r="H85" s="92"/>
      <c r="I85" s="93"/>
      <c r="J85" s="94"/>
      <c r="K85" s="305">
        <v>0.05</v>
      </c>
      <c r="L85" s="859">
        <f>N78*K85</f>
        <v>126.52496002595947</v>
      </c>
      <c r="M85" s="860"/>
      <c r="N85" s="51"/>
    </row>
    <row r="86" spans="1:14" ht="15.75" thickBot="1">
      <c r="B86" s="823" t="s">
        <v>953</v>
      </c>
      <c r="C86" s="824"/>
      <c r="D86" s="824"/>
      <c r="E86" s="824"/>
      <c r="F86" s="824"/>
      <c r="G86" s="824"/>
      <c r="H86" s="824"/>
      <c r="I86" s="824"/>
      <c r="J86" s="824"/>
      <c r="K86" s="824"/>
      <c r="L86" s="824"/>
      <c r="M86" s="825"/>
      <c r="N86" s="52">
        <f>L83+L84+L85</f>
        <v>759.14976015575678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3289.648960674946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53" sqref="A53"/>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180</v>
      </c>
      <c r="B36" s="836" t="str">
        <f>VLOOKUP(A36,EQUIPOS!A6:D154,3,FALSE)</f>
        <v>Compresor 120 HP, con martillo.</v>
      </c>
      <c r="C36" s="837"/>
      <c r="D36" s="837"/>
      <c r="E36" s="837"/>
      <c r="F36" s="837"/>
      <c r="G36" s="837"/>
      <c r="H36" s="838"/>
      <c r="I36" s="267"/>
      <c r="J36" s="268"/>
      <c r="K36" s="269">
        <f>VLOOKUP(A36,EQUIPOS!A6:D163,4,FALSE)</f>
        <v>50860.624967994758</v>
      </c>
      <c r="L36" s="270"/>
      <c r="M36" s="271">
        <v>66</v>
      </c>
      <c r="N36" s="272">
        <f>K36/M36</f>
        <v>770.61552981810235</v>
      </c>
    </row>
    <row r="37" spans="1:14">
      <c r="A37" s="108" t="s">
        <v>129</v>
      </c>
      <c r="B37" s="836" t="str">
        <f>VLOOKUP(A37,EQUIPOS!A7:D154,3,FALSE)</f>
        <v xml:space="preserve">Buldozer, Potencia al volante de 140 HP, motor de 2200 RPM, longitud de hoja 4,80m. </v>
      </c>
      <c r="C37" s="837"/>
      <c r="D37" s="837"/>
      <c r="E37" s="837"/>
      <c r="F37" s="837"/>
      <c r="G37" s="837"/>
      <c r="H37" s="838"/>
      <c r="I37" s="267"/>
      <c r="J37" s="268"/>
      <c r="K37" s="269">
        <f>VLOOKUP(A37,EQUIPOS!A7:D164,4,FALSE)</f>
        <v>181917.75291072091</v>
      </c>
      <c r="L37" s="270"/>
      <c r="M37" s="271">
        <v>100</v>
      </c>
      <c r="N37" s="272">
        <f>K37/M37</f>
        <v>1819.177529107209</v>
      </c>
    </row>
    <row r="38" spans="1:14">
      <c r="A38" t="s">
        <v>312</v>
      </c>
      <c r="B38" s="836" t="str">
        <f>VLOOKUP(A38,EQUIPOS!A8:D154,3,FALSE)</f>
        <v>Retroexcavadora sobre oruga, potencia 138 HP, balde de 1,5 m3.</v>
      </c>
      <c r="C38" s="837"/>
      <c r="D38" s="837"/>
      <c r="E38" s="837"/>
      <c r="F38" s="837"/>
      <c r="G38" s="837"/>
      <c r="H38" s="838"/>
      <c r="I38" s="267"/>
      <c r="J38" s="268"/>
      <c r="K38" s="269">
        <f>VLOOKUP(A38,EQUIPOS!A8:D165,4,FALSE)</f>
        <v>160178.90848426649</v>
      </c>
      <c r="L38" s="270"/>
      <c r="M38" s="271">
        <v>66</v>
      </c>
      <c r="N38" s="272">
        <f>K38/M38</f>
        <v>2426.9531588525224</v>
      </c>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N78*L42</f>
        <v>6.0915622581215141</v>
      </c>
    </row>
    <row r="43" spans="1:14" ht="15.75" thickBot="1">
      <c r="B43" s="823" t="s">
        <v>953</v>
      </c>
      <c r="C43" s="824"/>
      <c r="D43" s="824"/>
      <c r="E43" s="824"/>
      <c r="F43" s="824"/>
      <c r="G43" s="824"/>
      <c r="H43" s="824"/>
      <c r="I43" s="824"/>
      <c r="J43" s="824"/>
      <c r="K43" s="824"/>
      <c r="L43" s="824"/>
      <c r="M43" s="825"/>
      <c r="N43" s="394">
        <f>SUM(N36:N42)</f>
        <v>5022.8377800359558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7126.9205913387241</v>
      </c>
      <c r="N48" s="272">
        <f>K48*M48</f>
        <v>1425.384118267745</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1815.7382751377497</v>
      </c>
      <c r="N49" s="272">
        <f t="shared" ref="N49:N54" si="0">K49*M49</f>
        <v>5447.2148254132489</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12480.982720226177</v>
      </c>
      <c r="N50" s="272">
        <f t="shared" si="0"/>
        <v>3744.2948160678529</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1118.3433417880153</v>
      </c>
      <c r="N51" s="272">
        <f t="shared" si="0"/>
        <v>223.66866835760308</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1082.3456167759225</v>
      </c>
      <c r="N52" s="272">
        <f t="shared" si="0"/>
        <v>541.17280838796125</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3082.5994672223205</v>
      </c>
      <c r="N54" s="272">
        <f t="shared" si="0"/>
        <v>3082.5994672223205</v>
      </c>
    </row>
    <row r="55" spans="1:14" ht="15.75" thickBot="1">
      <c r="B55" s="818"/>
      <c r="C55" s="819"/>
      <c r="D55" s="819"/>
      <c r="E55" s="819"/>
      <c r="F55" s="819"/>
      <c r="G55" s="819"/>
      <c r="H55" s="819"/>
      <c r="I55" s="820"/>
      <c r="J55" s="42"/>
      <c r="K55" s="44"/>
      <c r="L55" s="821"/>
      <c r="M55" s="822"/>
      <c r="N55" s="45"/>
    </row>
    <row r="56" spans="1:14" ht="15.75" thickBot="1">
      <c r="B56" s="823" t="s">
        <v>953</v>
      </c>
      <c r="C56" s="824"/>
      <c r="D56" s="824"/>
      <c r="E56" s="824"/>
      <c r="F56" s="824"/>
      <c r="G56" s="824"/>
      <c r="H56" s="824"/>
      <c r="I56" s="824"/>
      <c r="J56" s="824"/>
      <c r="K56" s="824"/>
      <c r="L56" s="824"/>
      <c r="M56" s="825"/>
      <c r="N56" s="394">
        <f>SUM(N48:N55)</f>
        <v>14464.334703716731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B61" s="46"/>
      <c r="C61" s="317"/>
      <c r="D61" s="317"/>
      <c r="E61" s="317"/>
      <c r="F61" s="317"/>
      <c r="G61" s="317"/>
      <c r="H61" s="311"/>
      <c r="I61" s="279"/>
      <c r="J61" s="286"/>
      <c r="K61" s="279"/>
      <c r="L61" s="827"/>
      <c r="M61" s="828"/>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3" t="s">
        <v>953</v>
      </c>
      <c r="C78" s="824"/>
      <c r="D78" s="824"/>
      <c r="E78" s="824"/>
      <c r="F78" s="824"/>
      <c r="G78" s="824"/>
      <c r="H78" s="824"/>
      <c r="I78" s="830"/>
      <c r="J78" s="830"/>
      <c r="K78" s="830"/>
      <c r="L78" s="830"/>
      <c r="M78" s="831"/>
      <c r="N78" s="301">
        <f>SUM(N72:N77)</f>
        <v>304.57811290607572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19791.75059665876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3958.350119331752</v>
      </c>
      <c r="M85" s="858"/>
      <c r="N85" s="51"/>
    </row>
    <row r="86" spans="1:14">
      <c r="B86" s="89" t="s">
        <v>973</v>
      </c>
      <c r="C86" s="90"/>
      <c r="D86" s="90"/>
      <c r="E86" s="90"/>
      <c r="F86" s="90"/>
      <c r="G86" s="90"/>
      <c r="H86" s="90"/>
      <c r="I86" s="87"/>
      <c r="J86" s="88"/>
      <c r="K86" s="304">
        <v>0.05</v>
      </c>
      <c r="L86" s="857">
        <f>N80*K86</f>
        <v>989.587529832938</v>
      </c>
      <c r="M86" s="858"/>
      <c r="N86" s="51"/>
    </row>
    <row r="87" spans="1:14" ht="15.75" thickBot="1">
      <c r="B87" s="91" t="s">
        <v>974</v>
      </c>
      <c r="C87" s="92"/>
      <c r="D87" s="92"/>
      <c r="E87" s="92"/>
      <c r="F87" s="92"/>
      <c r="G87" s="92"/>
      <c r="H87" s="92"/>
      <c r="I87" s="93"/>
      <c r="J87" s="94"/>
      <c r="K87" s="305">
        <v>0.05</v>
      </c>
      <c r="L87" s="859">
        <f>N80*K87</f>
        <v>989.587529832938</v>
      </c>
      <c r="M87" s="860"/>
      <c r="N87" s="51"/>
    </row>
    <row r="88" spans="1:14" ht="15.75" thickBot="1">
      <c r="B88" s="823" t="s">
        <v>953</v>
      </c>
      <c r="C88" s="824"/>
      <c r="D88" s="824"/>
      <c r="E88" s="824"/>
      <c r="F88" s="824"/>
      <c r="G88" s="824"/>
      <c r="H88" s="824"/>
      <c r="I88" s="824"/>
      <c r="J88" s="824"/>
      <c r="K88" s="824"/>
      <c r="L88" s="824"/>
      <c r="M88" s="825"/>
      <c r="N88" s="52">
        <f>L85+L86+L87</f>
        <v>5937.5251789976282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25729.275775656388</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1" t="s">
        <v>2218</v>
      </c>
      <c r="C107" s="862"/>
      <c r="D107" s="862"/>
      <c r="E107" s="862"/>
      <c r="F107" s="862"/>
      <c r="G107" s="862"/>
      <c r="H107" s="862"/>
      <c r="I107" s="862"/>
      <c r="J107" s="862"/>
      <c r="K107" s="862"/>
      <c r="L107" s="862"/>
      <c r="M107" s="862"/>
      <c r="N107" s="863"/>
    </row>
    <row r="108" spans="2:14" ht="15" customHeight="1">
      <c r="B108" s="861"/>
      <c r="C108" s="862"/>
      <c r="D108" s="862"/>
      <c r="E108" s="862"/>
      <c r="F108" s="862"/>
      <c r="G108" s="862"/>
      <c r="H108" s="862"/>
      <c r="I108" s="862"/>
      <c r="J108" s="862"/>
      <c r="K108" s="862"/>
      <c r="L108" s="862"/>
      <c r="M108" s="862"/>
      <c r="N108" s="863"/>
    </row>
    <row r="109" spans="2:14" ht="30" customHeight="1">
      <c r="B109" s="864" t="s">
        <v>2219</v>
      </c>
      <c r="C109" s="865"/>
      <c r="D109" s="865"/>
      <c r="E109" s="865"/>
      <c r="F109" s="865"/>
      <c r="G109" s="865"/>
      <c r="H109" s="865"/>
      <c r="I109" s="865"/>
      <c r="J109" s="865"/>
      <c r="K109" s="865"/>
      <c r="L109" s="865"/>
      <c r="M109" s="865"/>
      <c r="N109" s="866"/>
    </row>
    <row r="110" spans="2:14">
      <c r="B110" s="864"/>
      <c r="C110" s="865"/>
      <c r="D110" s="865"/>
      <c r="E110" s="865"/>
      <c r="F110" s="865"/>
      <c r="G110" s="865"/>
      <c r="H110" s="865"/>
      <c r="I110" s="865"/>
      <c r="J110" s="865"/>
      <c r="K110" s="865"/>
      <c r="L110" s="865"/>
      <c r="M110" s="865"/>
      <c r="N110" s="866"/>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0"/>
      <c r="K120" s="800"/>
      <c r="L120" s="800"/>
      <c r="M120" s="800"/>
      <c r="N120" s="801"/>
    </row>
    <row r="121" spans="2:14" ht="15.75" thickBot="1">
      <c r="B121" s="261" t="s">
        <v>2221</v>
      </c>
      <c r="C121" s="393"/>
      <c r="D121" s="393"/>
      <c r="E121" s="57"/>
      <c r="F121" s="57"/>
      <c r="G121" s="57"/>
      <c r="H121" s="57"/>
      <c r="I121" s="57"/>
      <c r="J121" s="802"/>
      <c r="K121" s="802"/>
      <c r="L121" s="802"/>
      <c r="M121" s="802"/>
      <c r="N121"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7"/>
      <c r="J36" s="268"/>
      <c r="K36" s="269">
        <f>VLOOKUP(A36,EQUIPOS!A6:D163,4,FALSE)</f>
        <v>160178.90848426649</v>
      </c>
      <c r="L36" s="270"/>
      <c r="M36" s="271">
        <v>66</v>
      </c>
      <c r="N36" s="272">
        <f>K36/M36</f>
        <v>2426.9531588525224</v>
      </c>
    </row>
    <row r="37" spans="1:14">
      <c r="A37" s="108" t="s">
        <v>129</v>
      </c>
      <c r="B37" s="836" t="str">
        <f>VLOOKUP(A37,EQUIPOS!A7:D154,3,FALSE)</f>
        <v xml:space="preserve">Buldozer, Potencia al volante de 140 HP, motor de 2200 RPM, longitud de hoja 4,80m. </v>
      </c>
      <c r="C37" s="837"/>
      <c r="D37" s="837"/>
      <c r="E37" s="837"/>
      <c r="F37" s="837"/>
      <c r="G37" s="837"/>
      <c r="H37" s="838"/>
      <c r="I37" s="267"/>
      <c r="J37" s="268"/>
      <c r="K37" s="269">
        <f>VLOOKUP(A37,EQUIPOS!A7:D164,4,FALSE)</f>
        <v>181917.75291072091</v>
      </c>
      <c r="L37" s="270"/>
      <c r="M37" s="271">
        <v>100</v>
      </c>
      <c r="N37" s="272">
        <f>K37/M37</f>
        <v>1819.177529107209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1.0252083333333333</v>
      </c>
    </row>
    <row r="43" spans="1:14" ht="15.75" thickBot="1">
      <c r="B43" s="823" t="s">
        <v>953</v>
      </c>
      <c r="C43" s="824"/>
      <c r="D43" s="824"/>
      <c r="E43" s="824"/>
      <c r="F43" s="824"/>
      <c r="G43" s="824"/>
      <c r="H43" s="824"/>
      <c r="I43" s="824"/>
      <c r="J43" s="824"/>
      <c r="K43" s="824"/>
      <c r="L43" s="824"/>
      <c r="M43" s="825"/>
      <c r="N43" s="394">
        <f>SUM(N36:N42)</f>
        <v>4247.1558962930649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3082.5994672223205</v>
      </c>
      <c r="N48" s="272">
        <f>K48*M48</f>
        <v>3082.5994672223205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3082.5994672223205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7432.2761968487184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1486.4552393697438</v>
      </c>
      <c r="M83" s="858"/>
      <c r="N83" s="51"/>
    </row>
    <row r="84" spans="1:14">
      <c r="B84" s="89" t="s">
        <v>973</v>
      </c>
      <c r="C84" s="90"/>
      <c r="D84" s="90"/>
      <c r="E84" s="90"/>
      <c r="F84" s="90"/>
      <c r="G84" s="90"/>
      <c r="H84" s="90"/>
      <c r="I84" s="87"/>
      <c r="J84" s="88"/>
      <c r="K84" s="304">
        <v>0.05</v>
      </c>
      <c r="L84" s="857">
        <f>N78*K84</f>
        <v>371.61380984243596</v>
      </c>
      <c r="M84" s="858"/>
      <c r="N84" s="51"/>
    </row>
    <row r="85" spans="1:14" ht="15.75" thickBot="1">
      <c r="B85" s="91" t="s">
        <v>974</v>
      </c>
      <c r="C85" s="92"/>
      <c r="D85" s="92"/>
      <c r="E85" s="92"/>
      <c r="F85" s="92"/>
      <c r="G85" s="92"/>
      <c r="H85" s="92"/>
      <c r="I85" s="93"/>
      <c r="J85" s="94"/>
      <c r="K85" s="305">
        <v>0.05</v>
      </c>
      <c r="L85" s="859">
        <f>N78*K85</f>
        <v>371.61380984243596</v>
      </c>
      <c r="M85" s="860"/>
      <c r="N85" s="51"/>
    </row>
    <row r="86" spans="1:14" ht="15.75" thickBot="1">
      <c r="B86" s="823" t="s">
        <v>953</v>
      </c>
      <c r="C86" s="824"/>
      <c r="D86" s="824"/>
      <c r="E86" s="824"/>
      <c r="F86" s="824"/>
      <c r="G86" s="824"/>
      <c r="H86" s="824"/>
      <c r="I86" s="824"/>
      <c r="J86" s="824"/>
      <c r="K86" s="824"/>
      <c r="L86" s="824"/>
      <c r="M86" s="825"/>
      <c r="N86" s="52">
        <f>L83+L84+L85</f>
        <v>2229.6828590546156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9661.959055903335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7" sqref="A1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7"/>
      <c r="J36" s="268"/>
      <c r="K36" s="269">
        <f>VLOOKUP(A36,EQUIPOS!A6:D163,4,FALSE)</f>
        <v>160178.90848426649</v>
      </c>
      <c r="L36" s="270"/>
      <c r="M36" s="271">
        <v>66</v>
      </c>
      <c r="N36" s="272">
        <f>K36/M36</f>
        <v>2426.9531588525224</v>
      </c>
    </row>
    <row r="37" spans="1:14">
      <c r="A37" s="108" t="s">
        <v>180</v>
      </c>
      <c r="B37" s="836" t="str">
        <f>VLOOKUP(A37,EQUIPOS!A7:D154,3,FALSE)</f>
        <v>Compresor 120 HP, con martillo.</v>
      </c>
      <c r="C37" s="837"/>
      <c r="D37" s="837"/>
      <c r="E37" s="837"/>
      <c r="F37" s="837"/>
      <c r="G37" s="837"/>
      <c r="H37" s="838"/>
      <c r="I37" s="267"/>
      <c r="J37" s="268"/>
      <c r="K37" s="269">
        <f>VLOOKUP(A37,EQUIPOS!A7:D164,4,FALSE)</f>
        <v>50860.624967994758</v>
      </c>
      <c r="L37" s="270"/>
      <c r="M37" s="271">
        <v>66</v>
      </c>
      <c r="N37" s="272">
        <f>K37/M37</f>
        <v>770.61552981810235</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N79*L42</f>
        <v>6.0915622581215141</v>
      </c>
    </row>
    <row r="43" spans="1:14" ht="15.75" thickBot="1">
      <c r="B43" s="823" t="s">
        <v>953</v>
      </c>
      <c r="C43" s="824"/>
      <c r="D43" s="824"/>
      <c r="E43" s="824"/>
      <c r="F43" s="824"/>
      <c r="G43" s="824"/>
      <c r="H43" s="824"/>
      <c r="I43" s="824"/>
      <c r="J43" s="824"/>
      <c r="K43" s="824"/>
      <c r="L43" s="824"/>
      <c r="M43" s="825"/>
      <c r="N43" s="394">
        <f>SUM(N36:N42)</f>
        <v>3203.6602509287463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7126.9205913387241</v>
      </c>
      <c r="N48" s="272">
        <f t="shared" ref="N48:N53" si="0">K48*M48</f>
        <v>1425.384118267745</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1815.7382751377497</v>
      </c>
      <c r="N49" s="272">
        <f t="shared" si="0"/>
        <v>5447.2148254132489</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12480.982720226177</v>
      </c>
      <c r="N50" s="272">
        <f t="shared" si="0"/>
        <v>3744.2948160678529</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1118.3433417880153</v>
      </c>
      <c r="N51" s="272">
        <f t="shared" si="0"/>
        <v>223.66866835760308</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1082.3456167759225</v>
      </c>
      <c r="N52" s="272">
        <f t="shared" si="0"/>
        <v>541.17280838796125</v>
      </c>
    </row>
    <row r="53" spans="1:14">
      <c r="B53" s="43"/>
      <c r="C53" s="281"/>
      <c r="D53" s="281"/>
      <c r="E53" s="281"/>
      <c r="F53" s="281"/>
      <c r="G53" s="281"/>
      <c r="H53" s="281"/>
      <c r="I53" s="268"/>
      <c r="J53" s="224"/>
      <c r="K53" s="282"/>
      <c r="L53" s="267"/>
      <c r="M53" s="283"/>
      <c r="N53" s="272"/>
    </row>
    <row r="54" spans="1:14" ht="15.75" thickBot="1">
      <c r="B54" s="818"/>
      <c r="C54" s="819"/>
      <c r="D54" s="819"/>
      <c r="E54" s="819"/>
      <c r="F54" s="819"/>
      <c r="G54" s="819"/>
      <c r="H54" s="819"/>
      <c r="I54" s="820"/>
      <c r="J54" s="42"/>
      <c r="K54" s="44"/>
      <c r="L54" s="821"/>
      <c r="M54" s="822"/>
      <c r="N54" s="45"/>
    </row>
    <row r="55" spans="1:14" ht="15.75" thickBot="1">
      <c r="B55" s="823" t="s">
        <v>953</v>
      </c>
      <c r="C55" s="824"/>
      <c r="D55" s="824"/>
      <c r="E55" s="824"/>
      <c r="F55" s="824"/>
      <c r="G55" s="824"/>
      <c r="H55" s="824"/>
      <c r="I55" s="824"/>
      <c r="J55" s="824"/>
      <c r="K55" s="824"/>
      <c r="L55" s="824"/>
      <c r="M55" s="825"/>
      <c r="N55" s="394">
        <f>SUM(N48:N54)</f>
        <v>11381.735236494411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948"/>
      <c r="C65" s="949"/>
      <c r="D65" s="949"/>
      <c r="E65" s="949"/>
      <c r="F65" s="949"/>
      <c r="G65" s="950"/>
      <c r="H65" s="311"/>
      <c r="I65" s="279"/>
      <c r="J65" s="286"/>
      <c r="K65" s="279"/>
      <c r="L65" s="827"/>
      <c r="M65" s="828"/>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0"/>
      <c r="C78" s="811"/>
      <c r="D78" s="811"/>
      <c r="E78" s="811"/>
      <c r="F78" s="811"/>
      <c r="G78" s="811"/>
      <c r="H78" s="811"/>
      <c r="I78" s="126"/>
      <c r="J78" s="126"/>
      <c r="K78" s="126"/>
      <c r="L78" s="911"/>
      <c r="M78" s="911"/>
      <c r="N78" s="45"/>
    </row>
    <row r="79" spans="1:15" ht="15.75" thickBot="1">
      <c r="B79" s="829" t="s">
        <v>953</v>
      </c>
      <c r="C79" s="830"/>
      <c r="D79" s="830"/>
      <c r="E79" s="830"/>
      <c r="F79" s="830"/>
      <c r="G79" s="830"/>
      <c r="H79" s="830"/>
      <c r="I79" s="830"/>
      <c r="J79" s="830"/>
      <c r="K79" s="830"/>
      <c r="L79" s="830"/>
      <c r="M79" s="831"/>
      <c r="N79" s="301">
        <f>SUM(N73:N78)</f>
        <v>304.57811290607572</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N43+N55+N68+N79</f>
        <v>14889.973600329233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4" t="s">
        <v>969</v>
      </c>
      <c r="C85" s="815"/>
      <c r="D85" s="815"/>
      <c r="E85" s="815"/>
      <c r="F85" s="815"/>
      <c r="G85" s="815"/>
      <c r="H85" s="815"/>
      <c r="I85" s="314"/>
      <c r="J85" s="334"/>
      <c r="K85" s="302" t="s">
        <v>970</v>
      </c>
      <c r="L85" s="853" t="s">
        <v>971</v>
      </c>
      <c r="M85" s="854"/>
      <c r="N85" s="303"/>
    </row>
    <row r="86" spans="1:14">
      <c r="B86" s="855" t="s">
        <v>972</v>
      </c>
      <c r="C86" s="856"/>
      <c r="D86" s="856"/>
      <c r="E86" s="856"/>
      <c r="F86" s="856"/>
      <c r="G86" s="856"/>
      <c r="H86" s="856"/>
      <c r="I86" s="87"/>
      <c r="J86" s="88"/>
      <c r="K86" s="304">
        <v>0.2</v>
      </c>
      <c r="L86" s="857">
        <f>N81*K86</f>
        <v>2977.9947200658466</v>
      </c>
      <c r="M86" s="858"/>
      <c r="N86" s="51"/>
    </row>
    <row r="87" spans="1:14">
      <c r="B87" s="89" t="s">
        <v>973</v>
      </c>
      <c r="C87" s="90"/>
      <c r="D87" s="90"/>
      <c r="E87" s="90"/>
      <c r="F87" s="90"/>
      <c r="G87" s="90"/>
      <c r="H87" s="90"/>
      <c r="I87" s="87"/>
      <c r="J87" s="88"/>
      <c r="K87" s="304">
        <v>0.05</v>
      </c>
      <c r="L87" s="857">
        <f>N81*K87</f>
        <v>744.49868001646166</v>
      </c>
      <c r="M87" s="858"/>
      <c r="N87" s="51"/>
    </row>
    <row r="88" spans="1:14" ht="15.75" thickBot="1">
      <c r="B88" s="91" t="s">
        <v>974</v>
      </c>
      <c r="C88" s="92"/>
      <c r="D88" s="92"/>
      <c r="E88" s="92"/>
      <c r="F88" s="92"/>
      <c r="G88" s="92"/>
      <c r="H88" s="92"/>
      <c r="I88" s="93"/>
      <c r="J88" s="94"/>
      <c r="K88" s="305">
        <v>0.05</v>
      </c>
      <c r="L88" s="859">
        <f>N81*K88</f>
        <v>744.49868001646166</v>
      </c>
      <c r="M88" s="860"/>
      <c r="N88" s="51"/>
    </row>
    <row r="89" spans="1:14" ht="15.75" thickBot="1">
      <c r="B89" s="823" t="s">
        <v>953</v>
      </c>
      <c r="C89" s="824"/>
      <c r="D89" s="824"/>
      <c r="E89" s="824"/>
      <c r="F89" s="824"/>
      <c r="G89" s="824"/>
      <c r="H89" s="824"/>
      <c r="I89" s="824"/>
      <c r="J89" s="824"/>
      <c r="K89" s="824"/>
      <c r="L89" s="824"/>
      <c r="M89" s="825"/>
      <c r="N89" s="52">
        <f>L86+L87+L88</f>
        <v>4466.9920800987702</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19356.965680428002</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1" t="s">
        <v>2218</v>
      </c>
      <c r="C108" s="862"/>
      <c r="D108" s="862"/>
      <c r="E108" s="862"/>
      <c r="F108" s="862"/>
      <c r="G108" s="862"/>
      <c r="H108" s="862"/>
      <c r="I108" s="862"/>
      <c r="J108" s="862"/>
      <c r="K108" s="862"/>
      <c r="L108" s="862"/>
      <c r="M108" s="862"/>
      <c r="N108" s="863"/>
    </row>
    <row r="109" spans="2:14" ht="15" customHeight="1">
      <c r="B109" s="861"/>
      <c r="C109" s="862"/>
      <c r="D109" s="862"/>
      <c r="E109" s="862"/>
      <c r="F109" s="862"/>
      <c r="G109" s="862"/>
      <c r="H109" s="862"/>
      <c r="I109" s="862"/>
      <c r="J109" s="862"/>
      <c r="K109" s="862"/>
      <c r="L109" s="862"/>
      <c r="M109" s="862"/>
      <c r="N109" s="863"/>
    </row>
    <row r="110" spans="2:14" ht="32.25" customHeight="1">
      <c r="B110" s="864" t="s">
        <v>2219</v>
      </c>
      <c r="C110" s="865"/>
      <c r="D110" s="865"/>
      <c r="E110" s="865"/>
      <c r="F110" s="865"/>
      <c r="G110" s="865"/>
      <c r="H110" s="865"/>
      <c r="I110" s="865"/>
      <c r="J110" s="865"/>
      <c r="K110" s="865"/>
      <c r="L110" s="865"/>
      <c r="M110" s="865"/>
      <c r="N110" s="866"/>
    </row>
    <row r="111" spans="2:14">
      <c r="B111" s="864"/>
      <c r="C111" s="865"/>
      <c r="D111" s="865"/>
      <c r="E111" s="865"/>
      <c r="F111" s="865"/>
      <c r="G111" s="865"/>
      <c r="H111" s="865"/>
      <c r="I111" s="865"/>
      <c r="J111" s="865"/>
      <c r="K111" s="865"/>
      <c r="L111" s="865"/>
      <c r="M111" s="865"/>
      <c r="N111" s="866"/>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0"/>
      <c r="K121" s="800"/>
      <c r="L121" s="800"/>
      <c r="M121" s="800"/>
      <c r="N121" s="801"/>
    </row>
    <row r="122" spans="2:14" ht="15.75" thickBot="1">
      <c r="B122" s="261" t="s">
        <v>2221</v>
      </c>
      <c r="C122" s="393"/>
      <c r="D122" s="393"/>
      <c r="E122" s="57"/>
      <c r="F122" s="57"/>
      <c r="G122" s="57"/>
      <c r="H122" s="57"/>
      <c r="I122" s="57"/>
      <c r="J122" s="802"/>
      <c r="K122" s="802"/>
      <c r="L122" s="802"/>
      <c r="M122" s="802"/>
      <c r="N122" s="803"/>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7"/>
      <c r="J36" s="268"/>
      <c r="K36" s="269">
        <f>VLOOKUP(A36,EQUIPOS!A6:D163,4,FALSE)</f>
        <v>160178.90848426649</v>
      </c>
      <c r="L36" s="270"/>
      <c r="M36" s="271">
        <v>66</v>
      </c>
      <c r="N36" s="272">
        <f>K36/M36</f>
        <v>2426.9531588525224</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1.0252083333333333</v>
      </c>
    </row>
    <row r="43" spans="1:14" ht="15.75" thickBot="1">
      <c r="B43" s="823" t="s">
        <v>953</v>
      </c>
      <c r="C43" s="824"/>
      <c r="D43" s="824"/>
      <c r="E43" s="824"/>
      <c r="F43" s="824"/>
      <c r="G43" s="824"/>
      <c r="H43" s="824"/>
      <c r="I43" s="824"/>
      <c r="J43" s="824"/>
      <c r="K43" s="824"/>
      <c r="L43" s="824"/>
      <c r="M43" s="825"/>
      <c r="N43" s="394">
        <f>SUM(N36:N42)</f>
        <v>2427.9783671858559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2530.4992005191893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506.09984010383789</v>
      </c>
      <c r="M83" s="858"/>
      <c r="N83" s="51"/>
    </row>
    <row r="84" spans="1:14">
      <c r="B84" s="89" t="s">
        <v>973</v>
      </c>
      <c r="C84" s="90"/>
      <c r="D84" s="90"/>
      <c r="E84" s="90"/>
      <c r="F84" s="90"/>
      <c r="G84" s="90"/>
      <c r="H84" s="90"/>
      <c r="I84" s="87"/>
      <c r="J84" s="88"/>
      <c r="K84" s="304">
        <v>0.05</v>
      </c>
      <c r="L84" s="857">
        <f>N78*K84</f>
        <v>126.52496002595947</v>
      </c>
      <c r="M84" s="858"/>
      <c r="N84" s="51"/>
    </row>
    <row r="85" spans="1:14" ht="15.75" thickBot="1">
      <c r="B85" s="91" t="s">
        <v>974</v>
      </c>
      <c r="C85" s="92"/>
      <c r="D85" s="92"/>
      <c r="E85" s="92"/>
      <c r="F85" s="92"/>
      <c r="G85" s="92"/>
      <c r="H85" s="92"/>
      <c r="I85" s="93"/>
      <c r="J85" s="94"/>
      <c r="K85" s="305">
        <v>0.05</v>
      </c>
      <c r="L85" s="859">
        <f>N78*K85</f>
        <v>126.52496002595947</v>
      </c>
      <c r="M85" s="860"/>
      <c r="N85" s="51"/>
    </row>
    <row r="86" spans="1:14" ht="15.75" thickBot="1">
      <c r="B86" s="823" t="s">
        <v>953</v>
      </c>
      <c r="C86" s="824"/>
      <c r="D86" s="824"/>
      <c r="E86" s="824"/>
      <c r="F86" s="824"/>
      <c r="G86" s="824"/>
      <c r="H86" s="824"/>
      <c r="I86" s="824"/>
      <c r="J86" s="824"/>
      <c r="K86" s="824"/>
      <c r="L86" s="824"/>
      <c r="M86" s="825"/>
      <c r="N86" s="52">
        <f>L83+L84+L85</f>
        <v>759.14976015575678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3289.648960674946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148</v>
      </c>
      <c r="B36" s="836" t="str">
        <f>VLOOKUP(A36,EQUIPOS!A6:D154,3,FALSE)</f>
        <v>Cargador : Potencia en el volante 110 hp, Clasificación de RPM del motor 2300.</v>
      </c>
      <c r="C36" s="837"/>
      <c r="D36" s="837"/>
      <c r="E36" s="837"/>
      <c r="F36" s="837"/>
      <c r="G36" s="837"/>
      <c r="H36" s="838"/>
      <c r="I36" s="267"/>
      <c r="J36" s="268"/>
      <c r="K36" s="269">
        <f>VLOOKUP(A36,EQUIPOS!A6:D163,4,FALSE)</f>
        <v>105252.54599854229</v>
      </c>
      <c r="L36" s="270"/>
      <c r="M36" s="271">
        <v>66</v>
      </c>
      <c r="N36" s="272">
        <f>K36/M36</f>
        <v>1594.735545432459</v>
      </c>
    </row>
    <row r="37" spans="1:14">
      <c r="A37" s="108" t="s">
        <v>129</v>
      </c>
      <c r="B37" s="836" t="str">
        <f>VLOOKUP(A37,EQUIPOS!A7:D154,3,FALSE)</f>
        <v xml:space="preserve">Buldozer, Potencia al volante de 140 HP, motor de 2200 RPM, longitud de hoja 4,80m. </v>
      </c>
      <c r="C37" s="837"/>
      <c r="D37" s="837"/>
      <c r="E37" s="837"/>
      <c r="F37" s="837"/>
      <c r="G37" s="837"/>
      <c r="H37" s="838"/>
      <c r="I37" s="267"/>
      <c r="J37" s="268"/>
      <c r="K37" s="269">
        <f>VLOOKUP(A37,EQUIPOS!A7:D164,4,FALSE)</f>
        <v>181917.75291072091</v>
      </c>
      <c r="L37" s="270"/>
      <c r="M37" s="271">
        <v>100</v>
      </c>
      <c r="N37" s="272">
        <f>K37/M37</f>
        <v>1819.177529107209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2.0504166666666666</v>
      </c>
    </row>
    <row r="43" spans="1:14" ht="15.75" thickBot="1">
      <c r="B43" s="823" t="s">
        <v>953</v>
      </c>
      <c r="C43" s="824"/>
      <c r="D43" s="824"/>
      <c r="E43" s="824"/>
      <c r="F43" s="824"/>
      <c r="G43" s="824"/>
      <c r="H43" s="824"/>
      <c r="I43" s="824"/>
      <c r="J43" s="824"/>
      <c r="K43" s="824"/>
      <c r="L43" s="824"/>
      <c r="M43" s="825"/>
      <c r="N43" s="394">
        <f>SUM(N36:N42)</f>
        <v>3415.9634912063343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2183.6846294628544</v>
      </c>
      <c r="N48" s="272">
        <f>K48*M48</f>
        <v>2183.6846294628544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2183.6846294628544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205.04166666666666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5804.6897873358557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1160.9379574671711</v>
      </c>
      <c r="M83" s="858"/>
      <c r="N83" s="51"/>
    </row>
    <row r="84" spans="1:14">
      <c r="B84" s="89" t="s">
        <v>973</v>
      </c>
      <c r="C84" s="90"/>
      <c r="D84" s="90"/>
      <c r="E84" s="90"/>
      <c r="F84" s="90"/>
      <c r="G84" s="90"/>
      <c r="H84" s="90"/>
      <c r="I84" s="87"/>
      <c r="J84" s="88"/>
      <c r="K84" s="304">
        <v>0.05</v>
      </c>
      <c r="L84" s="857">
        <f>N78*K84</f>
        <v>290.23448936679279</v>
      </c>
      <c r="M84" s="858"/>
      <c r="N84" s="51"/>
    </row>
    <row r="85" spans="1:14" ht="15.75" thickBot="1">
      <c r="B85" s="91" t="s">
        <v>974</v>
      </c>
      <c r="C85" s="92"/>
      <c r="D85" s="92"/>
      <c r="E85" s="92"/>
      <c r="F85" s="92"/>
      <c r="G85" s="92"/>
      <c r="H85" s="92"/>
      <c r="I85" s="93"/>
      <c r="J85" s="94"/>
      <c r="K85" s="305">
        <v>0.05</v>
      </c>
      <c r="L85" s="859">
        <f>N78*K85</f>
        <v>290.23448936679279</v>
      </c>
      <c r="M85" s="860"/>
      <c r="N85" s="51"/>
    </row>
    <row r="86" spans="1:14" ht="15.75" thickBot="1">
      <c r="B86" s="823" t="s">
        <v>953</v>
      </c>
      <c r="C86" s="824"/>
      <c r="D86" s="824"/>
      <c r="E86" s="824"/>
      <c r="F86" s="824"/>
      <c r="G86" s="824"/>
      <c r="H86" s="824"/>
      <c r="I86" s="824"/>
      <c r="J86" s="824"/>
      <c r="K86" s="824"/>
      <c r="L86" s="824"/>
      <c r="M86" s="825"/>
      <c r="N86" s="52">
        <f>L83+L84+L85</f>
        <v>1741.4069362007567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7546.0967235366124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129</v>
      </c>
      <c r="B36" s="836" t="str">
        <f>VLOOKUP(A36,EQUIPOS!A6:D154,3,FALSE)</f>
        <v xml:space="preserve">Buldozer, Potencia al volante de 140 HP, motor de 2200 RPM, longitud de hoja 4,80m. </v>
      </c>
      <c r="C36" s="837"/>
      <c r="D36" s="837"/>
      <c r="E36" s="837"/>
      <c r="F36" s="837"/>
      <c r="G36" s="837"/>
      <c r="H36" s="838"/>
      <c r="I36" s="267"/>
      <c r="J36" s="268"/>
      <c r="K36" s="269">
        <f>VLOOKUP(A36,EQUIPOS!A6:D163,4,FALSE)</f>
        <v>181917.75291072091</v>
      </c>
      <c r="L36" s="464"/>
      <c r="M36" s="283">
        <v>50</v>
      </c>
      <c r="N36" s="272">
        <f>K36/M36</f>
        <v>3638.355058214418</v>
      </c>
    </row>
    <row r="37" spans="1:14">
      <c r="A37" s="108" t="s">
        <v>152</v>
      </c>
      <c r="B37" s="836" t="str">
        <f>VLOOKUP(A37,EQUIPOS!A7:D154,3,FALSE)</f>
        <v xml:space="preserve">Carrotanque de agua(1000 Galones) </v>
      </c>
      <c r="C37" s="837"/>
      <c r="D37" s="837"/>
      <c r="E37" s="837"/>
      <c r="F37" s="837"/>
      <c r="G37" s="837"/>
      <c r="H37" s="838"/>
      <c r="I37" s="267"/>
      <c r="J37" s="268"/>
      <c r="K37" s="269">
        <f>VLOOKUP(A37,EQUIPOS!A7:D164,4,FALSE)</f>
        <v>63575.781209993453</v>
      </c>
      <c r="L37" s="464"/>
      <c r="M37" s="283">
        <v>50</v>
      </c>
      <c r="N37" s="272">
        <f>K37/M37</f>
        <v>1271.5156241998691</v>
      </c>
    </row>
    <row r="38" spans="1:14">
      <c r="A38" s="205" t="s">
        <v>269</v>
      </c>
      <c r="B38" s="836" t="str">
        <f>VLOOKUP(A38,EQUIPOS!A8:D154,3,FALSE)</f>
        <v>Motoniveladora  potencia 215 HP, ancho de cuchilla 4,27 m, peso 18 ton.</v>
      </c>
      <c r="C38" s="837"/>
      <c r="D38" s="837"/>
      <c r="E38" s="837"/>
      <c r="F38" s="837"/>
      <c r="G38" s="837"/>
      <c r="H38" s="838"/>
      <c r="I38" s="267"/>
      <c r="J38" s="268"/>
      <c r="K38" s="269">
        <f>VLOOKUP(A38,EQUIPOS!A8:D165,4,FALSE)</f>
        <v>142409.74991038532</v>
      </c>
      <c r="L38" s="464"/>
      <c r="M38" s="283">
        <v>50</v>
      </c>
      <c r="N38" s="272">
        <f>K38/M38</f>
        <v>2848.1949982077062</v>
      </c>
    </row>
    <row r="39" spans="1:14">
      <c r="A39" s="205" t="s">
        <v>365</v>
      </c>
      <c r="B39" s="836" t="str">
        <f>VLOOKUP(A39,EQUIPOS!A9:D154,3,FALSE)</f>
        <v xml:space="preserve">Vibrocompatador, potencia 153 HP, peso 10 Ton. </v>
      </c>
      <c r="C39" s="837"/>
      <c r="D39" s="837"/>
      <c r="E39" s="837"/>
      <c r="F39" s="837"/>
      <c r="G39" s="837"/>
      <c r="H39" s="838"/>
      <c r="I39" s="839"/>
      <c r="J39" s="820"/>
      <c r="K39" s="269">
        <f>VLOOKUP(A39,EQUIPOS!A9:D166,4,FALSE)</f>
        <v>101721.24993598952</v>
      </c>
      <c r="L39" s="951">
        <v>50</v>
      </c>
      <c r="M39" s="952"/>
      <c r="N39" s="272">
        <f>K39/L39</f>
        <v>2034.4249987197902</v>
      </c>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9792.4906793417849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402.04310903601993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10194.533788377805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2038.906757675561</v>
      </c>
      <c r="M83" s="858"/>
      <c r="N83" s="51"/>
    </row>
    <row r="84" spans="1:14">
      <c r="B84" s="89" t="s">
        <v>973</v>
      </c>
      <c r="C84" s="90"/>
      <c r="D84" s="90"/>
      <c r="E84" s="90"/>
      <c r="F84" s="90"/>
      <c r="G84" s="90"/>
      <c r="H84" s="90"/>
      <c r="I84" s="87"/>
      <c r="J84" s="88"/>
      <c r="K84" s="304">
        <v>0.05</v>
      </c>
      <c r="L84" s="857">
        <f>N78*K84</f>
        <v>509.72668941889026</v>
      </c>
      <c r="M84" s="858"/>
      <c r="N84" s="51"/>
    </row>
    <row r="85" spans="1:14" ht="15.75" thickBot="1">
      <c r="B85" s="91" t="s">
        <v>974</v>
      </c>
      <c r="C85" s="92"/>
      <c r="D85" s="92"/>
      <c r="E85" s="92"/>
      <c r="F85" s="92"/>
      <c r="G85" s="92"/>
      <c r="H85" s="92"/>
      <c r="I85" s="93"/>
      <c r="J85" s="94"/>
      <c r="K85" s="305">
        <v>0.05</v>
      </c>
      <c r="L85" s="859">
        <f>N78*K85</f>
        <v>509.72668941889026</v>
      </c>
      <c r="M85" s="860"/>
      <c r="N85" s="51"/>
    </row>
    <row r="86" spans="1:14" ht="15.75" thickBot="1">
      <c r="B86" s="823" t="s">
        <v>953</v>
      </c>
      <c r="C86" s="824"/>
      <c r="D86" s="824"/>
      <c r="E86" s="824"/>
      <c r="F86" s="824"/>
      <c r="G86" s="824"/>
      <c r="H86" s="824"/>
      <c r="I86" s="824"/>
      <c r="J86" s="824"/>
      <c r="K86" s="824"/>
      <c r="L86" s="824"/>
      <c r="M86" s="825"/>
      <c r="N86" s="52">
        <f>L83+L84+L85</f>
        <v>3058.3601365133413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13252.893924891147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129</v>
      </c>
      <c r="B36" s="836" t="str">
        <f>VLOOKUP(A36,EQUIPOS!A6:D154,3,FALSE)</f>
        <v xml:space="preserve">Buldozer, Potencia al volante de 140 HP, motor de 2200 RPM, longitud de hoja 4,80m. </v>
      </c>
      <c r="C36" s="837"/>
      <c r="D36" s="837"/>
      <c r="E36" s="837"/>
      <c r="F36" s="837"/>
      <c r="G36" s="837"/>
      <c r="H36" s="838"/>
      <c r="I36" s="267"/>
      <c r="J36" s="268"/>
      <c r="K36" s="269">
        <f>VLOOKUP(A36,EQUIPOS!A6:D163,4,FALSE)</f>
        <v>181917.75291072091</v>
      </c>
      <c r="L36" s="270"/>
      <c r="M36" s="271">
        <v>40</v>
      </c>
      <c r="N36" s="272">
        <f>K36/M36</f>
        <v>4547.943822768023</v>
      </c>
    </row>
    <row r="37" spans="1:14">
      <c r="A37" s="113" t="s">
        <v>365</v>
      </c>
      <c r="B37" s="836" t="str">
        <f>VLOOKUP(A37,EQUIPOS!A7:D154,3,FALSE)</f>
        <v xml:space="preserve">Vibrocompatador, potencia 153 HP, peso 10 Ton. </v>
      </c>
      <c r="C37" s="837"/>
      <c r="D37" s="837"/>
      <c r="E37" s="837"/>
      <c r="F37" s="837"/>
      <c r="G37" s="837"/>
      <c r="H37" s="838"/>
      <c r="I37" s="267"/>
      <c r="J37" s="268"/>
      <c r="K37" s="269">
        <f>VLOOKUP(A37,EQUIPOS!A7:D164,4,FALSE)</f>
        <v>101721.24993598952</v>
      </c>
      <c r="L37" s="270"/>
      <c r="M37" s="271">
        <v>40</v>
      </c>
      <c r="N37" s="272">
        <f>K37/M37</f>
        <v>2543.0312483997377</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7090.9750711677607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502.55388629502494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7593.5289574627859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1518.7057914925572</v>
      </c>
      <c r="M83" s="858"/>
      <c r="N83" s="51"/>
    </row>
    <row r="84" spans="1:14">
      <c r="B84" s="89" t="s">
        <v>973</v>
      </c>
      <c r="C84" s="90"/>
      <c r="D84" s="90"/>
      <c r="E84" s="90"/>
      <c r="F84" s="90"/>
      <c r="G84" s="90"/>
      <c r="H84" s="90"/>
      <c r="I84" s="87"/>
      <c r="J84" s="88"/>
      <c r="K84" s="304">
        <v>0.05</v>
      </c>
      <c r="L84" s="857">
        <f>N78*K84</f>
        <v>379.6764478731393</v>
      </c>
      <c r="M84" s="858"/>
      <c r="N84" s="51"/>
    </row>
    <row r="85" spans="1:14" ht="15.75" thickBot="1">
      <c r="B85" s="91" t="s">
        <v>974</v>
      </c>
      <c r="C85" s="92"/>
      <c r="D85" s="92"/>
      <c r="E85" s="92"/>
      <c r="F85" s="92"/>
      <c r="G85" s="92"/>
      <c r="H85" s="92"/>
      <c r="I85" s="93"/>
      <c r="J85" s="94"/>
      <c r="K85" s="305">
        <v>0.05</v>
      </c>
      <c r="L85" s="859">
        <f>N78*K85</f>
        <v>379.6764478731393</v>
      </c>
      <c r="M85" s="860"/>
      <c r="N85" s="51"/>
    </row>
    <row r="86" spans="1:14" ht="15.75" thickBot="1">
      <c r="B86" s="823" t="s">
        <v>953</v>
      </c>
      <c r="C86" s="824"/>
      <c r="D86" s="824"/>
      <c r="E86" s="824"/>
      <c r="F86" s="824"/>
      <c r="G86" s="824"/>
      <c r="H86" s="824"/>
      <c r="I86" s="824"/>
      <c r="J86" s="824"/>
      <c r="K86" s="824"/>
      <c r="L86" s="824"/>
      <c r="M86" s="825"/>
      <c r="N86" s="52">
        <f>L83+L84+L85</f>
        <v>2278.0586872388358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9871.5876447016217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129</v>
      </c>
      <c r="B36" s="836" t="str">
        <f>VLOOKUP(A36,EQUIPOS!A6:D154,3,FALSE)</f>
        <v xml:space="preserve">Buldozer, Potencia al volante de 140 HP, motor de 2200 RPM, longitud de hoja 4,80m. </v>
      </c>
      <c r="C36" s="837"/>
      <c r="D36" s="837"/>
      <c r="E36" s="837"/>
      <c r="F36" s="837"/>
      <c r="G36" s="837"/>
      <c r="H36" s="838"/>
      <c r="I36" s="267"/>
      <c r="J36" s="268"/>
      <c r="K36" s="269">
        <f>VLOOKUP(A36,EQUIPOS!A6:D163,4,FALSE)</f>
        <v>181917.75291072091</v>
      </c>
      <c r="L36" s="270"/>
      <c r="M36" s="271">
        <v>40</v>
      </c>
      <c r="N36" s="272">
        <f>K36/M36</f>
        <v>4547.943822768023</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4547.943822768023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502.55388629502494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5050.4977090630482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1010.0995418126097</v>
      </c>
      <c r="M83" s="858"/>
      <c r="N83" s="51"/>
    </row>
    <row r="84" spans="1:14">
      <c r="B84" s="89" t="s">
        <v>973</v>
      </c>
      <c r="C84" s="90"/>
      <c r="D84" s="90"/>
      <c r="E84" s="90"/>
      <c r="F84" s="90"/>
      <c r="G84" s="90"/>
      <c r="H84" s="90"/>
      <c r="I84" s="87"/>
      <c r="J84" s="88"/>
      <c r="K84" s="304">
        <v>0.05</v>
      </c>
      <c r="L84" s="857">
        <f>N78*K84</f>
        <v>252.52488545315242</v>
      </c>
      <c r="M84" s="858"/>
      <c r="N84" s="51"/>
    </row>
    <row r="85" spans="1:14" ht="15.75" thickBot="1">
      <c r="B85" s="91" t="s">
        <v>974</v>
      </c>
      <c r="C85" s="92"/>
      <c r="D85" s="92"/>
      <c r="E85" s="92"/>
      <c r="F85" s="92"/>
      <c r="G85" s="92"/>
      <c r="H85" s="92"/>
      <c r="I85" s="93"/>
      <c r="J85" s="94"/>
      <c r="K85" s="305">
        <v>0.05</v>
      </c>
      <c r="L85" s="859">
        <f>N78*K85</f>
        <v>252.52488545315242</v>
      </c>
      <c r="M85" s="860"/>
      <c r="N85" s="51"/>
    </row>
    <row r="86" spans="1:14" ht="15.75" thickBot="1">
      <c r="B86" s="823" t="s">
        <v>953</v>
      </c>
      <c r="C86" s="824"/>
      <c r="D86" s="824"/>
      <c r="E86" s="824"/>
      <c r="F86" s="824"/>
      <c r="G86" s="824"/>
      <c r="H86" s="824"/>
      <c r="I86" s="824"/>
      <c r="J86" s="824"/>
      <c r="K86" s="824"/>
      <c r="L86" s="824"/>
      <c r="M86" s="825"/>
      <c r="N86" s="52">
        <f>L83+L84+L85</f>
        <v>1515.1493127189144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6565.6470217819624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2.1494824361440799</v>
      </c>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6209.2322057457241</v>
      </c>
      <c r="N48" s="272">
        <f>K48*M48</f>
        <v>8072.001867469442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8072.001867469442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47"/>
      <c r="D59" s="47"/>
      <c r="E59" s="47"/>
      <c r="F59" s="47"/>
      <c r="G59" s="47"/>
      <c r="H59" s="288"/>
      <c r="I59" s="279"/>
      <c r="J59" s="279"/>
      <c r="K59" s="279"/>
      <c r="L59" s="827"/>
      <c r="M59" s="828"/>
      <c r="N59" s="291"/>
    </row>
    <row r="60" spans="1:14" ht="24.75" customHeight="1">
      <c r="B60" s="46"/>
      <c r="C60" s="317"/>
      <c r="D60" s="317"/>
      <c r="E60" s="317"/>
      <c r="F60" s="317"/>
      <c r="G60" s="317"/>
      <c r="H60" s="311"/>
      <c r="I60" s="399"/>
      <c r="J60" s="286"/>
      <c r="K60" s="279"/>
      <c r="L60" s="827"/>
      <c r="M60" s="828"/>
      <c r="N60" s="287"/>
    </row>
    <row r="61" spans="1:14">
      <c r="B61" s="46"/>
      <c r="C61" s="47"/>
      <c r="D61" s="47"/>
      <c r="E61" s="47"/>
      <c r="F61" s="47"/>
      <c r="G61" s="317"/>
      <c r="H61" s="311"/>
      <c r="I61" s="399"/>
      <c r="J61" s="286"/>
      <c r="K61" s="279"/>
      <c r="L61" s="827"/>
      <c r="M61" s="828"/>
      <c r="N61" s="291"/>
    </row>
    <row r="62" spans="1:14">
      <c r="B62" s="46"/>
      <c r="C62" s="47"/>
      <c r="D62" s="47"/>
      <c r="E62" s="47"/>
      <c r="F62" s="47"/>
      <c r="G62" s="47"/>
      <c r="H62" s="288"/>
      <c r="I62" s="279"/>
      <c r="J62" s="279"/>
      <c r="K62" s="279"/>
      <c r="L62" s="827"/>
      <c r="M62" s="828"/>
      <c r="N62" s="291"/>
    </row>
    <row r="63" spans="1:14">
      <c r="B63" s="46"/>
      <c r="C63" s="47"/>
      <c r="D63" s="47"/>
      <c r="E63" s="47"/>
      <c r="F63" s="47"/>
      <c r="G63" s="47"/>
      <c r="H63" s="288"/>
      <c r="I63" s="279"/>
      <c r="J63" s="279"/>
      <c r="K63" s="279"/>
      <c r="L63" s="827"/>
      <c r="M63" s="828"/>
      <c r="N63" s="291"/>
    </row>
    <row r="64" spans="1:14" ht="15.75" thickBot="1">
      <c r="B64" s="465"/>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8289.0995935199935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1657.8199187039988</v>
      </c>
      <c r="M83" s="858"/>
      <c r="N83" s="51"/>
    </row>
    <row r="84" spans="1:14">
      <c r="B84" s="89" t="s">
        <v>973</v>
      </c>
      <c r="C84" s="90"/>
      <c r="D84" s="90"/>
      <c r="E84" s="90"/>
      <c r="F84" s="90"/>
      <c r="G84" s="90"/>
      <c r="H84" s="90"/>
      <c r="I84" s="87"/>
      <c r="J84" s="88"/>
      <c r="K84" s="304">
        <v>0.05</v>
      </c>
      <c r="L84" s="857">
        <f>N78*K84</f>
        <v>414.45497967599971</v>
      </c>
      <c r="M84" s="858"/>
      <c r="N84" s="51"/>
    </row>
    <row r="85" spans="1:14" ht="15.75" thickBot="1">
      <c r="B85" s="91" t="s">
        <v>974</v>
      </c>
      <c r="C85" s="92"/>
      <c r="D85" s="92"/>
      <c r="E85" s="92"/>
      <c r="F85" s="92"/>
      <c r="G85" s="92"/>
      <c r="H85" s="92"/>
      <c r="I85" s="93"/>
      <c r="J85" s="94"/>
      <c r="K85" s="305">
        <v>0.05</v>
      </c>
      <c r="L85" s="859">
        <f>N78*K85</f>
        <v>414.45497967599971</v>
      </c>
      <c r="M85" s="860"/>
      <c r="N85" s="51"/>
    </row>
    <row r="86" spans="1:14" ht="15.75" thickBot="1">
      <c r="B86" s="823" t="s">
        <v>953</v>
      </c>
      <c r="C86" s="824"/>
      <c r="D86" s="824"/>
      <c r="E86" s="824"/>
      <c r="F86" s="824"/>
      <c r="G86" s="824"/>
      <c r="H86" s="824"/>
      <c r="I86" s="824"/>
      <c r="J86" s="824"/>
      <c r="K86" s="824"/>
      <c r="L86" s="824"/>
      <c r="M86" s="825"/>
      <c r="N86" s="52">
        <f>L83+L84+L85</f>
        <v>2486.7298780559981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10775.829471575991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2.1494824361440799</v>
      </c>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9842.333149119595</v>
      </c>
      <c r="N48" s="272">
        <f>K48*M48</f>
        <v>11810.799778943514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11810.799778943514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47"/>
      <c r="D59" s="47"/>
      <c r="E59" s="47"/>
      <c r="F59" s="47"/>
      <c r="G59" s="47"/>
      <c r="H59" s="288"/>
      <c r="I59" s="279"/>
      <c r="J59" s="279"/>
      <c r="K59" s="279"/>
      <c r="L59" s="827"/>
      <c r="M59" s="828"/>
      <c r="N59" s="291"/>
    </row>
    <row r="60" spans="1:14" ht="24.75" customHeight="1">
      <c r="B60" s="46"/>
      <c r="C60" s="317"/>
      <c r="D60" s="317"/>
      <c r="E60" s="317"/>
      <c r="F60" s="317"/>
      <c r="G60" s="317"/>
      <c r="H60" s="311"/>
      <c r="I60" s="399"/>
      <c r="J60" s="286"/>
      <c r="K60" s="279"/>
      <c r="L60" s="827"/>
      <c r="M60" s="828"/>
      <c r="N60" s="287"/>
    </row>
    <row r="61" spans="1:14">
      <c r="B61" s="46"/>
      <c r="C61" s="47"/>
      <c r="D61" s="47"/>
      <c r="E61" s="47"/>
      <c r="F61" s="47"/>
      <c r="G61" s="317"/>
      <c r="H61" s="311"/>
      <c r="I61" s="399"/>
      <c r="J61" s="286"/>
      <c r="K61" s="279"/>
      <c r="L61" s="827"/>
      <c r="M61" s="828"/>
      <c r="N61" s="291"/>
    </row>
    <row r="62" spans="1:14">
      <c r="B62" s="46"/>
      <c r="C62" s="47"/>
      <c r="D62" s="47"/>
      <c r="E62" s="47"/>
      <c r="F62" s="47"/>
      <c r="G62" s="47"/>
      <c r="H62" s="288"/>
      <c r="I62" s="279"/>
      <c r="J62" s="279"/>
      <c r="K62" s="279"/>
      <c r="L62" s="827"/>
      <c r="M62" s="828"/>
      <c r="N62" s="291"/>
    </row>
    <row r="63" spans="1:14">
      <c r="B63" s="46"/>
      <c r="C63" s="47"/>
      <c r="D63" s="47"/>
      <c r="E63" s="47"/>
      <c r="F63" s="47"/>
      <c r="G63" s="47"/>
      <c r="H63" s="288"/>
      <c r="I63" s="279"/>
      <c r="J63" s="279"/>
      <c r="K63" s="279"/>
      <c r="L63" s="827"/>
      <c r="M63" s="828"/>
      <c r="N63" s="291"/>
    </row>
    <row r="64" spans="1:14" ht="15.75" thickBot="1">
      <c r="B64" s="465"/>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12027.897504994065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2405.5795009988133</v>
      </c>
      <c r="M83" s="858"/>
      <c r="N83" s="51"/>
    </row>
    <row r="84" spans="1:14">
      <c r="B84" s="89" t="s">
        <v>973</v>
      </c>
      <c r="C84" s="90"/>
      <c r="D84" s="90"/>
      <c r="E84" s="90"/>
      <c r="F84" s="90"/>
      <c r="G84" s="90"/>
      <c r="H84" s="90"/>
      <c r="I84" s="87"/>
      <c r="J84" s="88"/>
      <c r="K84" s="304">
        <v>0.05</v>
      </c>
      <c r="L84" s="857">
        <f>N78*K84</f>
        <v>601.39487524970332</v>
      </c>
      <c r="M84" s="858"/>
      <c r="N84" s="51"/>
    </row>
    <row r="85" spans="1:14" ht="15.75" thickBot="1">
      <c r="B85" s="91" t="s">
        <v>974</v>
      </c>
      <c r="C85" s="92"/>
      <c r="D85" s="92"/>
      <c r="E85" s="92"/>
      <c r="F85" s="92"/>
      <c r="G85" s="92"/>
      <c r="H85" s="92"/>
      <c r="I85" s="93"/>
      <c r="J85" s="94"/>
      <c r="K85" s="305">
        <v>0.05</v>
      </c>
      <c r="L85" s="859">
        <f>N78*K85</f>
        <v>601.39487524970332</v>
      </c>
      <c r="M85" s="860"/>
      <c r="N85" s="51"/>
    </row>
    <row r="86" spans="1:14" ht="15.75" thickBot="1">
      <c r="B86" s="823" t="s">
        <v>953</v>
      </c>
      <c r="C86" s="824"/>
      <c r="D86" s="824"/>
      <c r="E86" s="824"/>
      <c r="F86" s="824"/>
      <c r="G86" s="824"/>
      <c r="H86" s="824"/>
      <c r="I86" s="824"/>
      <c r="J86" s="824"/>
      <c r="K86" s="824"/>
      <c r="L86" s="824"/>
      <c r="M86" s="825"/>
      <c r="N86" s="52">
        <f>L83+L84+L85</f>
        <v>3608.3692514982204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15636.266756492285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129</v>
      </c>
      <c r="B36" s="836" t="str">
        <f>VLOOKUP(A36,EQUIPOS!A6:D186,3,FALSE)</f>
        <v xml:space="preserve">Buldozer, Potencia al volante de 140 HP, motor de 2200 RPM, longitud de hoja 4,80m. </v>
      </c>
      <c r="C36" s="837"/>
      <c r="D36" s="837"/>
      <c r="E36" s="837"/>
      <c r="F36" s="837"/>
      <c r="G36" s="837"/>
      <c r="H36" s="838"/>
      <c r="I36" s="267"/>
      <c r="J36" s="268"/>
      <c r="K36" s="269">
        <f>VLOOKUP(A36,EQUIPOS!A6:D186,4,FALSE)</f>
        <v>181917.75291072091</v>
      </c>
      <c r="L36" s="270"/>
      <c r="M36" s="271">
        <v>45</v>
      </c>
      <c r="N36" s="272">
        <f>K36/M36</f>
        <v>4042.6167313493538</v>
      </c>
    </row>
    <row r="37" spans="1:14">
      <c r="A37" s="113" t="s">
        <v>152</v>
      </c>
      <c r="B37" s="836" t="str">
        <f>VLOOKUP(A37,EQUIPOS!A7:D187,3,FALSE)</f>
        <v xml:space="preserve">Carrotanque de agua(1000 Galones) </v>
      </c>
      <c r="C37" s="837"/>
      <c r="D37" s="837"/>
      <c r="E37" s="837"/>
      <c r="F37" s="837"/>
      <c r="G37" s="837"/>
      <c r="H37" s="838"/>
      <c r="I37" s="267"/>
      <c r="J37" s="268"/>
      <c r="K37" s="269">
        <f>VLOOKUP(A37,EQUIPOS!A7:D187,4,FALSE)</f>
        <v>63575.781209993453</v>
      </c>
      <c r="L37" s="270"/>
      <c r="M37" s="271">
        <v>45</v>
      </c>
      <c r="N37" s="272">
        <f>K37/M37</f>
        <v>1412.7951379998544</v>
      </c>
    </row>
    <row r="38" spans="1:14">
      <c r="A38" t="s">
        <v>269</v>
      </c>
      <c r="B38" s="836" t="str">
        <f>VLOOKUP(A38,EQUIPOS!A8:D188,3,FALSE)</f>
        <v>Motoniveladora  potencia 215 HP, ancho de cuchilla 4,27 m, peso 18 ton.</v>
      </c>
      <c r="C38" s="837"/>
      <c r="D38" s="837"/>
      <c r="E38" s="837"/>
      <c r="F38" s="837"/>
      <c r="G38" s="837"/>
      <c r="H38" s="838"/>
      <c r="I38" s="267"/>
      <c r="J38" s="268"/>
      <c r="K38" s="269">
        <f>VLOOKUP(A38,EQUIPOS!A8:D188,4,FALSE)</f>
        <v>142409.74991038532</v>
      </c>
      <c r="L38" s="270"/>
      <c r="M38" s="271">
        <v>45</v>
      </c>
      <c r="N38" s="272">
        <f>K38/M38</f>
        <v>3164.6611091196737</v>
      </c>
    </row>
    <row r="39" spans="1:14">
      <c r="A39" t="s">
        <v>365</v>
      </c>
      <c r="B39" s="836" t="str">
        <f>VLOOKUP(A39,EQUIPOS!A9:D189,3,FALSE)</f>
        <v xml:space="preserve">Vibrocompatador, potencia 153 HP, peso 10 Ton. </v>
      </c>
      <c r="C39" s="837"/>
      <c r="D39" s="837"/>
      <c r="E39" s="837"/>
      <c r="F39" s="837"/>
      <c r="G39" s="837"/>
      <c r="H39" s="838"/>
      <c r="I39" s="839"/>
      <c r="J39" s="820"/>
      <c r="K39" s="269">
        <f>VLOOKUP(A39,EQUIPOS!A9:D189,4,FALSE)</f>
        <v>101721.24993598952</v>
      </c>
      <c r="L39" s="840">
        <v>45</v>
      </c>
      <c r="M39" s="841"/>
      <c r="N39" s="272">
        <f>K39/L39</f>
        <v>2260.472220799767</v>
      </c>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11.941569089689333</v>
      </c>
    </row>
    <row r="43" spans="1:14" ht="15.75" thickBot="1">
      <c r="B43" s="823" t="s">
        <v>953</v>
      </c>
      <c r="C43" s="824"/>
      <c r="D43" s="824"/>
      <c r="E43" s="824"/>
      <c r="F43" s="824"/>
      <c r="G43" s="824"/>
      <c r="H43" s="824"/>
      <c r="I43" s="824"/>
      <c r="J43" s="824"/>
      <c r="K43" s="824"/>
      <c r="L43" s="824"/>
      <c r="M43" s="825"/>
      <c r="N43" s="394">
        <f>SUM(N36:N42)</f>
        <v>10892.486768358338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15290.032570569036</v>
      </c>
      <c r="N48" s="272">
        <f>K48*M48</f>
        <v>19112.540713211296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19112.540713211296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7">
        <f>VLOOKUP(A59,TRANSPORTE!A5:D123,4,FALSE)</f>
        <v>1212.7478093670829</v>
      </c>
      <c r="M59" s="828"/>
      <c r="N59" s="291">
        <f>K59*L59</f>
        <v>1515.9347617088538</v>
      </c>
    </row>
    <row r="60" spans="1:14" ht="24.75" customHeight="1">
      <c r="B60" s="46"/>
      <c r="C60" s="317"/>
      <c r="D60" s="317"/>
      <c r="E60" s="317"/>
      <c r="F60" s="317"/>
      <c r="G60" s="317"/>
      <c r="H60" s="311"/>
      <c r="I60" s="399"/>
      <c r="J60" s="286"/>
      <c r="K60" s="279"/>
      <c r="L60" s="827"/>
      <c r="M60" s="828"/>
      <c r="N60" s="287"/>
    </row>
    <row r="61" spans="1:14">
      <c r="B61" s="46"/>
      <c r="C61" s="47"/>
      <c r="D61" s="47"/>
      <c r="E61" s="47"/>
      <c r="F61" s="47"/>
      <c r="G61" s="317"/>
      <c r="H61" s="311"/>
      <c r="I61" s="399"/>
      <c r="J61" s="286"/>
      <c r="K61" s="279"/>
      <c r="L61" s="827"/>
      <c r="M61" s="828"/>
      <c r="N61" s="291"/>
    </row>
    <row r="62" spans="1:14">
      <c r="B62" s="46"/>
      <c r="C62" s="47"/>
      <c r="D62" s="47"/>
      <c r="E62" s="47"/>
      <c r="F62" s="47"/>
      <c r="G62" s="47"/>
      <c r="H62" s="288"/>
      <c r="I62" s="279"/>
      <c r="J62" s="279"/>
      <c r="K62" s="279"/>
      <c r="L62" s="827"/>
      <c r="M62" s="828"/>
      <c r="N62" s="291"/>
    </row>
    <row r="63" spans="1:14">
      <c r="B63" s="46"/>
      <c r="C63" s="47"/>
      <c r="D63" s="47"/>
      <c r="E63" s="47"/>
      <c r="F63" s="47"/>
      <c r="G63" s="47"/>
      <c r="H63" s="288"/>
      <c r="I63" s="279"/>
      <c r="J63" s="279"/>
      <c r="K63" s="279"/>
      <c r="L63" s="827"/>
      <c r="M63" s="828"/>
      <c r="N63" s="291"/>
    </row>
    <row r="64" spans="1:14" ht="15.75" thickBot="1">
      <c r="B64" s="465"/>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SUM(N59:N64)</f>
        <v>1515.9347617088538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32118.040697762954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6423.6081395525907</v>
      </c>
      <c r="M83" s="858"/>
      <c r="N83" s="51"/>
    </row>
    <row r="84" spans="1:14">
      <c r="B84" s="89" t="s">
        <v>973</v>
      </c>
      <c r="C84" s="90"/>
      <c r="D84" s="90"/>
      <c r="E84" s="90"/>
      <c r="F84" s="90"/>
      <c r="G84" s="90"/>
      <c r="H84" s="90"/>
      <c r="I84" s="87"/>
      <c r="J84" s="88"/>
      <c r="K84" s="304">
        <v>0.05</v>
      </c>
      <c r="L84" s="857">
        <f>N78*K84</f>
        <v>1605.9020348881477</v>
      </c>
      <c r="M84" s="858"/>
      <c r="N84" s="51"/>
    </row>
    <row r="85" spans="1:14" ht="15.75" thickBot="1">
      <c r="B85" s="91" t="s">
        <v>974</v>
      </c>
      <c r="C85" s="92"/>
      <c r="D85" s="92"/>
      <c r="E85" s="92"/>
      <c r="F85" s="92"/>
      <c r="G85" s="92"/>
      <c r="H85" s="92"/>
      <c r="I85" s="93"/>
      <c r="J85" s="94"/>
      <c r="K85" s="305">
        <v>0.05</v>
      </c>
      <c r="L85" s="859">
        <f>N78*K85</f>
        <v>1605.9020348881477</v>
      </c>
      <c r="M85" s="860"/>
      <c r="N85" s="51"/>
    </row>
    <row r="86" spans="1:14" ht="15.75" thickBot="1">
      <c r="B86" s="823" t="s">
        <v>953</v>
      </c>
      <c r="C86" s="824"/>
      <c r="D86" s="824"/>
      <c r="E86" s="824"/>
      <c r="F86" s="824"/>
      <c r="G86" s="824"/>
      <c r="H86" s="824"/>
      <c r="I86" s="824"/>
      <c r="J86" s="824"/>
      <c r="K86" s="824"/>
      <c r="L86" s="824"/>
      <c r="M86" s="825"/>
      <c r="N86" s="52">
        <f>L83+L84+L85</f>
        <v>9635.4122093288861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ROUND((N78+N86),0)</f>
        <v>41753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129</v>
      </c>
      <c r="B36" s="836" t="str">
        <f>VLOOKUP(A36,EQUIPOS!A6:D186,3,FALSE)</f>
        <v xml:space="preserve">Buldozer, Potencia al volante de 140 HP, motor de 2200 RPM, longitud de hoja 4,80m. </v>
      </c>
      <c r="C36" s="837"/>
      <c r="D36" s="837"/>
      <c r="E36" s="837"/>
      <c r="F36" s="837"/>
      <c r="G36" s="837"/>
      <c r="H36" s="838"/>
      <c r="I36" s="267"/>
      <c r="J36" s="268"/>
      <c r="K36" s="269">
        <f>VLOOKUP(A36,EQUIPOS!A6:D186,4,FALSE)</f>
        <v>181917.75291072091</v>
      </c>
      <c r="L36" s="270"/>
      <c r="M36" s="271">
        <v>45</v>
      </c>
      <c r="N36" s="272">
        <f>K36/M36</f>
        <v>4042.6167313493538</v>
      </c>
    </row>
    <row r="37" spans="1:14">
      <c r="A37" s="113" t="s">
        <v>152</v>
      </c>
      <c r="B37" s="836" t="str">
        <f>VLOOKUP(A37,EQUIPOS!A7:D187,3,FALSE)</f>
        <v xml:space="preserve">Carrotanque de agua(1000 Galones) </v>
      </c>
      <c r="C37" s="837"/>
      <c r="D37" s="837"/>
      <c r="E37" s="837"/>
      <c r="F37" s="837"/>
      <c r="G37" s="837"/>
      <c r="H37" s="838"/>
      <c r="I37" s="267"/>
      <c r="J37" s="268"/>
      <c r="K37" s="269">
        <f>VLOOKUP(A37,EQUIPOS!A7:D187,4,FALSE)</f>
        <v>63575.781209993453</v>
      </c>
      <c r="L37" s="270"/>
      <c r="M37" s="271">
        <v>45</v>
      </c>
      <c r="N37" s="272">
        <f>K37/M37</f>
        <v>1412.7951379998544</v>
      </c>
    </row>
    <row r="38" spans="1:14">
      <c r="A38" t="s">
        <v>269</v>
      </c>
      <c r="B38" s="836" t="str">
        <f>VLOOKUP(A38,EQUIPOS!A8:D188,3,FALSE)</f>
        <v>Motoniveladora  potencia 215 HP, ancho de cuchilla 4,27 m, peso 18 ton.</v>
      </c>
      <c r="C38" s="837"/>
      <c r="D38" s="837"/>
      <c r="E38" s="837"/>
      <c r="F38" s="837"/>
      <c r="G38" s="837"/>
      <c r="H38" s="838"/>
      <c r="I38" s="267"/>
      <c r="J38" s="268"/>
      <c r="K38" s="269">
        <f>VLOOKUP(A38,EQUIPOS!A8:D188,4,FALSE)</f>
        <v>142409.74991038532</v>
      </c>
      <c r="L38" s="270"/>
      <c r="M38" s="271">
        <v>45</v>
      </c>
      <c r="N38" s="272">
        <f>K38/M38</f>
        <v>3164.6611091196737</v>
      </c>
    </row>
    <row r="39" spans="1:14">
      <c r="A39" t="s">
        <v>365</v>
      </c>
      <c r="B39" s="836" t="str">
        <f>VLOOKUP(A39,EQUIPOS!A9:D189,3,FALSE)</f>
        <v xml:space="preserve">Vibrocompatador, potencia 153 HP, peso 10 Ton. </v>
      </c>
      <c r="C39" s="837"/>
      <c r="D39" s="837"/>
      <c r="E39" s="837"/>
      <c r="F39" s="837"/>
      <c r="G39" s="837"/>
      <c r="H39" s="838"/>
      <c r="I39" s="839"/>
      <c r="J39" s="820"/>
      <c r="K39" s="269">
        <f>VLOOKUP(A39,EQUIPOS!A9:D189,4,FALSE)</f>
        <v>101721.24993598952</v>
      </c>
      <c r="L39" s="840">
        <v>45</v>
      </c>
      <c r="M39" s="841"/>
      <c r="N39" s="272">
        <f>K39/L39</f>
        <v>2260.472220799767</v>
      </c>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11.941569089689333</v>
      </c>
    </row>
    <row r="43" spans="1:14" ht="15.75" thickBot="1">
      <c r="B43" s="823" t="s">
        <v>953</v>
      </c>
      <c r="C43" s="824"/>
      <c r="D43" s="824"/>
      <c r="E43" s="824"/>
      <c r="F43" s="824"/>
      <c r="G43" s="824"/>
      <c r="H43" s="824"/>
      <c r="I43" s="824"/>
      <c r="J43" s="824"/>
      <c r="K43" s="824"/>
      <c r="L43" s="824"/>
      <c r="M43" s="825"/>
      <c r="N43" s="394">
        <f>SUM(N36:N42)</f>
        <v>10892.486768358338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40639.855011818887</v>
      </c>
      <c r="N48" s="272">
        <f>K48*M48</f>
        <v>50799.818764773605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50799.818764773605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7">
        <f>VLOOKUP(A59,TRANSPORTE!A5:D123,4,FALSE)</f>
        <v>1212.7478093670829</v>
      </c>
      <c r="M59" s="828"/>
      <c r="N59" s="291">
        <f>K59*L59</f>
        <v>1515.9347617088538</v>
      </c>
    </row>
    <row r="60" spans="1:14" ht="24.75" customHeight="1">
      <c r="B60" s="46"/>
      <c r="C60" s="317"/>
      <c r="D60" s="317"/>
      <c r="E60" s="317"/>
      <c r="F60" s="317"/>
      <c r="G60" s="317"/>
      <c r="H60" s="311"/>
      <c r="I60" s="399"/>
      <c r="J60" s="286"/>
      <c r="K60" s="279"/>
      <c r="L60" s="827"/>
      <c r="M60" s="828"/>
      <c r="N60" s="287"/>
    </row>
    <row r="61" spans="1:14">
      <c r="B61" s="46"/>
      <c r="C61" s="47"/>
      <c r="D61" s="47"/>
      <c r="E61" s="47"/>
      <c r="F61" s="47"/>
      <c r="G61" s="317"/>
      <c r="H61" s="311"/>
      <c r="I61" s="399"/>
      <c r="J61" s="286"/>
      <c r="K61" s="279"/>
      <c r="L61" s="827"/>
      <c r="M61" s="828"/>
      <c r="N61" s="291"/>
    </row>
    <row r="62" spans="1:14">
      <c r="B62" s="46"/>
      <c r="C62" s="47"/>
      <c r="D62" s="47"/>
      <c r="E62" s="47"/>
      <c r="F62" s="47"/>
      <c r="G62" s="47"/>
      <c r="H62" s="288"/>
      <c r="I62" s="279"/>
      <c r="J62" s="279"/>
      <c r="K62" s="279"/>
      <c r="L62" s="827"/>
      <c r="M62" s="828"/>
      <c r="N62" s="291"/>
    </row>
    <row r="63" spans="1:14">
      <c r="B63" s="46"/>
      <c r="C63" s="47"/>
      <c r="D63" s="47"/>
      <c r="E63" s="47"/>
      <c r="F63" s="47"/>
      <c r="G63" s="47"/>
      <c r="H63" s="288"/>
      <c r="I63" s="279"/>
      <c r="J63" s="279"/>
      <c r="K63" s="279"/>
      <c r="L63" s="827"/>
      <c r="M63" s="828"/>
      <c r="N63" s="291"/>
    </row>
    <row r="64" spans="1:14" ht="15.75" thickBot="1">
      <c r="B64" s="465"/>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SUM(N59:N64)</f>
        <v>1515.9347617088538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63805.318749325263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12761.063749865054</v>
      </c>
      <c r="M83" s="858"/>
      <c r="N83" s="51"/>
    </row>
    <row r="84" spans="1:14">
      <c r="B84" s="89" t="s">
        <v>973</v>
      </c>
      <c r="C84" s="90"/>
      <c r="D84" s="90"/>
      <c r="E84" s="90"/>
      <c r="F84" s="90"/>
      <c r="G84" s="90"/>
      <c r="H84" s="90"/>
      <c r="I84" s="87"/>
      <c r="J84" s="88"/>
      <c r="K84" s="304">
        <v>0.05</v>
      </c>
      <c r="L84" s="857">
        <f>N78*K84</f>
        <v>3190.2659374662635</v>
      </c>
      <c r="M84" s="858"/>
      <c r="N84" s="51"/>
    </row>
    <row r="85" spans="1:14" ht="15.75" thickBot="1">
      <c r="B85" s="91" t="s">
        <v>974</v>
      </c>
      <c r="C85" s="92"/>
      <c r="D85" s="92"/>
      <c r="E85" s="92"/>
      <c r="F85" s="92"/>
      <c r="G85" s="92"/>
      <c r="H85" s="92"/>
      <c r="I85" s="93"/>
      <c r="J85" s="94"/>
      <c r="K85" s="305">
        <v>0.05</v>
      </c>
      <c r="L85" s="859">
        <f>N78*K85</f>
        <v>3190.2659374662635</v>
      </c>
      <c r="M85" s="860"/>
      <c r="N85" s="51"/>
    </row>
    <row r="86" spans="1:14" ht="15.75" thickBot="1">
      <c r="B86" s="823" t="s">
        <v>953</v>
      </c>
      <c r="C86" s="824"/>
      <c r="D86" s="824"/>
      <c r="E86" s="824"/>
      <c r="F86" s="824"/>
      <c r="G86" s="824"/>
      <c r="H86" s="824"/>
      <c r="I86" s="824"/>
      <c r="J86" s="824"/>
      <c r="K86" s="824"/>
      <c r="L86" s="824"/>
      <c r="M86" s="825"/>
      <c r="N86" s="52">
        <f>L83+L84+L85</f>
        <v>19141.595624797581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82946.914374122847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129</v>
      </c>
      <c r="B36" s="836" t="str">
        <f>VLOOKUP(A36,EQUIPOS!A6:D186,3,FALSE)</f>
        <v xml:space="preserve">Buldozer, Potencia al volante de 140 HP, motor de 2200 RPM, longitud de hoja 4,80m. </v>
      </c>
      <c r="C36" s="837"/>
      <c r="D36" s="837"/>
      <c r="E36" s="837"/>
      <c r="F36" s="837"/>
      <c r="G36" s="837"/>
      <c r="H36" s="838"/>
      <c r="I36" s="267"/>
      <c r="J36" s="268"/>
      <c r="K36" s="269">
        <f>VLOOKUP(A36,EQUIPOS!A6:D186,4,FALSE)</f>
        <v>181917.75291072091</v>
      </c>
      <c r="L36" s="270"/>
      <c r="M36" s="271">
        <v>45</v>
      </c>
      <c r="N36" s="272">
        <f>K36/M36</f>
        <v>4042.6167313493538</v>
      </c>
    </row>
    <row r="37" spans="1:14">
      <c r="A37" s="113" t="s">
        <v>152</v>
      </c>
      <c r="B37" s="836" t="str">
        <f>VLOOKUP(A37,EQUIPOS!A7:D187,3,FALSE)</f>
        <v xml:space="preserve">Carrotanque de agua(1000 Galones) </v>
      </c>
      <c r="C37" s="837"/>
      <c r="D37" s="837"/>
      <c r="E37" s="837"/>
      <c r="F37" s="837"/>
      <c r="G37" s="837"/>
      <c r="H37" s="838"/>
      <c r="I37" s="267"/>
      <c r="J37" s="268"/>
      <c r="K37" s="269">
        <f>VLOOKUP(A37,EQUIPOS!A7:D187,4,FALSE)</f>
        <v>63575.781209993453</v>
      </c>
      <c r="L37" s="270"/>
      <c r="M37" s="271">
        <v>45</v>
      </c>
      <c r="N37" s="272">
        <f>K37/M37</f>
        <v>1412.7951379998544</v>
      </c>
    </row>
    <row r="38" spans="1:14">
      <c r="A38" t="s">
        <v>269</v>
      </c>
      <c r="B38" s="836" t="str">
        <f>VLOOKUP(A38,EQUIPOS!A8:D188,3,FALSE)</f>
        <v>Motoniveladora  potencia 215 HP, ancho de cuchilla 4,27 m, peso 18 ton.</v>
      </c>
      <c r="C38" s="837"/>
      <c r="D38" s="837"/>
      <c r="E38" s="837"/>
      <c r="F38" s="837"/>
      <c r="G38" s="837"/>
      <c r="H38" s="838"/>
      <c r="I38" s="267"/>
      <c r="J38" s="268"/>
      <c r="K38" s="269">
        <f>VLOOKUP(A38,EQUIPOS!A8:D188,4,FALSE)</f>
        <v>142409.74991038532</v>
      </c>
      <c r="L38" s="270"/>
      <c r="M38" s="271">
        <v>45</v>
      </c>
      <c r="N38" s="272">
        <f>K38/M38</f>
        <v>3164.6611091196737</v>
      </c>
    </row>
    <row r="39" spans="1:14">
      <c r="A39" t="s">
        <v>365</v>
      </c>
      <c r="B39" s="836" t="str">
        <f>VLOOKUP(A39,EQUIPOS!A9:D189,3,FALSE)</f>
        <v xml:space="preserve">Vibrocompatador, potencia 153 HP, peso 10 Ton. </v>
      </c>
      <c r="C39" s="837"/>
      <c r="D39" s="837"/>
      <c r="E39" s="837"/>
      <c r="F39" s="837"/>
      <c r="G39" s="837"/>
      <c r="H39" s="838"/>
      <c r="I39" s="839"/>
      <c r="J39" s="820"/>
      <c r="K39" s="269">
        <f>VLOOKUP(A39,EQUIPOS!A9:D189,4,FALSE)</f>
        <v>101721.24993598952</v>
      </c>
      <c r="L39" s="840">
        <v>45</v>
      </c>
      <c r="M39" s="841"/>
      <c r="N39" s="272">
        <f>K39/L39</f>
        <v>2260.472220799767</v>
      </c>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11.941569089689333</v>
      </c>
    </row>
    <row r="43" spans="1:14" ht="15.75" thickBot="1">
      <c r="B43" s="823" t="s">
        <v>953</v>
      </c>
      <c r="C43" s="824"/>
      <c r="D43" s="824"/>
      <c r="E43" s="824"/>
      <c r="F43" s="824"/>
      <c r="G43" s="824"/>
      <c r="H43" s="824"/>
      <c r="I43" s="824"/>
      <c r="J43" s="824"/>
      <c r="K43" s="824"/>
      <c r="L43" s="824"/>
      <c r="M43" s="825"/>
      <c r="N43" s="394">
        <f>SUM(N36:N42)</f>
        <v>10892.486768358338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58718.166034405695</v>
      </c>
      <c r="N48" s="272">
        <f>K48*M48</f>
        <v>73397.707543007113</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73397.707543007113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7">
        <f>VLOOKUP(A59,TRANSPORTE!A5:D123,4,FALSE)</f>
        <v>1212.7478093670829</v>
      </c>
      <c r="M59" s="828"/>
      <c r="N59" s="291">
        <f>K59*L59</f>
        <v>1515.9347617088538</v>
      </c>
    </row>
    <row r="60" spans="1:14" ht="24.75" customHeight="1">
      <c r="B60" s="46"/>
      <c r="C60" s="317"/>
      <c r="D60" s="317"/>
      <c r="E60" s="317"/>
      <c r="F60" s="317"/>
      <c r="G60" s="317"/>
      <c r="H60" s="311"/>
      <c r="I60" s="399"/>
      <c r="J60" s="286"/>
      <c r="K60" s="279"/>
      <c r="L60" s="827"/>
      <c r="M60" s="828"/>
      <c r="N60" s="287"/>
    </row>
    <row r="61" spans="1:14">
      <c r="B61" s="46"/>
      <c r="C61" s="47"/>
      <c r="D61" s="47"/>
      <c r="E61" s="47"/>
      <c r="F61" s="47"/>
      <c r="G61" s="317"/>
      <c r="H61" s="311"/>
      <c r="I61" s="399"/>
      <c r="J61" s="286"/>
      <c r="K61" s="279"/>
      <c r="L61" s="827"/>
      <c r="M61" s="828"/>
      <c r="N61" s="291"/>
    </row>
    <row r="62" spans="1:14">
      <c r="B62" s="46"/>
      <c r="C62" s="47"/>
      <c r="D62" s="47"/>
      <c r="E62" s="47"/>
      <c r="F62" s="47"/>
      <c r="G62" s="47"/>
      <c r="H62" s="288"/>
      <c r="I62" s="279"/>
      <c r="J62" s="279"/>
      <c r="K62" s="279"/>
      <c r="L62" s="827"/>
      <c r="M62" s="828"/>
      <c r="N62" s="291"/>
    </row>
    <row r="63" spans="1:14">
      <c r="B63" s="46"/>
      <c r="C63" s="47"/>
      <c r="D63" s="47"/>
      <c r="E63" s="47"/>
      <c r="F63" s="47"/>
      <c r="G63" s="47"/>
      <c r="H63" s="288"/>
      <c r="I63" s="279"/>
      <c r="J63" s="279"/>
      <c r="K63" s="279"/>
      <c r="L63" s="827"/>
      <c r="M63" s="828"/>
      <c r="N63" s="291"/>
    </row>
    <row r="64" spans="1:14" ht="15.75" thickBot="1">
      <c r="B64" s="465"/>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SUM(N59:N64)</f>
        <v>1515.9347617088538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86403.20752755877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17280.641505511754</v>
      </c>
      <c r="M83" s="858"/>
      <c r="N83" s="51"/>
    </row>
    <row r="84" spans="1:14">
      <c r="B84" s="89" t="s">
        <v>973</v>
      </c>
      <c r="C84" s="90"/>
      <c r="D84" s="90"/>
      <c r="E84" s="90"/>
      <c r="F84" s="90"/>
      <c r="G84" s="90"/>
      <c r="H84" s="90"/>
      <c r="I84" s="87"/>
      <c r="J84" s="88"/>
      <c r="K84" s="304">
        <v>0.05</v>
      </c>
      <c r="L84" s="857">
        <f>N78*K84</f>
        <v>4320.1603763779385</v>
      </c>
      <c r="M84" s="858"/>
      <c r="N84" s="51"/>
    </row>
    <row r="85" spans="1:14" ht="15.75" thickBot="1">
      <c r="B85" s="91" t="s">
        <v>974</v>
      </c>
      <c r="C85" s="92"/>
      <c r="D85" s="92"/>
      <c r="E85" s="92"/>
      <c r="F85" s="92"/>
      <c r="G85" s="92"/>
      <c r="H85" s="92"/>
      <c r="I85" s="93"/>
      <c r="J85" s="94"/>
      <c r="K85" s="305">
        <v>0.05</v>
      </c>
      <c r="L85" s="859">
        <f>N78*K85</f>
        <v>4320.1603763779385</v>
      </c>
      <c r="M85" s="860"/>
      <c r="N85" s="51"/>
    </row>
    <row r="86" spans="1:14" ht="15.75" thickBot="1">
      <c r="B86" s="823" t="s">
        <v>953</v>
      </c>
      <c r="C86" s="824"/>
      <c r="D86" s="824"/>
      <c r="E86" s="824"/>
      <c r="F86" s="824"/>
      <c r="G86" s="824"/>
      <c r="H86" s="824"/>
      <c r="I86" s="824"/>
      <c r="J86" s="824"/>
      <c r="K86" s="824"/>
      <c r="L86" s="824"/>
      <c r="M86" s="825"/>
      <c r="N86" s="52">
        <f>L83+L84+L85</f>
        <v>25920.962258267631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112324.16978582641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129</v>
      </c>
      <c r="B36" s="836" t="str">
        <f>VLOOKUP(A36,EQUIPOS!A6:D154,3,FALSE)</f>
        <v xml:space="preserve">Buldozer, Potencia al volante de 140 HP, motor de 2200 RPM, longitud de hoja 4,80m. </v>
      </c>
      <c r="C36" s="837"/>
      <c r="D36" s="837"/>
      <c r="E36" s="837"/>
      <c r="F36" s="837"/>
      <c r="G36" s="837"/>
      <c r="H36" s="838"/>
      <c r="I36" s="267"/>
      <c r="J36" s="268"/>
      <c r="K36" s="269">
        <f>VLOOKUP(A36,EQUIPOS!A6:D163,4,FALSE)</f>
        <v>181917.75291072091</v>
      </c>
      <c r="L36" s="270"/>
      <c r="M36" s="271">
        <v>400</v>
      </c>
      <c r="N36" s="272">
        <f>K36/M36</f>
        <v>454.79438227680225</v>
      </c>
    </row>
    <row r="37" spans="1:14">
      <c r="A37" s="113" t="s">
        <v>152</v>
      </c>
      <c r="B37" s="836" t="str">
        <f>VLOOKUP(A37,EQUIPOS!A7:D154,3,FALSE)</f>
        <v xml:space="preserve">Carrotanque de agua(1000 Galones) </v>
      </c>
      <c r="C37" s="837"/>
      <c r="D37" s="837"/>
      <c r="E37" s="837"/>
      <c r="F37" s="837"/>
      <c r="G37" s="837"/>
      <c r="H37" s="838"/>
      <c r="I37" s="267"/>
      <c r="J37" s="268"/>
      <c r="K37" s="269">
        <f>VLOOKUP(A37,EQUIPOS!A7:D164,4,FALSE)</f>
        <v>63575.781209993453</v>
      </c>
      <c r="L37" s="270"/>
      <c r="M37" s="271">
        <v>200</v>
      </c>
      <c r="N37" s="272">
        <f>K37/M37</f>
        <v>317.87890604996727</v>
      </c>
    </row>
    <row r="38" spans="1:14">
      <c r="A38" t="s">
        <v>269</v>
      </c>
      <c r="B38" s="836" t="str">
        <f>VLOOKUP(A38,EQUIPOS!A8:D154,3,FALSE)</f>
        <v>Motoniveladora  potencia 215 HP, ancho de cuchilla 4,27 m, peso 18 ton.</v>
      </c>
      <c r="C38" s="837"/>
      <c r="D38" s="837"/>
      <c r="E38" s="837"/>
      <c r="F38" s="837"/>
      <c r="G38" s="837"/>
      <c r="H38" s="838"/>
      <c r="I38" s="267"/>
      <c r="J38" s="268"/>
      <c r="K38" s="269">
        <f>VLOOKUP(A38,EQUIPOS!A8:D165,4,FALSE)</f>
        <v>142409.74991038532</v>
      </c>
      <c r="L38" s="270"/>
      <c r="M38" s="271">
        <v>200</v>
      </c>
      <c r="N38" s="272">
        <f>K38/M38</f>
        <v>712.04874955192656</v>
      </c>
    </row>
    <row r="39" spans="1:14">
      <c r="A39" t="s">
        <v>365</v>
      </c>
      <c r="B39" s="836" t="str">
        <f>VLOOKUP(A39,EQUIPOS!A9:D155,3,FALSE)</f>
        <v xml:space="preserve">Vibrocompatador, potencia 153 HP, peso 10 Ton. </v>
      </c>
      <c r="C39" s="837"/>
      <c r="D39" s="837"/>
      <c r="E39" s="837"/>
      <c r="F39" s="837"/>
      <c r="G39" s="837"/>
      <c r="H39" s="838"/>
      <c r="I39" s="839"/>
      <c r="J39" s="820"/>
      <c r="K39" s="269">
        <f>VLOOKUP(A39,EQUIPOS!A9:D166,4,FALSE)</f>
        <v>101721.24993598952</v>
      </c>
      <c r="L39" s="840">
        <v>200</v>
      </c>
      <c r="M39" s="841"/>
      <c r="N39" s="272">
        <f>K39/L39</f>
        <v>508.60624967994755</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0.02</v>
      </c>
      <c r="N41" s="344">
        <f>N76*M41</f>
        <v>2.6868530451800998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1996.0151406038235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134.34265225900498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2130.3577928628283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426.07155857256566</v>
      </c>
      <c r="M83" s="858"/>
      <c r="N83" s="51"/>
    </row>
    <row r="84" spans="1:14">
      <c r="B84" s="89" t="s">
        <v>973</v>
      </c>
      <c r="C84" s="90"/>
      <c r="D84" s="90"/>
      <c r="E84" s="90"/>
      <c r="F84" s="90"/>
      <c r="G84" s="90"/>
      <c r="H84" s="90"/>
      <c r="I84" s="87"/>
      <c r="J84" s="88"/>
      <c r="K84" s="304">
        <v>0.05</v>
      </c>
      <c r="L84" s="857">
        <f>N78*K84</f>
        <v>106.51788964314142</v>
      </c>
      <c r="M84" s="858"/>
      <c r="N84" s="51"/>
    </row>
    <row r="85" spans="1:14" ht="15.75" thickBot="1">
      <c r="B85" s="91" t="s">
        <v>974</v>
      </c>
      <c r="C85" s="92"/>
      <c r="D85" s="92"/>
      <c r="E85" s="92"/>
      <c r="F85" s="92"/>
      <c r="G85" s="92"/>
      <c r="H85" s="92"/>
      <c r="I85" s="93"/>
      <c r="J85" s="94"/>
      <c r="K85" s="305">
        <v>0.05</v>
      </c>
      <c r="L85" s="859">
        <f>N78*K85</f>
        <v>106.51788964314142</v>
      </c>
      <c r="M85" s="860"/>
      <c r="N85" s="51"/>
    </row>
    <row r="86" spans="1:14" ht="15.75" thickBot="1">
      <c r="B86" s="823" t="s">
        <v>953</v>
      </c>
      <c r="C86" s="824"/>
      <c r="D86" s="824"/>
      <c r="E86" s="824"/>
      <c r="F86" s="824"/>
      <c r="G86" s="824"/>
      <c r="H86" s="824"/>
      <c r="I86" s="824"/>
      <c r="J86" s="824"/>
      <c r="K86" s="824"/>
      <c r="L86" s="824"/>
      <c r="M86" s="825"/>
      <c r="N86" s="52">
        <f>L83+L84+L85</f>
        <v>639.1073378588485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2769.4651307216768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2.1494824361440799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6152.6322756282316</v>
      </c>
      <c r="N48" s="272">
        <f>K48*M48</f>
        <v>7383.1587307538775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7383.1587307538775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7600.2564568044299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1520.0512913608861</v>
      </c>
      <c r="M83" s="858"/>
      <c r="N83" s="51"/>
    </row>
    <row r="84" spans="1:14">
      <c r="B84" s="89" t="s">
        <v>973</v>
      </c>
      <c r="C84" s="90"/>
      <c r="D84" s="90"/>
      <c r="E84" s="90"/>
      <c r="F84" s="90"/>
      <c r="G84" s="90"/>
      <c r="H84" s="90"/>
      <c r="I84" s="87"/>
      <c r="J84" s="88"/>
      <c r="K84" s="304">
        <v>0.05</v>
      </c>
      <c r="L84" s="857">
        <f>N78*K84</f>
        <v>380.01282284022153</v>
      </c>
      <c r="M84" s="858"/>
      <c r="N84" s="51"/>
    </row>
    <row r="85" spans="1:14" ht="15.75" thickBot="1">
      <c r="B85" s="91" t="s">
        <v>974</v>
      </c>
      <c r="C85" s="92"/>
      <c r="D85" s="92"/>
      <c r="E85" s="92"/>
      <c r="F85" s="92"/>
      <c r="G85" s="92"/>
      <c r="H85" s="92"/>
      <c r="I85" s="93"/>
      <c r="J85" s="94"/>
      <c r="K85" s="305">
        <v>0.05</v>
      </c>
      <c r="L85" s="859">
        <f>N78*K85</f>
        <v>380.01282284022153</v>
      </c>
      <c r="M85" s="860"/>
      <c r="N85" s="51"/>
    </row>
    <row r="86" spans="1:14" ht="15.75" thickBot="1">
      <c r="B86" s="823" t="s">
        <v>953</v>
      </c>
      <c r="C86" s="824"/>
      <c r="D86" s="824"/>
      <c r="E86" s="824"/>
      <c r="F86" s="824"/>
      <c r="G86" s="824"/>
      <c r="H86" s="824"/>
      <c r="I86" s="824"/>
      <c r="J86" s="824"/>
      <c r="K86" s="824"/>
      <c r="L86" s="824"/>
      <c r="M86" s="825"/>
      <c r="N86" s="52">
        <f>L83+L84+L85</f>
        <v>2280.0769370413291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9880.3333938457581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2.1494824361440799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1160.4915452101106</v>
      </c>
      <c r="M83" s="858"/>
      <c r="N83" s="51"/>
    </row>
    <row r="84" spans="1:14">
      <c r="B84" s="89" t="s">
        <v>973</v>
      </c>
      <c r="C84" s="90"/>
      <c r="D84" s="90"/>
      <c r="E84" s="90"/>
      <c r="F84" s="90"/>
      <c r="G84" s="90"/>
      <c r="H84" s="90"/>
      <c r="I84" s="87"/>
      <c r="J84" s="88"/>
      <c r="K84" s="304">
        <v>0.05</v>
      </c>
      <c r="L84" s="857">
        <f>N78*K84</f>
        <v>290.12288630252766</v>
      </c>
      <c r="M84" s="858"/>
      <c r="N84" s="51"/>
    </row>
    <row r="85" spans="1:14" ht="15.75" thickBot="1">
      <c r="B85" s="91" t="s">
        <v>974</v>
      </c>
      <c r="C85" s="92"/>
      <c r="D85" s="92"/>
      <c r="E85" s="92"/>
      <c r="F85" s="92"/>
      <c r="G85" s="92"/>
      <c r="H85" s="92"/>
      <c r="I85" s="93"/>
      <c r="J85" s="94"/>
      <c r="K85" s="305">
        <v>0.05</v>
      </c>
      <c r="L85" s="859">
        <f>N78*K85</f>
        <v>290.12288630252766</v>
      </c>
      <c r="M85" s="860"/>
      <c r="N85" s="51"/>
    </row>
    <row r="86" spans="1:14" ht="15.75" thickBot="1">
      <c r="B86" s="823" t="s">
        <v>953</v>
      </c>
      <c r="C86" s="824"/>
      <c r="D86" s="824"/>
      <c r="E86" s="824"/>
      <c r="F86" s="824"/>
      <c r="G86" s="824"/>
      <c r="H86" s="824"/>
      <c r="I86" s="824"/>
      <c r="J86" s="824"/>
      <c r="K86" s="824"/>
      <c r="L86" s="824"/>
      <c r="M86" s="825"/>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2.1494824361440799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6204.3996362780708</v>
      </c>
      <c r="N48" s="272">
        <f>K48*M48</f>
        <v>7445.2795635336843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7445.2795635336843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7662.3772895842367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1532.4754579168475</v>
      </c>
      <c r="M83" s="858"/>
      <c r="N83" s="51"/>
    </row>
    <row r="84" spans="1:14">
      <c r="B84" s="89" t="s">
        <v>973</v>
      </c>
      <c r="C84" s="90"/>
      <c r="D84" s="90"/>
      <c r="E84" s="90"/>
      <c r="F84" s="90"/>
      <c r="G84" s="90"/>
      <c r="H84" s="90"/>
      <c r="I84" s="87"/>
      <c r="J84" s="88"/>
      <c r="K84" s="304">
        <v>0.05</v>
      </c>
      <c r="L84" s="857">
        <f>N78*K84</f>
        <v>383.11886447921188</v>
      </c>
      <c r="M84" s="858"/>
      <c r="N84" s="51"/>
    </row>
    <row r="85" spans="1:14" ht="15.75" thickBot="1">
      <c r="B85" s="91" t="s">
        <v>974</v>
      </c>
      <c r="C85" s="92"/>
      <c r="D85" s="92"/>
      <c r="E85" s="92"/>
      <c r="F85" s="92"/>
      <c r="G85" s="92"/>
      <c r="H85" s="92"/>
      <c r="I85" s="93"/>
      <c r="J85" s="94"/>
      <c r="K85" s="305">
        <v>0.05</v>
      </c>
      <c r="L85" s="859">
        <f>N78*K85</f>
        <v>383.11886447921188</v>
      </c>
      <c r="M85" s="860"/>
      <c r="N85" s="51"/>
    </row>
    <row r="86" spans="1:14" ht="15.75" thickBot="1">
      <c r="B86" s="823" t="s">
        <v>953</v>
      </c>
      <c r="C86" s="824"/>
      <c r="D86" s="824"/>
      <c r="E86" s="824"/>
      <c r="F86" s="824"/>
      <c r="G86" s="824"/>
      <c r="H86" s="824"/>
      <c r="I86" s="824"/>
      <c r="J86" s="824"/>
      <c r="K86" s="824"/>
      <c r="L86" s="824"/>
      <c r="M86" s="825"/>
      <c r="N86" s="52">
        <f>L83+L84+L85</f>
        <v>2298.7131868752713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9961.090476459507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2.1494824361440799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8935.0862823992247</v>
      </c>
      <c r="N48" s="272">
        <f>K48*M48</f>
        <v>11615.612167118992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11615.612167118992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11832.709893169544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2366.5419786339089</v>
      </c>
      <c r="M83" s="858"/>
      <c r="N83" s="51"/>
    </row>
    <row r="84" spans="1:14">
      <c r="B84" s="89" t="s">
        <v>973</v>
      </c>
      <c r="C84" s="90"/>
      <c r="D84" s="90"/>
      <c r="E84" s="90"/>
      <c r="F84" s="90"/>
      <c r="G84" s="90"/>
      <c r="H84" s="90"/>
      <c r="I84" s="87"/>
      <c r="J84" s="88"/>
      <c r="K84" s="304">
        <v>0.05</v>
      </c>
      <c r="L84" s="857">
        <f>N78*K84</f>
        <v>591.63549465847723</v>
      </c>
      <c r="M84" s="858"/>
      <c r="N84" s="51"/>
    </row>
    <row r="85" spans="1:14" ht="15.75" thickBot="1">
      <c r="B85" s="91" t="s">
        <v>974</v>
      </c>
      <c r="C85" s="92"/>
      <c r="D85" s="92"/>
      <c r="E85" s="92"/>
      <c r="F85" s="92"/>
      <c r="G85" s="92"/>
      <c r="H85" s="92"/>
      <c r="I85" s="93"/>
      <c r="J85" s="94"/>
      <c r="K85" s="305">
        <v>0.05</v>
      </c>
      <c r="L85" s="859">
        <f>N78*K85</f>
        <v>591.63549465847723</v>
      </c>
      <c r="M85" s="860"/>
      <c r="N85" s="51"/>
    </row>
    <row r="86" spans="1:14" ht="15.75" thickBot="1">
      <c r="B86" s="823" t="s">
        <v>953</v>
      </c>
      <c r="C86" s="824"/>
      <c r="D86" s="824"/>
      <c r="E86" s="824"/>
      <c r="F86" s="824"/>
      <c r="G86" s="824"/>
      <c r="H86" s="824"/>
      <c r="I86" s="824"/>
      <c r="J86" s="824"/>
      <c r="K86" s="824"/>
      <c r="L86" s="824"/>
      <c r="M86" s="825"/>
      <c r="N86" s="52">
        <f>L83+L84+L85</f>
        <v>3549.8129679508629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15382.522861120407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303</v>
      </c>
      <c r="B36" s="836" t="str">
        <f>VLOOKUP(A36,EQUIPOS!A6:D154,3,FALSE)</f>
        <v>Retrocargador, pala de 1,1 m3 de capacidad, profundidad de excavación de 4.400 mm y una altura de 5.680 mm</v>
      </c>
      <c r="C36" s="837"/>
      <c r="D36" s="837"/>
      <c r="E36" s="837"/>
      <c r="F36" s="837"/>
      <c r="G36" s="837"/>
      <c r="H36" s="838"/>
      <c r="I36" s="267"/>
      <c r="J36" s="268"/>
      <c r="K36" s="269">
        <f>VLOOKUP(A36,EQUIPOS!A6:D163,4,FALSE)</f>
        <v>90308.884596919976</v>
      </c>
      <c r="L36" s="270"/>
      <c r="M36" s="271">
        <v>250</v>
      </c>
      <c r="N36" s="272">
        <f>K36/M36</f>
        <v>361.23553838767992</v>
      </c>
    </row>
    <row r="37" spans="1:14">
      <c r="A37" s="113" t="s">
        <v>373</v>
      </c>
      <c r="B37" s="836" t="str">
        <f>VLOOKUP(A37,EQUIPOS!A7:D154,3,FALSE)</f>
        <v>Volqueta 6 m3</v>
      </c>
      <c r="C37" s="837"/>
      <c r="D37" s="837"/>
      <c r="E37" s="837"/>
      <c r="F37" s="837"/>
      <c r="G37" s="837"/>
      <c r="H37" s="838"/>
      <c r="I37" s="267"/>
      <c r="J37" s="268"/>
      <c r="K37" s="269">
        <f>VLOOKUP(A37,EQUIPOS!A7:D164,4,FALSE)</f>
        <v>80390.870025069366</v>
      </c>
      <c r="L37" s="270"/>
      <c r="M37" s="271">
        <v>250</v>
      </c>
      <c r="N37" s="272">
        <f>K37/M37</f>
        <v>321.56348010027745</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5.3737060903602005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688.17272457831757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107.474121807204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795.6468463855216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159.12936927710433</v>
      </c>
      <c r="M83" s="858"/>
      <c r="N83" s="51"/>
    </row>
    <row r="84" spans="1:14">
      <c r="B84" s="89" t="s">
        <v>973</v>
      </c>
      <c r="C84" s="90"/>
      <c r="D84" s="90"/>
      <c r="E84" s="90"/>
      <c r="F84" s="90"/>
      <c r="G84" s="90"/>
      <c r="H84" s="90"/>
      <c r="I84" s="87"/>
      <c r="J84" s="88"/>
      <c r="K84" s="304">
        <v>0.05</v>
      </c>
      <c r="L84" s="857">
        <f>N78*K84</f>
        <v>39.782342319276083</v>
      </c>
      <c r="M84" s="858"/>
      <c r="N84" s="51"/>
    </row>
    <row r="85" spans="1:14" ht="15.75" thickBot="1">
      <c r="B85" s="91" t="s">
        <v>974</v>
      </c>
      <c r="C85" s="92"/>
      <c r="D85" s="92"/>
      <c r="E85" s="92"/>
      <c r="F85" s="92"/>
      <c r="G85" s="92"/>
      <c r="H85" s="92"/>
      <c r="I85" s="93"/>
      <c r="J85" s="94"/>
      <c r="K85" s="305">
        <v>0.05</v>
      </c>
      <c r="L85" s="859">
        <f>N78*K85</f>
        <v>39.782342319276083</v>
      </c>
      <c r="M85" s="860"/>
      <c r="N85" s="51"/>
    </row>
    <row r="86" spans="1:14" ht="15.75" thickBot="1">
      <c r="B86" s="823" t="s">
        <v>953</v>
      </c>
      <c r="C86" s="824"/>
      <c r="D86" s="824"/>
      <c r="E86" s="824"/>
      <c r="F86" s="824"/>
      <c r="G86" s="824"/>
      <c r="H86" s="824"/>
      <c r="I86" s="824"/>
      <c r="J86" s="824"/>
      <c r="K86" s="824"/>
      <c r="L86" s="824"/>
      <c r="M86" s="825"/>
      <c r="N86" s="52">
        <f>L83+L84+L85</f>
        <v>238.69405391565653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1034.3409003011782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35</v>
      </c>
      <c r="N36" s="272">
        <f>K36/M36</f>
        <v>1816.4508917140986</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142409.74991038532</v>
      </c>
      <c r="L37" s="270"/>
      <c r="M37" s="271">
        <v>35</v>
      </c>
      <c r="N37" s="272">
        <f>K37/M37</f>
        <v>4068.8499974395804</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35</v>
      </c>
      <c r="N38" s="272">
        <f>K38/M38</f>
        <v>2906.3214267425574</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0.02</v>
      </c>
      <c r="N41" s="344">
        <f>N76*M41</f>
        <v>15.353445972457711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8806.9757618686945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39.221520043750296</v>
      </c>
      <c r="N48" s="272">
        <f>K48*M48</f>
        <v>980.53800109375743</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418.59360611860313</v>
      </c>
      <c r="N49" s="272">
        <f>K49*M49</f>
        <v>33487.488489488249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34468.026490582008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44042.674551073585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8808.5349102147175</v>
      </c>
      <c r="M83" s="858"/>
      <c r="N83" s="51"/>
    </row>
    <row r="84" spans="1:14">
      <c r="B84" s="89" t="s">
        <v>973</v>
      </c>
      <c r="C84" s="90"/>
      <c r="D84" s="90"/>
      <c r="E84" s="90"/>
      <c r="F84" s="90"/>
      <c r="G84" s="90"/>
      <c r="H84" s="90"/>
      <c r="I84" s="87"/>
      <c r="J84" s="88"/>
      <c r="K84" s="304">
        <v>0.05</v>
      </c>
      <c r="L84" s="857">
        <f>N78*K84</f>
        <v>2202.1337275536794</v>
      </c>
      <c r="M84" s="858"/>
      <c r="N84" s="51"/>
    </row>
    <row r="85" spans="1:14" ht="15.75" thickBot="1">
      <c r="B85" s="91" t="s">
        <v>974</v>
      </c>
      <c r="C85" s="92"/>
      <c r="D85" s="92"/>
      <c r="E85" s="92"/>
      <c r="F85" s="92"/>
      <c r="G85" s="92"/>
      <c r="H85" s="92"/>
      <c r="I85" s="93"/>
      <c r="J85" s="94"/>
      <c r="K85" s="305">
        <v>0.05</v>
      </c>
      <c r="L85" s="859">
        <f>N78*K85</f>
        <v>2202.1337275536794</v>
      </c>
      <c r="M85" s="860"/>
      <c r="N85" s="51"/>
    </row>
    <row r="86" spans="1:14" ht="15.75" thickBot="1">
      <c r="B86" s="823" t="s">
        <v>953</v>
      </c>
      <c r="C86" s="824"/>
      <c r="D86" s="824"/>
      <c r="E86" s="824"/>
      <c r="F86" s="824"/>
      <c r="G86" s="824"/>
      <c r="H86" s="824"/>
      <c r="I86" s="824"/>
      <c r="J86" s="824"/>
      <c r="K86" s="824"/>
      <c r="L86" s="824"/>
      <c r="M86" s="825"/>
      <c r="N86" s="52">
        <f>L83+L84+L85</f>
        <v>13212.802365322075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57255.476916395659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35</v>
      </c>
      <c r="N36" s="272">
        <f>K36/M36</f>
        <v>1816.4508917140986</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142409.74991038532</v>
      </c>
      <c r="L37" s="270"/>
      <c r="M37" s="271">
        <v>35</v>
      </c>
      <c r="N37" s="272">
        <f>K37/M37</f>
        <v>4068.8499974395804</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35</v>
      </c>
      <c r="N38" s="272">
        <f>K38/M38</f>
        <v>2906.3214267425574</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0.02</v>
      </c>
      <c r="N41" s="344">
        <f>N76*M41</f>
        <v>15.353445972457711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8806.9757618686945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39.221520043750296</v>
      </c>
      <c r="N48" s="272">
        <f>K48*M48</f>
        <v>980.53800109375743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980.53800109375743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10555.186061585337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2111.0372123170673</v>
      </c>
      <c r="M83" s="858"/>
      <c r="N83" s="51"/>
    </row>
    <row r="84" spans="1:14">
      <c r="B84" s="89" t="s">
        <v>973</v>
      </c>
      <c r="C84" s="90"/>
      <c r="D84" s="90"/>
      <c r="E84" s="90"/>
      <c r="F84" s="90"/>
      <c r="G84" s="90"/>
      <c r="H84" s="90"/>
      <c r="I84" s="87"/>
      <c r="J84" s="88"/>
      <c r="K84" s="304">
        <v>0.05</v>
      </c>
      <c r="L84" s="857">
        <f>N78*K84</f>
        <v>527.75930307926683</v>
      </c>
      <c r="M84" s="858"/>
      <c r="N84" s="51"/>
    </row>
    <row r="85" spans="1:14" ht="15.75" thickBot="1">
      <c r="B85" s="91" t="s">
        <v>974</v>
      </c>
      <c r="C85" s="92"/>
      <c r="D85" s="92"/>
      <c r="E85" s="92"/>
      <c r="F85" s="92"/>
      <c r="G85" s="92"/>
      <c r="H85" s="92"/>
      <c r="I85" s="93"/>
      <c r="J85" s="94"/>
      <c r="K85" s="305">
        <v>0.05</v>
      </c>
      <c r="L85" s="859">
        <f>N78*K85</f>
        <v>527.75930307926683</v>
      </c>
      <c r="M85" s="860"/>
      <c r="N85" s="51"/>
    </row>
    <row r="86" spans="1:14" ht="15.75" thickBot="1">
      <c r="B86" s="823" t="s">
        <v>953</v>
      </c>
      <c r="C86" s="824"/>
      <c r="D86" s="824"/>
      <c r="E86" s="824"/>
      <c r="F86" s="824"/>
      <c r="G86" s="824"/>
      <c r="H86" s="824"/>
      <c r="I86" s="824"/>
      <c r="J86" s="824"/>
      <c r="K86" s="824"/>
      <c r="L86" s="824"/>
      <c r="M86" s="825"/>
      <c r="N86" s="52">
        <f>L83+L84+L85</f>
        <v>3166.555818475601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13721.741880060938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418.59360611860313</v>
      </c>
      <c r="N48" s="272">
        <f>K48*M48</f>
        <v>418.59360611860313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418.59360611860313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f>SUM(N70:N75)</f>
        <v>0</v>
      </c>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418.59360611860313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83.718721223720635</v>
      </c>
      <c r="M83" s="858"/>
      <c r="N83" s="51"/>
    </row>
    <row r="84" spans="1:14">
      <c r="B84" s="89" t="s">
        <v>973</v>
      </c>
      <c r="C84" s="90"/>
      <c r="D84" s="90"/>
      <c r="E84" s="90"/>
      <c r="F84" s="90"/>
      <c r="G84" s="90"/>
      <c r="H84" s="90"/>
      <c r="I84" s="87"/>
      <c r="J84" s="88"/>
      <c r="K84" s="304">
        <v>0.05</v>
      </c>
      <c r="L84" s="857">
        <f>N78*K84</f>
        <v>20.929680305930159</v>
      </c>
      <c r="M84" s="858"/>
      <c r="N84" s="51"/>
    </row>
    <row r="85" spans="1:14" ht="15.75" thickBot="1">
      <c r="B85" s="91" t="s">
        <v>974</v>
      </c>
      <c r="C85" s="92"/>
      <c r="D85" s="92"/>
      <c r="E85" s="92"/>
      <c r="F85" s="92"/>
      <c r="G85" s="92"/>
      <c r="H85" s="92"/>
      <c r="I85" s="93"/>
      <c r="J85" s="94"/>
      <c r="K85" s="305">
        <v>0.05</v>
      </c>
      <c r="L85" s="859">
        <f>N78*K85</f>
        <v>20.929680305930159</v>
      </c>
      <c r="M85" s="860"/>
      <c r="N85" s="51"/>
    </row>
    <row r="86" spans="1:14" ht="15.75" thickBot="1">
      <c r="B86" s="823" t="s">
        <v>953</v>
      </c>
      <c r="C86" s="824"/>
      <c r="D86" s="824"/>
      <c r="E86" s="824"/>
      <c r="F86" s="824"/>
      <c r="G86" s="824"/>
      <c r="H86" s="824"/>
      <c r="I86" s="824"/>
      <c r="J86" s="824"/>
      <c r="K86" s="824"/>
      <c r="L86" s="824"/>
      <c r="M86" s="825"/>
      <c r="N86" s="52">
        <f>L83+L84+L85</f>
        <v>125.57808183558096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544.17168795418411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35</v>
      </c>
      <c r="N36" s="272">
        <f>K36/M36</f>
        <v>1816.4508917140986</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142409.74991038532</v>
      </c>
      <c r="L37" s="270"/>
      <c r="M37" s="271">
        <v>35</v>
      </c>
      <c r="N37" s="272">
        <f>K37/M37</f>
        <v>4068.8499974395804</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35</v>
      </c>
      <c r="N38" s="272">
        <f>K38/M38</f>
        <v>2906.3214267425574</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0.02</v>
      </c>
      <c r="N41" s="344">
        <f>N76*M41</f>
        <v>15.353445972457711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8806.9757618686945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952.76902885204436</v>
      </c>
      <c r="N48" s="272">
        <f>K48*M48</f>
        <v>76221.522308163549</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39.221520043750296</v>
      </c>
      <c r="N49" s="272">
        <f>K49*M49</f>
        <v>980.53800109375743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77202.0603092573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86776.708369748885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17355.341673949777</v>
      </c>
      <c r="M83" s="858"/>
      <c r="N83" s="51"/>
    </row>
    <row r="84" spans="1:14">
      <c r="B84" s="89" t="s">
        <v>973</v>
      </c>
      <c r="C84" s="90"/>
      <c r="D84" s="90"/>
      <c r="E84" s="90"/>
      <c r="F84" s="90"/>
      <c r="G84" s="90"/>
      <c r="H84" s="90"/>
      <c r="I84" s="87"/>
      <c r="J84" s="88"/>
      <c r="K84" s="304">
        <v>0.05</v>
      </c>
      <c r="L84" s="857">
        <f>N78*K84</f>
        <v>4338.8354184874443</v>
      </c>
      <c r="M84" s="858"/>
      <c r="N84" s="51"/>
    </row>
    <row r="85" spans="1:14" ht="15.75" thickBot="1">
      <c r="B85" s="91" t="s">
        <v>974</v>
      </c>
      <c r="C85" s="92"/>
      <c r="D85" s="92"/>
      <c r="E85" s="92"/>
      <c r="F85" s="92"/>
      <c r="G85" s="92"/>
      <c r="H85" s="92"/>
      <c r="I85" s="93"/>
      <c r="J85" s="94"/>
      <c r="K85" s="305">
        <v>0.05</v>
      </c>
      <c r="L85" s="859">
        <f>N78*K85</f>
        <v>4338.8354184874443</v>
      </c>
      <c r="M85" s="860"/>
      <c r="N85" s="51"/>
    </row>
    <row r="86" spans="1:14" ht="15.75" thickBot="1">
      <c r="B86" s="823" t="s">
        <v>953</v>
      </c>
      <c r="C86" s="824"/>
      <c r="D86" s="824"/>
      <c r="E86" s="824"/>
      <c r="F86" s="824"/>
      <c r="G86" s="824"/>
      <c r="H86" s="824"/>
      <c r="I86" s="824"/>
      <c r="J86" s="824"/>
      <c r="K86" s="824"/>
      <c r="L86" s="824"/>
      <c r="M86" s="825"/>
      <c r="N86" s="52">
        <f>L83+L84+L85</f>
        <v>26033.012510924666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112809.72088067356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35</v>
      </c>
      <c r="N36" s="272">
        <f>K36/M36</f>
        <v>1816.4508917140986</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142409.74991038532</v>
      </c>
      <c r="L37" s="270"/>
      <c r="M37" s="271">
        <v>35</v>
      </c>
      <c r="N37" s="272">
        <f>K37/M37</f>
        <v>4068.8499974395804</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35</v>
      </c>
      <c r="N38" s="272">
        <f>K38/M38</f>
        <v>2906.3214267425574</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0.02</v>
      </c>
      <c r="N41" s="344">
        <f>N75*M41</f>
        <v>15.353445972457711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8806.9757618686945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39.221520043750296</v>
      </c>
      <c r="N48" s="272">
        <f>K48*M48</f>
        <v>980.53800109375743</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980.53800109375743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3" t="s">
        <v>953</v>
      </c>
      <c r="C75" s="824"/>
      <c r="D75" s="824"/>
      <c r="E75" s="824"/>
      <c r="F75" s="824"/>
      <c r="G75" s="824"/>
      <c r="H75" s="824"/>
      <c r="I75" s="830"/>
      <c r="J75" s="830"/>
      <c r="K75" s="830"/>
      <c r="L75" s="830"/>
      <c r="M75" s="831"/>
      <c r="N75" s="301">
        <f>SUM(N69:N74)</f>
        <v>767.67229862288559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10555.186061585337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2111.0372123170673</v>
      </c>
      <c r="M82" s="858"/>
      <c r="N82" s="51"/>
    </row>
    <row r="83" spans="1:14">
      <c r="B83" s="89" t="s">
        <v>973</v>
      </c>
      <c r="C83" s="90"/>
      <c r="D83" s="90"/>
      <c r="E83" s="90"/>
      <c r="F83" s="90"/>
      <c r="G83" s="90"/>
      <c r="H83" s="90"/>
      <c r="I83" s="87"/>
      <c r="J83" s="88"/>
      <c r="K83" s="304">
        <v>0.05</v>
      </c>
      <c r="L83" s="857">
        <f>N77*K83</f>
        <v>527.75930307926683</v>
      </c>
      <c r="M83" s="858"/>
      <c r="N83" s="51"/>
    </row>
    <row r="84" spans="1:14" ht="15.75" thickBot="1">
      <c r="B84" s="91" t="s">
        <v>974</v>
      </c>
      <c r="C84" s="92"/>
      <c r="D84" s="92"/>
      <c r="E84" s="92"/>
      <c r="F84" s="92"/>
      <c r="G84" s="92"/>
      <c r="H84" s="92"/>
      <c r="I84" s="93"/>
      <c r="J84" s="94"/>
      <c r="K84" s="305">
        <v>0.05</v>
      </c>
      <c r="L84" s="859">
        <f>N77*K84</f>
        <v>527.75930307926683</v>
      </c>
      <c r="M84" s="860"/>
      <c r="N84" s="51"/>
    </row>
    <row r="85" spans="1:14" ht="15.75" thickBot="1">
      <c r="B85" s="823" t="s">
        <v>953</v>
      </c>
      <c r="C85" s="824"/>
      <c r="D85" s="824"/>
      <c r="E85" s="824"/>
      <c r="F85" s="824"/>
      <c r="G85" s="824"/>
      <c r="H85" s="824"/>
      <c r="I85" s="824"/>
      <c r="J85" s="824"/>
      <c r="K85" s="824"/>
      <c r="L85" s="824"/>
      <c r="M85" s="825"/>
      <c r="N85" s="52">
        <f>L82+L83+L84</f>
        <v>3166.555818475601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13721.741880060938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ht="21"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952.76902885204436</v>
      </c>
      <c r="N48" s="272">
        <f>K48*M48</f>
        <v>952.76902885204436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952.76902885204436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952.76902885204436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190.55380577040887</v>
      </c>
      <c r="M83" s="858"/>
      <c r="N83" s="51"/>
    </row>
    <row r="84" spans="1:14">
      <c r="B84" s="89" t="s">
        <v>973</v>
      </c>
      <c r="C84" s="90"/>
      <c r="D84" s="90"/>
      <c r="E84" s="90"/>
      <c r="F84" s="90"/>
      <c r="G84" s="90"/>
      <c r="H84" s="90"/>
      <c r="I84" s="87"/>
      <c r="J84" s="88"/>
      <c r="K84" s="304">
        <v>0.05</v>
      </c>
      <c r="L84" s="857">
        <f>N78*K84</f>
        <v>47.638451442602218</v>
      </c>
      <c r="M84" s="858"/>
      <c r="N84" s="51"/>
    </row>
    <row r="85" spans="1:14" ht="15.75" thickBot="1">
      <c r="B85" s="91" t="s">
        <v>974</v>
      </c>
      <c r="C85" s="92"/>
      <c r="D85" s="92"/>
      <c r="E85" s="92"/>
      <c r="F85" s="92"/>
      <c r="G85" s="92"/>
      <c r="H85" s="92"/>
      <c r="I85" s="93"/>
      <c r="J85" s="94"/>
      <c r="K85" s="305">
        <v>0.05</v>
      </c>
      <c r="L85" s="859">
        <f>N78*K85</f>
        <v>47.638451442602218</v>
      </c>
      <c r="M85" s="860"/>
      <c r="N85" s="51"/>
    </row>
    <row r="86" spans="1:14" ht="15.75" thickBot="1">
      <c r="B86" s="823" t="s">
        <v>953</v>
      </c>
      <c r="C86" s="824"/>
      <c r="D86" s="824"/>
      <c r="E86" s="824"/>
      <c r="F86" s="824"/>
      <c r="G86" s="824"/>
      <c r="H86" s="824"/>
      <c r="I86" s="824"/>
      <c r="J86" s="824"/>
      <c r="K86" s="824"/>
      <c r="L86" s="824"/>
      <c r="M86" s="825"/>
      <c r="N86" s="52">
        <f>L83+L84+L85</f>
        <v>285.83070865561331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1238.5997375076577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600</v>
      </c>
      <c r="N36" s="272">
        <f>K36/M36</f>
        <v>105.95963534998909</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142409.74991038532</v>
      </c>
      <c r="L37" s="270"/>
      <c r="M37" s="271">
        <v>600</v>
      </c>
      <c r="N37" s="272">
        <f>K37/M37</f>
        <v>237.34958318397554</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600</v>
      </c>
      <c r="N38" s="272">
        <f>K38/M38</f>
        <v>169.53541655998254</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N75*M41</f>
        <v>0.44780884086334993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513.29244393481042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39.221520043750296</v>
      </c>
      <c r="N48" s="272">
        <f>K48*M48</f>
        <v>117.66456013125088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117.66456013125088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3" t="s">
        <v>953</v>
      </c>
      <c r="C75" s="824"/>
      <c r="D75" s="824"/>
      <c r="E75" s="824"/>
      <c r="F75" s="824"/>
      <c r="G75" s="824"/>
      <c r="H75" s="824"/>
      <c r="I75" s="830"/>
      <c r="J75" s="830"/>
      <c r="K75" s="830"/>
      <c r="L75" s="830"/>
      <c r="M75" s="831"/>
      <c r="N75" s="301">
        <f>SUM(N69:N74)</f>
        <v>44.780884086334993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675.73788815239618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135.14757763047925</v>
      </c>
      <c r="M82" s="858"/>
      <c r="N82" s="51"/>
    </row>
    <row r="83" spans="1:14">
      <c r="B83" s="89" t="s">
        <v>973</v>
      </c>
      <c r="C83" s="90"/>
      <c r="D83" s="90"/>
      <c r="E83" s="90"/>
      <c r="F83" s="90"/>
      <c r="G83" s="90"/>
      <c r="H83" s="90"/>
      <c r="I83" s="87"/>
      <c r="J83" s="88"/>
      <c r="K83" s="304">
        <v>0.05</v>
      </c>
      <c r="L83" s="857">
        <f>N77*K83</f>
        <v>33.786894407619812</v>
      </c>
      <c r="M83" s="858"/>
      <c r="N83" s="51"/>
    </row>
    <row r="84" spans="1:14" ht="15.75" thickBot="1">
      <c r="B84" s="91" t="s">
        <v>974</v>
      </c>
      <c r="C84" s="92"/>
      <c r="D84" s="92"/>
      <c r="E84" s="92"/>
      <c r="F84" s="92"/>
      <c r="G84" s="92"/>
      <c r="H84" s="92"/>
      <c r="I84" s="93"/>
      <c r="J84" s="94"/>
      <c r="K84" s="305">
        <v>0.05</v>
      </c>
      <c r="L84" s="859">
        <f>N77*K84</f>
        <v>33.786894407619812</v>
      </c>
      <c r="M84" s="860"/>
      <c r="N84" s="51"/>
    </row>
    <row r="85" spans="1:14" ht="15.75" thickBot="1">
      <c r="B85" s="823" t="s">
        <v>953</v>
      </c>
      <c r="C85" s="824"/>
      <c r="D85" s="824"/>
      <c r="E85" s="824"/>
      <c r="F85" s="824"/>
      <c r="G85" s="824"/>
      <c r="H85" s="824"/>
      <c r="I85" s="824"/>
      <c r="J85" s="824"/>
      <c r="K85" s="824"/>
      <c r="L85" s="824"/>
      <c r="M85" s="825"/>
      <c r="N85" s="52">
        <f>L82+L83+L84</f>
        <v>202.72136644571884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878.45925459811497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142409.74991038532</v>
      </c>
      <c r="L37" s="270"/>
      <c r="M37" s="271">
        <v>45</v>
      </c>
      <c r="N37" s="272">
        <f>K37/M37</f>
        <v>3164.6611091196737</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0.02</v>
      </c>
      <c r="N41" s="344">
        <f>N75*M41</f>
        <v>11.941569089689333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6849.8700370089846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39.221520043750296</v>
      </c>
      <c r="N48" s="272">
        <f>K48*M48</f>
        <v>980.53800109375743</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17701.719661731971</v>
      </c>
      <c r="N49" s="272">
        <f>K49*M49</f>
        <v>22127.149577164964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23107.687578258723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7">
        <f>VLOOKUP(A58,TRANSPORTE!A5:D117,4,FALSE)</f>
        <v>1212.7478093670829</v>
      </c>
      <c r="M58" s="828"/>
      <c r="N58" s="287">
        <f>K58*L58</f>
        <v>1515.9347617088538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1515.9347617088538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3" t="s">
        <v>953</v>
      </c>
      <c r="C75" s="824"/>
      <c r="D75" s="824"/>
      <c r="E75" s="824"/>
      <c r="F75" s="824"/>
      <c r="G75" s="824"/>
      <c r="H75" s="824"/>
      <c r="I75" s="830"/>
      <c r="J75" s="830"/>
      <c r="K75" s="830"/>
      <c r="L75" s="830"/>
      <c r="M75" s="831"/>
      <c r="N75" s="301">
        <f>SUM(N69:N74)</f>
        <v>597.07845448446665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32070.570831461031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6414.1141662922064</v>
      </c>
      <c r="M82" s="858"/>
      <c r="N82" s="51"/>
    </row>
    <row r="83" spans="1:14">
      <c r="B83" s="89" t="s">
        <v>973</v>
      </c>
      <c r="C83" s="90"/>
      <c r="D83" s="90"/>
      <c r="E83" s="90"/>
      <c r="F83" s="90"/>
      <c r="G83" s="90"/>
      <c r="H83" s="90"/>
      <c r="I83" s="87"/>
      <c r="J83" s="88"/>
      <c r="K83" s="304">
        <v>0.05</v>
      </c>
      <c r="L83" s="857">
        <f>N77*K83</f>
        <v>1603.5285415730516</v>
      </c>
      <c r="M83" s="858"/>
      <c r="N83" s="51"/>
    </row>
    <row r="84" spans="1:14" ht="15.75" thickBot="1">
      <c r="B84" s="91" t="s">
        <v>974</v>
      </c>
      <c r="C84" s="92"/>
      <c r="D84" s="92"/>
      <c r="E84" s="92"/>
      <c r="F84" s="92"/>
      <c r="G84" s="92"/>
      <c r="H84" s="92"/>
      <c r="I84" s="93"/>
      <c r="J84" s="94"/>
      <c r="K84" s="305">
        <v>0.05</v>
      </c>
      <c r="L84" s="859">
        <f>N77*K84</f>
        <v>1603.5285415730516</v>
      </c>
      <c r="M84" s="860"/>
      <c r="N84" s="51"/>
    </row>
    <row r="85" spans="1:14" ht="15.75" thickBot="1">
      <c r="B85" s="823" t="s">
        <v>953</v>
      </c>
      <c r="C85" s="824"/>
      <c r="D85" s="824"/>
      <c r="E85" s="824"/>
      <c r="F85" s="824"/>
      <c r="G85" s="824"/>
      <c r="H85" s="824"/>
      <c r="I85" s="824"/>
      <c r="J85" s="824"/>
      <c r="K85" s="824"/>
      <c r="L85" s="824"/>
      <c r="M85" s="825"/>
      <c r="N85" s="52">
        <f>L82+L83+L84</f>
        <v>9621.17124943831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41691.742080899341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29.25"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41721.096915727678</v>
      </c>
      <c r="N48" s="272">
        <f>K48*M48</f>
        <v>41721.096915727678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41721.096915727678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41721.096915727678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8344.2193831455352</v>
      </c>
      <c r="M83" s="858"/>
      <c r="N83" s="51"/>
    </row>
    <row r="84" spans="1:14">
      <c r="B84" s="89" t="s">
        <v>973</v>
      </c>
      <c r="C84" s="90"/>
      <c r="D84" s="90"/>
      <c r="E84" s="90"/>
      <c r="F84" s="90"/>
      <c r="G84" s="90"/>
      <c r="H84" s="90"/>
      <c r="I84" s="87"/>
      <c r="J84" s="88"/>
      <c r="K84" s="304">
        <v>0.05</v>
      </c>
      <c r="L84" s="857">
        <f>N78*K84</f>
        <v>2086.0548457863838</v>
      </c>
      <c r="M84" s="858"/>
      <c r="N84" s="51"/>
    </row>
    <row r="85" spans="1:14" ht="15.75" thickBot="1">
      <c r="B85" s="91" t="s">
        <v>974</v>
      </c>
      <c r="C85" s="92"/>
      <c r="D85" s="92"/>
      <c r="E85" s="92"/>
      <c r="F85" s="92"/>
      <c r="G85" s="92"/>
      <c r="H85" s="92"/>
      <c r="I85" s="93"/>
      <c r="J85" s="94"/>
      <c r="K85" s="305">
        <v>0.05</v>
      </c>
      <c r="L85" s="859">
        <f>N78*K85</f>
        <v>2086.0548457863838</v>
      </c>
      <c r="M85" s="860"/>
      <c r="N85" s="51"/>
    </row>
    <row r="86" spans="1:14" ht="15.75" thickBot="1">
      <c r="B86" s="823" t="s">
        <v>953</v>
      </c>
      <c r="C86" s="824"/>
      <c r="D86" s="824"/>
      <c r="E86" s="824"/>
      <c r="F86" s="824"/>
      <c r="G86" s="824"/>
      <c r="H86" s="824"/>
      <c r="I86" s="824"/>
      <c r="J86" s="824"/>
      <c r="K86" s="824"/>
      <c r="L86" s="824"/>
      <c r="M86" s="825"/>
      <c r="N86" s="52">
        <f>L83+L84+L85</f>
        <v>12516.329074718304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54237.425990445983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38985.130882405538</v>
      </c>
      <c r="N48" s="272">
        <f>K48*M48</f>
        <v>38985.130882405538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38985.130882405538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38985.130882405538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7797.0261764811075</v>
      </c>
      <c r="M83" s="858"/>
      <c r="N83" s="51"/>
    </row>
    <row r="84" spans="1:14">
      <c r="B84" s="89" t="s">
        <v>973</v>
      </c>
      <c r="C84" s="90"/>
      <c r="D84" s="90"/>
      <c r="E84" s="90"/>
      <c r="F84" s="90"/>
      <c r="G84" s="90"/>
      <c r="H84" s="90"/>
      <c r="I84" s="87"/>
      <c r="J84" s="88"/>
      <c r="K84" s="304">
        <v>0.05</v>
      </c>
      <c r="L84" s="857">
        <f>N78*K84</f>
        <v>1949.2565441202769</v>
      </c>
      <c r="M84" s="858"/>
      <c r="N84" s="51"/>
    </row>
    <row r="85" spans="1:14" ht="15.75" thickBot="1">
      <c r="B85" s="91" t="s">
        <v>974</v>
      </c>
      <c r="C85" s="92"/>
      <c r="D85" s="92"/>
      <c r="E85" s="92"/>
      <c r="F85" s="92"/>
      <c r="G85" s="92"/>
      <c r="H85" s="92"/>
      <c r="I85" s="93"/>
      <c r="J85" s="94"/>
      <c r="K85" s="305">
        <v>0.05</v>
      </c>
      <c r="L85" s="859">
        <f>N78*K85</f>
        <v>1949.2565441202769</v>
      </c>
      <c r="M85" s="860"/>
      <c r="N85" s="51"/>
    </row>
    <row r="86" spans="1:14" ht="15.75" thickBot="1">
      <c r="B86" s="823" t="s">
        <v>953</v>
      </c>
      <c r="C86" s="824"/>
      <c r="D86" s="824"/>
      <c r="E86" s="824"/>
      <c r="F86" s="824"/>
      <c r="G86" s="824"/>
      <c r="H86" s="824"/>
      <c r="I86" s="824"/>
      <c r="J86" s="824"/>
      <c r="K86" s="824"/>
      <c r="L86" s="824"/>
      <c r="M86" s="825"/>
      <c r="N86" s="52">
        <f>L83+L84+L85</f>
        <v>11695.539264721661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50680.670147127195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ht="18.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39.221520043750296</v>
      </c>
      <c r="N48" s="272">
        <f>K48*M48</f>
        <v>39.221520043750296</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38985.130882405538</v>
      </c>
      <c r="N49" s="272">
        <f>K49*M49</f>
        <v>14034.647117665992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14073.868637709742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49" t="s">
        <v>963</v>
      </c>
      <c r="C68" s="850"/>
      <c r="D68" s="850"/>
      <c r="E68" s="850"/>
      <c r="F68" s="850"/>
      <c r="G68" s="850"/>
      <c r="H68" s="850"/>
      <c r="I68" s="73" t="s">
        <v>964</v>
      </c>
      <c r="J68" s="75" t="s">
        <v>1410</v>
      </c>
      <c r="K68" s="74" t="s">
        <v>966</v>
      </c>
      <c r="L68" s="851" t="s">
        <v>950</v>
      </c>
      <c r="M68" s="852"/>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0"/>
      <c r="C74" s="811"/>
      <c r="D74" s="811"/>
      <c r="E74" s="811"/>
      <c r="F74" s="811"/>
      <c r="G74" s="811"/>
      <c r="H74" s="811"/>
      <c r="I74" s="126"/>
      <c r="J74" s="126"/>
      <c r="K74" s="126"/>
      <c r="L74" s="911"/>
      <c r="M74" s="911"/>
      <c r="N74" s="45"/>
    </row>
    <row r="75" spans="2:15" ht="15.75" thickBot="1">
      <c r="B75" s="823" t="s">
        <v>953</v>
      </c>
      <c r="C75" s="824"/>
      <c r="D75" s="824"/>
      <c r="E75" s="824"/>
      <c r="F75" s="824"/>
      <c r="G75" s="824"/>
      <c r="H75" s="824"/>
      <c r="I75" s="830"/>
      <c r="J75" s="830"/>
      <c r="K75" s="830"/>
      <c r="L75" s="830"/>
      <c r="M75" s="831"/>
      <c r="N75" s="301"/>
    </row>
    <row r="76" spans="2:15" ht="15.75" thickBot="1">
      <c r="B76" s="33"/>
      <c r="C76" s="34"/>
      <c r="D76" s="34"/>
      <c r="E76" s="34"/>
      <c r="F76" s="34"/>
      <c r="G76" s="34"/>
      <c r="H76" s="34"/>
      <c r="I76" s="34"/>
      <c r="J76" s="34"/>
      <c r="K76" s="34"/>
      <c r="L76" s="34"/>
      <c r="M76" s="34"/>
      <c r="N76" s="35"/>
    </row>
    <row r="77" spans="2:15" ht="15.75" thickBot="1">
      <c r="B77" s="823" t="s">
        <v>967</v>
      </c>
      <c r="C77" s="824"/>
      <c r="D77" s="824"/>
      <c r="E77" s="824"/>
      <c r="F77" s="824"/>
      <c r="G77" s="824"/>
      <c r="H77" s="824"/>
      <c r="I77" s="824"/>
      <c r="J77" s="824"/>
      <c r="K77" s="824"/>
      <c r="L77" s="824"/>
      <c r="M77" s="825"/>
      <c r="N77" s="99">
        <f>N43+N53+N64+N75</f>
        <v>14073.868637709742</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2814.7737275419486</v>
      </c>
      <c r="M82" s="858"/>
      <c r="N82" s="51"/>
    </row>
    <row r="83" spans="1:14">
      <c r="B83" s="89" t="s">
        <v>973</v>
      </c>
      <c r="C83" s="90"/>
      <c r="D83" s="90"/>
      <c r="E83" s="90"/>
      <c r="F83" s="90"/>
      <c r="G83" s="90"/>
      <c r="H83" s="90"/>
      <c r="I83" s="87"/>
      <c r="J83" s="88"/>
      <c r="K83" s="304">
        <v>0.05</v>
      </c>
      <c r="L83" s="857">
        <f>N77*K83</f>
        <v>703.69343188548714</v>
      </c>
      <c r="M83" s="858"/>
      <c r="N83" s="51"/>
    </row>
    <row r="84" spans="1:14" ht="15.75" thickBot="1">
      <c r="B84" s="91" t="s">
        <v>974</v>
      </c>
      <c r="C84" s="92"/>
      <c r="D84" s="92"/>
      <c r="E84" s="92"/>
      <c r="F84" s="92"/>
      <c r="G84" s="92"/>
      <c r="H84" s="92"/>
      <c r="I84" s="93"/>
      <c r="J84" s="94"/>
      <c r="K84" s="305">
        <v>0.05</v>
      </c>
      <c r="L84" s="859">
        <f>N77*K84</f>
        <v>703.69343188548714</v>
      </c>
      <c r="M84" s="860"/>
      <c r="N84" s="51"/>
    </row>
    <row r="85" spans="1:14" ht="15.75" thickBot="1">
      <c r="B85" s="823" t="s">
        <v>953</v>
      </c>
      <c r="C85" s="824"/>
      <c r="D85" s="824"/>
      <c r="E85" s="824"/>
      <c r="F85" s="824"/>
      <c r="G85" s="824"/>
      <c r="H85" s="824"/>
      <c r="I85" s="824"/>
      <c r="J85" s="824"/>
      <c r="K85" s="824"/>
      <c r="L85" s="824"/>
      <c r="M85" s="825"/>
      <c r="N85" s="52">
        <f>L82+L83+L84</f>
        <v>4222.1605913129233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18296.029229022664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142409.74991038532</v>
      </c>
      <c r="L37" s="270"/>
      <c r="M37" s="271">
        <v>45</v>
      </c>
      <c r="N37" s="272">
        <f>K37/M37</f>
        <v>3164.6611091196737</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6843.8992524641399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17701.719661731971</v>
      </c>
      <c r="N48" s="272">
        <f>K48*M48</f>
        <v>22127.149577164964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39.221520043750296</v>
      </c>
      <c r="N49" s="272">
        <f>K49*M49</f>
        <v>980.53800109375743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23107.687578258723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7">
        <f>VLOOKUP(A59,TRANSPORTE!A5:D123,4,FALSE)</f>
        <v>1212.7478093670829</v>
      </c>
      <c r="M59" s="828"/>
      <c r="N59" s="287">
        <f>K59*L59</f>
        <v>1515.9347617088538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1515.9347617088538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32064.600046916185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6412.9200093832369</v>
      </c>
      <c r="M83" s="858"/>
      <c r="N83" s="51"/>
    </row>
    <row r="84" spans="1:14">
      <c r="B84" s="89" t="s">
        <v>973</v>
      </c>
      <c r="C84" s="90"/>
      <c r="D84" s="90"/>
      <c r="E84" s="90"/>
      <c r="F84" s="90"/>
      <c r="G84" s="90"/>
      <c r="H84" s="90"/>
      <c r="I84" s="87"/>
      <c r="J84" s="88"/>
      <c r="K84" s="304">
        <v>0.05</v>
      </c>
      <c r="L84" s="857">
        <f>N78*K84</f>
        <v>1603.2300023458092</v>
      </c>
      <c r="M84" s="858"/>
      <c r="N84" s="51"/>
    </row>
    <row r="85" spans="1:14" ht="15.75" thickBot="1">
      <c r="B85" s="91" t="s">
        <v>974</v>
      </c>
      <c r="C85" s="92"/>
      <c r="D85" s="92"/>
      <c r="E85" s="92"/>
      <c r="F85" s="92"/>
      <c r="G85" s="92"/>
      <c r="H85" s="92"/>
      <c r="I85" s="93"/>
      <c r="J85" s="94"/>
      <c r="K85" s="305">
        <v>0.05</v>
      </c>
      <c r="L85" s="859">
        <f>N78*K85</f>
        <v>1603.2300023458092</v>
      </c>
      <c r="M85" s="860"/>
      <c r="N85" s="51"/>
    </row>
    <row r="86" spans="1:14" ht="15.75" thickBot="1">
      <c r="B86" s="823" t="s">
        <v>953</v>
      </c>
      <c r="C86" s="824"/>
      <c r="D86" s="824"/>
      <c r="E86" s="824"/>
      <c r="F86" s="824"/>
      <c r="G86" s="824"/>
      <c r="H86" s="824"/>
      <c r="I86" s="824"/>
      <c r="J86" s="824"/>
      <c r="K86" s="824"/>
      <c r="L86" s="824"/>
      <c r="M86" s="825"/>
      <c r="N86" s="52">
        <f>L83+L84+L85</f>
        <v>9619.3800140748554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41683.980060991038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142409.74991038532</v>
      </c>
      <c r="L37" s="270"/>
      <c r="M37" s="271">
        <v>45</v>
      </c>
      <c r="N37" s="272">
        <f>K37/M37</f>
        <v>3164.6611091196737</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6843.8992524641399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41151.291825391032</v>
      </c>
      <c r="N48" s="272">
        <f>K48*M48</f>
        <v>53496.679373008345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39.221520043750296</v>
      </c>
      <c r="N49" s="272">
        <f>K49*M49</f>
        <v>941.31648105000704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54437.995854058354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63455.545713184169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12691.109142636835</v>
      </c>
      <c r="M83" s="858"/>
      <c r="N83" s="51"/>
    </row>
    <row r="84" spans="1:14">
      <c r="B84" s="89" t="s">
        <v>973</v>
      </c>
      <c r="C84" s="90"/>
      <c r="D84" s="90"/>
      <c r="E84" s="90"/>
      <c r="F84" s="90"/>
      <c r="G84" s="90"/>
      <c r="H84" s="90"/>
      <c r="I84" s="87"/>
      <c r="J84" s="88"/>
      <c r="K84" s="304">
        <v>0.05</v>
      </c>
      <c r="L84" s="857">
        <f>N78*K84</f>
        <v>3172.7772856592087</v>
      </c>
      <c r="M84" s="858"/>
      <c r="N84" s="51"/>
    </row>
    <row r="85" spans="1:14" ht="15.75" thickBot="1">
      <c r="B85" s="91" t="s">
        <v>974</v>
      </c>
      <c r="C85" s="92"/>
      <c r="D85" s="92"/>
      <c r="E85" s="92"/>
      <c r="F85" s="92"/>
      <c r="G85" s="92"/>
      <c r="H85" s="92"/>
      <c r="I85" s="93"/>
      <c r="J85" s="94"/>
      <c r="K85" s="305">
        <v>0.05</v>
      </c>
      <c r="L85" s="859">
        <f>N78*K85</f>
        <v>3172.7772856592087</v>
      </c>
      <c r="M85" s="860"/>
      <c r="N85" s="51"/>
    </row>
    <row r="86" spans="1:14" ht="15.75" thickBot="1">
      <c r="B86" s="823" t="s">
        <v>953</v>
      </c>
      <c r="C86" s="824"/>
      <c r="D86" s="824"/>
      <c r="E86" s="824"/>
      <c r="F86" s="824"/>
      <c r="G86" s="824"/>
      <c r="H86" s="824"/>
      <c r="I86" s="824"/>
      <c r="J86" s="824"/>
      <c r="K86" s="824"/>
      <c r="L86" s="824"/>
      <c r="M86" s="825"/>
      <c r="N86" s="52">
        <f>L83+L84+L85</f>
        <v>19036.663713955251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82492.209427139416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142409.74991038532</v>
      </c>
      <c r="L37" s="270"/>
      <c r="M37" s="271">
        <v>45</v>
      </c>
      <c r="N37" s="272">
        <f>K37/M37</f>
        <v>3164.6611091196737</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6843.8992524641399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40639.855011818887</v>
      </c>
      <c r="N48" s="272">
        <f>K48*M48</f>
        <v>52831.811515364556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39.221520043750296</v>
      </c>
      <c r="N49" s="272">
        <f>K49*M49</f>
        <v>941.31648105000704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53773.127996414565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62790.677855540373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12558.135571108076</v>
      </c>
      <c r="M83" s="858"/>
      <c r="N83" s="51"/>
    </row>
    <row r="84" spans="1:14">
      <c r="B84" s="89" t="s">
        <v>973</v>
      </c>
      <c r="C84" s="90"/>
      <c r="D84" s="90"/>
      <c r="E84" s="90"/>
      <c r="F84" s="90"/>
      <c r="G84" s="90"/>
      <c r="H84" s="90"/>
      <c r="I84" s="87"/>
      <c r="J84" s="88"/>
      <c r="K84" s="304">
        <v>0.05</v>
      </c>
      <c r="L84" s="857">
        <f>N78*K84</f>
        <v>3139.533892777019</v>
      </c>
      <c r="M84" s="858"/>
      <c r="N84" s="51"/>
    </row>
    <row r="85" spans="1:14" ht="15.75" thickBot="1">
      <c r="B85" s="91" t="s">
        <v>974</v>
      </c>
      <c r="C85" s="92"/>
      <c r="D85" s="92"/>
      <c r="E85" s="92"/>
      <c r="F85" s="92"/>
      <c r="G85" s="92"/>
      <c r="H85" s="92"/>
      <c r="I85" s="93"/>
      <c r="J85" s="94"/>
      <c r="K85" s="305">
        <v>0.05</v>
      </c>
      <c r="L85" s="859">
        <f>N78*K85</f>
        <v>3139.533892777019</v>
      </c>
      <c r="M85" s="860"/>
      <c r="N85" s="51"/>
    </row>
    <row r="86" spans="1:14" ht="15.75" thickBot="1">
      <c r="B86" s="823" t="s">
        <v>953</v>
      </c>
      <c r="C86" s="824"/>
      <c r="D86" s="824"/>
      <c r="E86" s="824"/>
      <c r="F86" s="824"/>
      <c r="G86" s="824"/>
      <c r="H86" s="824"/>
      <c r="I86" s="824"/>
      <c r="J86" s="824"/>
      <c r="K86" s="824"/>
      <c r="L86" s="824"/>
      <c r="M86" s="825"/>
      <c r="N86" s="52">
        <f>L83+L84+L85</f>
        <v>18837.203356662114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81627.881212202483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142409.74991038532</v>
      </c>
      <c r="L37" s="270"/>
      <c r="M37" s="271">
        <v>45</v>
      </c>
      <c r="N37" s="272">
        <f>K37/M37</f>
        <v>3164.6611091196737</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6843.8992524641399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40639.855011818887</v>
      </c>
      <c r="N48" s="272">
        <f>K48*M48</f>
        <v>52831.811515364556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39.221520043750296</v>
      </c>
      <c r="N49" s="272">
        <f>K49*M49</f>
        <v>941.31648105000704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53773.127996414565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62790.677855540373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12558.135571108076</v>
      </c>
      <c r="M83" s="858"/>
      <c r="N83" s="51"/>
    </row>
    <row r="84" spans="1:14">
      <c r="B84" s="89" t="s">
        <v>973</v>
      </c>
      <c r="C84" s="90"/>
      <c r="D84" s="90"/>
      <c r="E84" s="90"/>
      <c r="F84" s="90"/>
      <c r="G84" s="90"/>
      <c r="H84" s="90"/>
      <c r="I84" s="87"/>
      <c r="J84" s="88"/>
      <c r="K84" s="304">
        <v>0.05</v>
      </c>
      <c r="L84" s="857">
        <f>N78*K84</f>
        <v>3139.533892777019</v>
      </c>
      <c r="M84" s="858"/>
      <c r="N84" s="51"/>
    </row>
    <row r="85" spans="1:14" ht="15.75" thickBot="1">
      <c r="B85" s="91" t="s">
        <v>974</v>
      </c>
      <c r="C85" s="92"/>
      <c r="D85" s="92"/>
      <c r="E85" s="92"/>
      <c r="F85" s="92"/>
      <c r="G85" s="92"/>
      <c r="H85" s="92"/>
      <c r="I85" s="93"/>
      <c r="J85" s="94"/>
      <c r="K85" s="305">
        <v>0.05</v>
      </c>
      <c r="L85" s="859">
        <f>N78*K85</f>
        <v>3139.533892777019</v>
      </c>
      <c r="M85" s="860"/>
      <c r="N85" s="51"/>
    </row>
    <row r="86" spans="1:14" ht="15.75" thickBot="1">
      <c r="B86" s="823" t="s">
        <v>953</v>
      </c>
      <c r="C86" s="824"/>
      <c r="D86" s="824"/>
      <c r="E86" s="824"/>
      <c r="F86" s="824"/>
      <c r="G86" s="824"/>
      <c r="H86" s="824"/>
      <c r="I86" s="824"/>
      <c r="J86" s="824"/>
      <c r="K86" s="824"/>
      <c r="L86" s="824"/>
      <c r="M86" s="825"/>
      <c r="N86" s="52">
        <f>L83+L84+L85</f>
        <v>18837.203356662114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81627.881212202483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6052.4143711913766</v>
      </c>
      <c r="L36" s="270"/>
      <c r="M36" s="271">
        <v>2.5</v>
      </c>
      <c r="N36" s="272">
        <f>K36/M36</f>
        <v>2420.9657484765507</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403"/>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3228.9913575125706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41151.291825391032</v>
      </c>
      <c r="N48" s="272">
        <f>K48*M48</f>
        <v>53496.679373008345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39.221520043750296</v>
      </c>
      <c r="N49" s="272">
        <f>K49*M49</f>
        <v>941.31648105000704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54437.995854058354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75404.071544468534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15080.814308893707</v>
      </c>
      <c r="M83" s="858"/>
      <c r="N83" s="51"/>
    </row>
    <row r="84" spans="1:14">
      <c r="B84" s="89" t="s">
        <v>973</v>
      </c>
      <c r="C84" s="90"/>
      <c r="D84" s="90"/>
      <c r="E84" s="90"/>
      <c r="F84" s="90"/>
      <c r="G84" s="90"/>
      <c r="H84" s="90"/>
      <c r="I84" s="87"/>
      <c r="J84" s="88"/>
      <c r="K84" s="304">
        <v>0.05</v>
      </c>
      <c r="L84" s="857">
        <f>N78*K84</f>
        <v>3770.2035772234267</v>
      </c>
      <c r="M84" s="858"/>
      <c r="N84" s="51"/>
    </row>
    <row r="85" spans="1:14" ht="15.75" thickBot="1">
      <c r="B85" s="91" t="s">
        <v>974</v>
      </c>
      <c r="C85" s="92"/>
      <c r="D85" s="92"/>
      <c r="E85" s="92"/>
      <c r="F85" s="92"/>
      <c r="G85" s="92"/>
      <c r="H85" s="92"/>
      <c r="I85" s="93"/>
      <c r="J85" s="94"/>
      <c r="K85" s="305">
        <v>0.05</v>
      </c>
      <c r="L85" s="859">
        <f>N78*K85</f>
        <v>3770.2035772234267</v>
      </c>
      <c r="M85" s="860"/>
      <c r="N85" s="51"/>
    </row>
    <row r="86" spans="1:14" ht="15.75" thickBot="1">
      <c r="B86" s="823" t="s">
        <v>953</v>
      </c>
      <c r="C86" s="824"/>
      <c r="D86" s="824"/>
      <c r="E86" s="824"/>
      <c r="F86" s="824"/>
      <c r="G86" s="824"/>
      <c r="H86" s="824"/>
      <c r="I86" s="824"/>
      <c r="J86" s="824"/>
      <c r="K86" s="824"/>
      <c r="L86" s="824"/>
      <c r="M86" s="825"/>
      <c r="N86" s="52">
        <f>L83+L84+L85</f>
        <v>22621.22146334056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98025.293007809087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6052.4143711913766</v>
      </c>
      <c r="L36" s="270"/>
      <c r="M36" s="271">
        <v>2.5</v>
      </c>
      <c r="N36" s="272">
        <f>K36/M36</f>
        <v>2420.9657484765507</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3228.9913575125706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40639.855011818887</v>
      </c>
      <c r="N48" s="272">
        <f>K48*M48</f>
        <v>52831.811515364556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39.221520043750296</v>
      </c>
      <c r="N49" s="272">
        <f>K49*M49</f>
        <v>941.31648105000704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53773.127996414565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74739.203686824738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14947.840737364948</v>
      </c>
      <c r="M83" s="858"/>
      <c r="N83" s="51"/>
    </row>
    <row r="84" spans="1:14">
      <c r="B84" s="89" t="s">
        <v>973</v>
      </c>
      <c r="C84" s="90"/>
      <c r="D84" s="90"/>
      <c r="E84" s="90"/>
      <c r="F84" s="90"/>
      <c r="G84" s="90"/>
      <c r="H84" s="90"/>
      <c r="I84" s="87"/>
      <c r="J84" s="88"/>
      <c r="K84" s="304">
        <v>0.05</v>
      </c>
      <c r="L84" s="857">
        <f>N78*K84</f>
        <v>3736.960184341237</v>
      </c>
      <c r="M84" s="858"/>
      <c r="N84" s="51"/>
    </row>
    <row r="85" spans="1:14" ht="15.75" thickBot="1">
      <c r="B85" s="91" t="s">
        <v>974</v>
      </c>
      <c r="C85" s="92"/>
      <c r="D85" s="92"/>
      <c r="E85" s="92"/>
      <c r="F85" s="92"/>
      <c r="G85" s="92"/>
      <c r="H85" s="92"/>
      <c r="I85" s="93"/>
      <c r="J85" s="94"/>
      <c r="K85" s="305">
        <v>0.05</v>
      </c>
      <c r="L85" s="859">
        <f>N78*K85</f>
        <v>3736.960184341237</v>
      </c>
      <c r="M85" s="860"/>
      <c r="N85" s="51"/>
    </row>
    <row r="86" spans="1:14" ht="15.75" thickBot="1">
      <c r="B86" s="823" t="s">
        <v>953</v>
      </c>
      <c r="C86" s="824"/>
      <c r="D86" s="824"/>
      <c r="E86" s="824"/>
      <c r="F86" s="824"/>
      <c r="G86" s="824"/>
      <c r="H86" s="824"/>
      <c r="I86" s="824"/>
      <c r="J86" s="824"/>
      <c r="K86" s="824"/>
      <c r="L86" s="824"/>
      <c r="M86" s="825"/>
      <c r="N86" s="52">
        <f>L83+L84+L85</f>
        <v>22421.761106047423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97160.964792872168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6052.4143711913766</v>
      </c>
      <c r="L36" s="270"/>
      <c r="M36" s="271">
        <v>2.5</v>
      </c>
      <c r="N36" s="272">
        <f>K36/M36</f>
        <v>2420.9657484765507</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3228.9913575125706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40639.855011818887</v>
      </c>
      <c r="N48" s="272">
        <f>K48*M48</f>
        <v>52831.811515364556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39.221520043750296</v>
      </c>
      <c r="N49" s="272">
        <f>K49*M49</f>
        <v>941.31648105000704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53773.127996414565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74739.203686824738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14947.840737364948</v>
      </c>
      <c r="M83" s="858"/>
      <c r="N83" s="51"/>
    </row>
    <row r="84" spans="1:14">
      <c r="B84" s="89" t="s">
        <v>973</v>
      </c>
      <c r="C84" s="90"/>
      <c r="D84" s="90"/>
      <c r="E84" s="90"/>
      <c r="F84" s="90"/>
      <c r="G84" s="90"/>
      <c r="H84" s="90"/>
      <c r="I84" s="87"/>
      <c r="J84" s="88"/>
      <c r="K84" s="304">
        <v>0.05</v>
      </c>
      <c r="L84" s="857">
        <f>N78*K84</f>
        <v>3736.960184341237</v>
      </c>
      <c r="M84" s="858"/>
      <c r="N84" s="51"/>
    </row>
    <row r="85" spans="1:14" ht="15.75" thickBot="1">
      <c r="B85" s="91" t="s">
        <v>974</v>
      </c>
      <c r="C85" s="92"/>
      <c r="D85" s="92"/>
      <c r="E85" s="92"/>
      <c r="F85" s="92"/>
      <c r="G85" s="92"/>
      <c r="H85" s="92"/>
      <c r="I85" s="93"/>
      <c r="J85" s="94"/>
      <c r="K85" s="305">
        <v>0.05</v>
      </c>
      <c r="L85" s="859">
        <f>N78*K85</f>
        <v>3736.960184341237</v>
      </c>
      <c r="M85" s="860"/>
      <c r="N85" s="51"/>
    </row>
    <row r="86" spans="1:14" ht="15.75" thickBot="1">
      <c r="B86" s="823" t="s">
        <v>953</v>
      </c>
      <c r="C86" s="824"/>
      <c r="D86" s="824"/>
      <c r="E86" s="824"/>
      <c r="F86" s="824"/>
      <c r="G86" s="824"/>
      <c r="H86" s="824"/>
      <c r="I86" s="824"/>
      <c r="J86" s="824"/>
      <c r="K86" s="824"/>
      <c r="L86" s="824"/>
      <c r="M86" s="825"/>
      <c r="N86" s="52">
        <f>L83+L84+L85</f>
        <v>22421.761106047423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97160.964792872168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142409.74991038532</v>
      </c>
      <c r="L37" s="270"/>
      <c r="M37" s="271">
        <v>45</v>
      </c>
      <c r="N37" s="272">
        <f>K37/M37</f>
        <v>3164.6611091196737</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6843.8992524641399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45483.006754379559</v>
      </c>
      <c r="N48" s="272">
        <f>K48*M48</f>
        <v>59127.908780693426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39.221520043750296</v>
      </c>
      <c r="N49" s="272">
        <f>K49*M49</f>
        <v>941.31648105000704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60069.225261743435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69086.77512086925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13817.35502417385</v>
      </c>
      <c r="M83" s="858"/>
      <c r="N83" s="51"/>
    </row>
    <row r="84" spans="1:14">
      <c r="B84" s="89" t="s">
        <v>973</v>
      </c>
      <c r="C84" s="90"/>
      <c r="D84" s="90"/>
      <c r="E84" s="90"/>
      <c r="F84" s="90"/>
      <c r="G84" s="90"/>
      <c r="H84" s="90"/>
      <c r="I84" s="87"/>
      <c r="J84" s="88"/>
      <c r="K84" s="304">
        <v>0.05</v>
      </c>
      <c r="L84" s="857">
        <f>N78*K84</f>
        <v>3454.3387560434626</v>
      </c>
      <c r="M84" s="858"/>
      <c r="N84" s="51"/>
    </row>
    <row r="85" spans="1:14" ht="15.75" thickBot="1">
      <c r="B85" s="91" t="s">
        <v>974</v>
      </c>
      <c r="C85" s="92"/>
      <c r="D85" s="92"/>
      <c r="E85" s="92"/>
      <c r="F85" s="92"/>
      <c r="G85" s="92"/>
      <c r="H85" s="92"/>
      <c r="I85" s="93"/>
      <c r="J85" s="94"/>
      <c r="K85" s="305">
        <v>0.05</v>
      </c>
      <c r="L85" s="859">
        <f>N78*K85</f>
        <v>3454.3387560434626</v>
      </c>
      <c r="M85" s="860"/>
      <c r="N85" s="51"/>
    </row>
    <row r="86" spans="1:14" ht="15.75" thickBot="1">
      <c r="B86" s="823" t="s">
        <v>953</v>
      </c>
      <c r="C86" s="824"/>
      <c r="D86" s="824"/>
      <c r="E86" s="824"/>
      <c r="F86" s="824"/>
      <c r="G86" s="824"/>
      <c r="H86" s="824"/>
      <c r="I86" s="824"/>
      <c r="J86" s="824"/>
      <c r="K86" s="824"/>
      <c r="L86" s="824"/>
      <c r="M86" s="825"/>
      <c r="N86" s="52">
        <f>L83+L84+L85</f>
        <v>20726.032536260776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89812.807657130033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142409.74991038532</v>
      </c>
      <c r="L37" s="270"/>
      <c r="M37" s="271">
        <v>45</v>
      </c>
      <c r="N37" s="272">
        <f>K37/M37</f>
        <v>3164.6611091196737</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6843.8992524641399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43064.168966955564</v>
      </c>
      <c r="N48" s="272">
        <f>K48*M48</f>
        <v>55983.419657042235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39.221520043750296</v>
      </c>
      <c r="N49" s="272">
        <f>K49*M49</f>
        <v>941.31648105000704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56924.736138092245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65942.285997218059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13188.457199443612</v>
      </c>
      <c r="M83" s="858"/>
      <c r="N83" s="51"/>
    </row>
    <row r="84" spans="1:14">
      <c r="B84" s="89" t="s">
        <v>973</v>
      </c>
      <c r="C84" s="90"/>
      <c r="D84" s="90"/>
      <c r="E84" s="90"/>
      <c r="F84" s="90"/>
      <c r="G84" s="90"/>
      <c r="H84" s="90"/>
      <c r="I84" s="87"/>
      <c r="J84" s="88"/>
      <c r="K84" s="304">
        <v>0.05</v>
      </c>
      <c r="L84" s="857">
        <f>N78*K84</f>
        <v>3297.114299860903</v>
      </c>
      <c r="M84" s="858"/>
      <c r="N84" s="51"/>
    </row>
    <row r="85" spans="1:14" ht="15.75" thickBot="1">
      <c r="B85" s="91" t="s">
        <v>974</v>
      </c>
      <c r="C85" s="92"/>
      <c r="D85" s="92"/>
      <c r="E85" s="92"/>
      <c r="F85" s="92"/>
      <c r="G85" s="92"/>
      <c r="H85" s="92"/>
      <c r="I85" s="93"/>
      <c r="J85" s="94"/>
      <c r="K85" s="305">
        <v>0.05</v>
      </c>
      <c r="L85" s="859">
        <f>N78*K85</f>
        <v>3297.114299860903</v>
      </c>
      <c r="M85" s="860"/>
      <c r="N85" s="51"/>
    </row>
    <row r="86" spans="1:14" ht="15.75" thickBot="1">
      <c r="B86" s="823" t="s">
        <v>953</v>
      </c>
      <c r="C86" s="824"/>
      <c r="D86" s="824"/>
      <c r="E86" s="824"/>
      <c r="F86" s="824"/>
      <c r="G86" s="824"/>
      <c r="H86" s="824"/>
      <c r="I86" s="824"/>
      <c r="J86" s="824"/>
      <c r="K86" s="824"/>
      <c r="L86" s="824"/>
      <c r="M86" s="825"/>
      <c r="N86" s="52">
        <f>L83+L84+L85</f>
        <v>19782.685799165418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85724.97179638347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142409.74991038532</v>
      </c>
      <c r="L37" s="270"/>
      <c r="M37" s="271">
        <v>45</v>
      </c>
      <c r="N37" s="272">
        <f>K37/M37</f>
        <v>3164.6611091196737</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6843.8992524641399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43646.131521118237</v>
      </c>
      <c r="N48" s="272">
        <f>K48*M48</f>
        <v>56739.970977453711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39.221520043750296</v>
      </c>
      <c r="N49" s="272">
        <f>K49*M49</f>
        <v>941.31648105000704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57681.287458503721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66698.837317629528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13339.767463525906</v>
      </c>
      <c r="M83" s="858"/>
      <c r="N83" s="51"/>
    </row>
    <row r="84" spans="1:14">
      <c r="B84" s="89" t="s">
        <v>973</v>
      </c>
      <c r="C84" s="90"/>
      <c r="D84" s="90"/>
      <c r="E84" s="90"/>
      <c r="F84" s="90"/>
      <c r="G84" s="90"/>
      <c r="H84" s="90"/>
      <c r="I84" s="87"/>
      <c r="J84" s="88"/>
      <c r="K84" s="304">
        <v>0.05</v>
      </c>
      <c r="L84" s="857">
        <f>N78*K84</f>
        <v>3334.9418658814766</v>
      </c>
      <c r="M84" s="858"/>
      <c r="N84" s="51"/>
    </row>
    <row r="85" spans="1:14" ht="15.75" thickBot="1">
      <c r="B85" s="91" t="s">
        <v>974</v>
      </c>
      <c r="C85" s="92"/>
      <c r="D85" s="92"/>
      <c r="E85" s="92"/>
      <c r="F85" s="92"/>
      <c r="G85" s="92"/>
      <c r="H85" s="92"/>
      <c r="I85" s="93"/>
      <c r="J85" s="94"/>
      <c r="K85" s="305">
        <v>0.05</v>
      </c>
      <c r="L85" s="859">
        <f>N78*K85</f>
        <v>3334.9418658814766</v>
      </c>
      <c r="M85" s="860"/>
      <c r="N85" s="51"/>
    </row>
    <row r="86" spans="1:14" ht="15.75" thickBot="1">
      <c r="B86" s="823" t="s">
        <v>953</v>
      </c>
      <c r="C86" s="824"/>
      <c r="D86" s="824"/>
      <c r="E86" s="824"/>
      <c r="F86" s="824"/>
      <c r="G86" s="824"/>
      <c r="H86" s="824"/>
      <c r="I86" s="824"/>
      <c r="J86" s="824"/>
      <c r="K86" s="824"/>
      <c r="L86" s="824"/>
      <c r="M86" s="825"/>
      <c r="N86" s="52">
        <f>L83+L84+L85</f>
        <v>20009.651195288858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86708.488512918382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6052.4143711913766</v>
      </c>
      <c r="L36" s="270"/>
      <c r="M36" s="271">
        <v>2.5</v>
      </c>
      <c r="N36" s="272">
        <f>K36/M36</f>
        <v>2420.9657484765507</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3228.9913575125706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45483.006754379559</v>
      </c>
      <c r="N48" s="272">
        <f>K48*M48</f>
        <v>59127.908780693426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39.221520043750296</v>
      </c>
      <c r="N49" s="272">
        <f>K49*M49</f>
        <v>941.31648105000704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60069.225261743435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81035.300952153615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16207.060190430724</v>
      </c>
      <c r="M83" s="858"/>
      <c r="N83" s="51"/>
    </row>
    <row r="84" spans="1:14">
      <c r="B84" s="89" t="s">
        <v>973</v>
      </c>
      <c r="C84" s="90"/>
      <c r="D84" s="90"/>
      <c r="E84" s="90"/>
      <c r="F84" s="90"/>
      <c r="G84" s="90"/>
      <c r="H84" s="90"/>
      <c r="I84" s="87"/>
      <c r="J84" s="88"/>
      <c r="K84" s="304">
        <v>0.05</v>
      </c>
      <c r="L84" s="857">
        <f>N78*K84</f>
        <v>4051.765047607681</v>
      </c>
      <c r="M84" s="858"/>
      <c r="N84" s="51"/>
    </row>
    <row r="85" spans="1:14" ht="15.75" thickBot="1">
      <c r="B85" s="91" t="s">
        <v>974</v>
      </c>
      <c r="C85" s="92"/>
      <c r="D85" s="92"/>
      <c r="E85" s="92"/>
      <c r="F85" s="92"/>
      <c r="G85" s="92"/>
      <c r="H85" s="92"/>
      <c r="I85" s="93"/>
      <c r="J85" s="94"/>
      <c r="K85" s="305">
        <v>0.05</v>
      </c>
      <c r="L85" s="859">
        <f>N78*K85</f>
        <v>4051.765047607681</v>
      </c>
      <c r="M85" s="860"/>
      <c r="N85" s="51"/>
    </row>
    <row r="86" spans="1:14" ht="15.75" thickBot="1">
      <c r="B86" s="823" t="s">
        <v>953</v>
      </c>
      <c r="C86" s="824"/>
      <c r="D86" s="824"/>
      <c r="E86" s="824"/>
      <c r="F86" s="824"/>
      <c r="G86" s="824"/>
      <c r="H86" s="824"/>
      <c r="I86" s="824"/>
      <c r="J86" s="824"/>
      <c r="K86" s="824"/>
      <c r="L86" s="824"/>
      <c r="M86" s="825"/>
      <c r="N86" s="52">
        <f>L83+L84+L85</f>
        <v>24310.590285646085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105345.8912377997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6052.4143711913766</v>
      </c>
      <c r="L36" s="270"/>
      <c r="M36" s="271">
        <v>2.5</v>
      </c>
      <c r="N36" s="272">
        <f>K36/M36</f>
        <v>2420.9657484765507</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3228.9913575125706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43064.168966955564</v>
      </c>
      <c r="N48" s="272">
        <f>K48*M48</f>
        <v>55983.419657042235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39.221520043750296</v>
      </c>
      <c r="N49" s="272">
        <f>K49*M49</f>
        <v>941.31648105000704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56924.736138092245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77890.811828502425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15578.162365700486</v>
      </c>
      <c r="M83" s="858"/>
      <c r="N83" s="51"/>
    </row>
    <row r="84" spans="1:14">
      <c r="B84" s="89" t="s">
        <v>973</v>
      </c>
      <c r="C84" s="90"/>
      <c r="D84" s="90"/>
      <c r="E84" s="90"/>
      <c r="F84" s="90"/>
      <c r="G84" s="90"/>
      <c r="H84" s="90"/>
      <c r="I84" s="87"/>
      <c r="J84" s="88"/>
      <c r="K84" s="304">
        <v>0.05</v>
      </c>
      <c r="L84" s="857">
        <f>N78*K84</f>
        <v>3894.5405914251214</v>
      </c>
      <c r="M84" s="858"/>
      <c r="N84" s="51"/>
    </row>
    <row r="85" spans="1:14" ht="15.75" thickBot="1">
      <c r="B85" s="91" t="s">
        <v>974</v>
      </c>
      <c r="C85" s="92"/>
      <c r="D85" s="92"/>
      <c r="E85" s="92"/>
      <c r="F85" s="92"/>
      <c r="G85" s="92"/>
      <c r="H85" s="92"/>
      <c r="I85" s="93"/>
      <c r="J85" s="94"/>
      <c r="K85" s="305">
        <v>0.05</v>
      </c>
      <c r="L85" s="859">
        <f>N78*K85</f>
        <v>3894.5405914251214</v>
      </c>
      <c r="M85" s="860"/>
      <c r="N85" s="51"/>
    </row>
    <row r="86" spans="1:14" ht="15.75" thickBot="1">
      <c r="B86" s="823" t="s">
        <v>953</v>
      </c>
      <c r="C86" s="824"/>
      <c r="D86" s="824"/>
      <c r="E86" s="824"/>
      <c r="F86" s="824"/>
      <c r="G86" s="824"/>
      <c r="H86" s="824"/>
      <c r="I86" s="824"/>
      <c r="J86" s="824"/>
      <c r="K86" s="824"/>
      <c r="L86" s="824"/>
      <c r="M86" s="825"/>
      <c r="N86" s="52">
        <f>L83+L84+L85</f>
        <v>23367.243548550727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101258.05537705316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6052.4143711913766</v>
      </c>
      <c r="L36" s="270"/>
      <c r="M36" s="271">
        <v>2.5</v>
      </c>
      <c r="N36" s="272">
        <f>K36/M36</f>
        <v>2420.9657484765507</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3228.9913575125706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43646.131521118237</v>
      </c>
      <c r="N48" s="272">
        <f>K48*M48</f>
        <v>56739.970977453711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39.221520043750296</v>
      </c>
      <c r="N49" s="272">
        <f>K49*M49</f>
        <v>941.31648105000704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57681.287458503721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78647.363148913893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15729.47262978278</v>
      </c>
      <c r="M83" s="858"/>
      <c r="N83" s="51"/>
    </row>
    <row r="84" spans="1:14">
      <c r="B84" s="89" t="s">
        <v>973</v>
      </c>
      <c r="C84" s="90"/>
      <c r="D84" s="90"/>
      <c r="E84" s="90"/>
      <c r="F84" s="90"/>
      <c r="G84" s="90"/>
      <c r="H84" s="90"/>
      <c r="I84" s="87"/>
      <c r="J84" s="88"/>
      <c r="K84" s="304">
        <v>0.05</v>
      </c>
      <c r="L84" s="857">
        <f>N78*K84</f>
        <v>3932.368157445695</v>
      </c>
      <c r="M84" s="858"/>
      <c r="N84" s="51"/>
    </row>
    <row r="85" spans="1:14" ht="15.75" thickBot="1">
      <c r="B85" s="91" t="s">
        <v>974</v>
      </c>
      <c r="C85" s="92"/>
      <c r="D85" s="92"/>
      <c r="E85" s="92"/>
      <c r="F85" s="92"/>
      <c r="G85" s="92"/>
      <c r="H85" s="92"/>
      <c r="I85" s="93"/>
      <c r="J85" s="94"/>
      <c r="K85" s="305">
        <v>0.05</v>
      </c>
      <c r="L85" s="859">
        <f>N78*K85</f>
        <v>3932.368157445695</v>
      </c>
      <c r="M85" s="860"/>
      <c r="N85" s="51"/>
    </row>
    <row r="86" spans="1:14" ht="15.75" thickBot="1">
      <c r="B86" s="823" t="s">
        <v>953</v>
      </c>
      <c r="C86" s="824"/>
      <c r="D86" s="824"/>
      <c r="E86" s="824"/>
      <c r="F86" s="824"/>
      <c r="G86" s="824"/>
      <c r="H86" s="824"/>
      <c r="I86" s="824"/>
      <c r="J86" s="824"/>
      <c r="K86" s="824"/>
      <c r="L86" s="824"/>
      <c r="M86" s="825"/>
      <c r="N86" s="52">
        <f>L83+L84+L85</f>
        <v>23594.208944674167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102241.57209358807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30</v>
      </c>
      <c r="N36" s="272">
        <f>K36/M36</f>
        <v>2119.1927069997819</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30</v>
      </c>
      <c r="N37" s="272">
        <f>K37/M37</f>
        <v>4068.8499974395809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30</v>
      </c>
      <c r="N38" s="272">
        <f>K38/M38</f>
        <v>3390.7083311996507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8.9561768172669982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9587.7072124562801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45483.006754379559</v>
      </c>
      <c r="N48" s="272">
        <f>K48*M48</f>
        <v>56853.758442974446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56853.758442974446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7">
        <f>VLOOKUP(A59,TRANSPORTE!A5:D123,4,FALSE)</f>
        <v>1212.7478093670829</v>
      </c>
      <c r="M59" s="828"/>
      <c r="N59" s="287">
        <f>K59*L59</f>
        <v>1515.9347617088538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1515.9347617088538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68853.018098866276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13770.603619773256</v>
      </c>
      <c r="M83" s="858"/>
      <c r="N83" s="51"/>
    </row>
    <row r="84" spans="1:14">
      <c r="B84" s="89" t="s">
        <v>973</v>
      </c>
      <c r="C84" s="90"/>
      <c r="D84" s="90"/>
      <c r="E84" s="90"/>
      <c r="F84" s="90"/>
      <c r="G84" s="90"/>
      <c r="H84" s="90"/>
      <c r="I84" s="87"/>
      <c r="J84" s="88"/>
      <c r="K84" s="304">
        <v>0.05</v>
      </c>
      <c r="L84" s="857">
        <f>N78*K84</f>
        <v>3442.6509049433139</v>
      </c>
      <c r="M84" s="858"/>
      <c r="N84" s="51"/>
    </row>
    <row r="85" spans="1:14" ht="15.75" thickBot="1">
      <c r="B85" s="91" t="s">
        <v>974</v>
      </c>
      <c r="C85" s="92"/>
      <c r="D85" s="92"/>
      <c r="E85" s="92"/>
      <c r="F85" s="92"/>
      <c r="G85" s="92"/>
      <c r="H85" s="92"/>
      <c r="I85" s="93"/>
      <c r="J85" s="94"/>
      <c r="K85" s="305">
        <v>0.05</v>
      </c>
      <c r="L85" s="859">
        <f>N78*K85</f>
        <v>3442.6509049433139</v>
      </c>
      <c r="M85" s="860"/>
      <c r="N85" s="51"/>
    </row>
    <row r="86" spans="1:14" ht="15.75" thickBot="1">
      <c r="B86" s="823" t="s">
        <v>953</v>
      </c>
      <c r="C86" s="824"/>
      <c r="D86" s="824"/>
      <c r="E86" s="824"/>
      <c r="F86" s="824"/>
      <c r="G86" s="824"/>
      <c r="H86" s="824"/>
      <c r="I86" s="824"/>
      <c r="J86" s="824"/>
      <c r="K86" s="824"/>
      <c r="L86" s="824"/>
      <c r="M86" s="825"/>
      <c r="N86" s="52">
        <f>L83+L84+L85</f>
        <v>20655.905429659884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89508.923528526153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30</v>
      </c>
      <c r="N36" s="272">
        <f>K36/M36</f>
        <v>2119.1927069997819</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30</v>
      </c>
      <c r="N37" s="272">
        <f>K37/M37</f>
        <v>4068.8499974395809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30</v>
      </c>
      <c r="N38" s="272">
        <f>K38/M38</f>
        <v>3390.7083311996507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8.9561768172669982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9587.7072124562801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43646.131521118237</v>
      </c>
      <c r="N48" s="272">
        <f>K48*M48</f>
        <v>54557.664401397793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54557.664401397793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7">
        <f>VLOOKUP(A59,TRANSPORTE!A5:D123,4,FALSE)</f>
        <v>1212.7478093670829</v>
      </c>
      <c r="M59" s="828"/>
      <c r="N59" s="287">
        <f>K59*L59</f>
        <v>1515.9347617088538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1515.9347617088538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66556.924057289623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13311.384811457925</v>
      </c>
      <c r="M83" s="858"/>
      <c r="N83" s="51"/>
    </row>
    <row r="84" spans="1:14">
      <c r="B84" s="89" t="s">
        <v>973</v>
      </c>
      <c r="C84" s="90"/>
      <c r="D84" s="90"/>
      <c r="E84" s="90"/>
      <c r="F84" s="90"/>
      <c r="G84" s="90"/>
      <c r="H84" s="90"/>
      <c r="I84" s="87"/>
      <c r="J84" s="88"/>
      <c r="K84" s="304">
        <v>0.05</v>
      </c>
      <c r="L84" s="857">
        <f>N78*K84</f>
        <v>3327.8462028644813</v>
      </c>
      <c r="M84" s="858"/>
      <c r="N84" s="51"/>
    </row>
    <row r="85" spans="1:14" ht="15.75" thickBot="1">
      <c r="B85" s="91" t="s">
        <v>974</v>
      </c>
      <c r="C85" s="92"/>
      <c r="D85" s="92"/>
      <c r="E85" s="92"/>
      <c r="F85" s="92"/>
      <c r="G85" s="92"/>
      <c r="H85" s="92"/>
      <c r="I85" s="93"/>
      <c r="J85" s="94"/>
      <c r="K85" s="305">
        <v>0.05</v>
      </c>
      <c r="L85" s="859">
        <f>N78*K85</f>
        <v>3327.8462028644813</v>
      </c>
      <c r="M85" s="860"/>
      <c r="N85" s="51"/>
    </row>
    <row r="86" spans="1:14" ht="15.75" thickBot="1">
      <c r="B86" s="823" t="s">
        <v>953</v>
      </c>
      <c r="C86" s="824"/>
      <c r="D86" s="824"/>
      <c r="E86" s="824"/>
      <c r="F86" s="824"/>
      <c r="G86" s="824"/>
      <c r="H86" s="824"/>
      <c r="I86" s="824"/>
      <c r="J86" s="824"/>
      <c r="K86" s="824"/>
      <c r="L86" s="824"/>
      <c r="M86" s="825"/>
      <c r="N86" s="52">
        <f>L83+L84+L85</f>
        <v>19967.077217186888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86524.001274476512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30</v>
      </c>
      <c r="N36" s="272">
        <f>K36/M36</f>
        <v>2119.1927069997819</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30</v>
      </c>
      <c r="N37" s="272">
        <f>K37/M37</f>
        <v>4068.8499974395809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30</v>
      </c>
      <c r="N38" s="272">
        <f>K38/M38</f>
        <v>3390.7083311996507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8.9561768172669982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9587.7072124562801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43646.131521118237</v>
      </c>
      <c r="N48" s="272">
        <f>K48*M48</f>
        <v>54557.664401397793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54557.664401397793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7">
        <f>VLOOKUP(A59,TRANSPORTE!A5:D123,4,FALSE)</f>
        <v>1212.7478093670829</v>
      </c>
      <c r="M59" s="828"/>
      <c r="N59" s="287">
        <f>K59*L59</f>
        <v>1515.9347617088538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1515.9347617088538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66556.924057289623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13311.384811457925</v>
      </c>
      <c r="M83" s="858"/>
      <c r="N83" s="51"/>
    </row>
    <row r="84" spans="1:14">
      <c r="B84" s="89" t="s">
        <v>973</v>
      </c>
      <c r="C84" s="90"/>
      <c r="D84" s="90"/>
      <c r="E84" s="90"/>
      <c r="F84" s="90"/>
      <c r="G84" s="90"/>
      <c r="H84" s="90"/>
      <c r="I84" s="87"/>
      <c r="J84" s="88"/>
      <c r="K84" s="304">
        <v>0.05</v>
      </c>
      <c r="L84" s="857">
        <f>N78*K84</f>
        <v>3327.8462028644813</v>
      </c>
      <c r="M84" s="858"/>
      <c r="N84" s="51"/>
    </row>
    <row r="85" spans="1:14" ht="15.75" thickBot="1">
      <c r="B85" s="91" t="s">
        <v>974</v>
      </c>
      <c r="C85" s="92"/>
      <c r="D85" s="92"/>
      <c r="E85" s="92"/>
      <c r="F85" s="92"/>
      <c r="G85" s="92"/>
      <c r="H85" s="92"/>
      <c r="I85" s="93"/>
      <c r="J85" s="94"/>
      <c r="K85" s="305">
        <v>0.05</v>
      </c>
      <c r="L85" s="859">
        <f>N78*K85</f>
        <v>3327.8462028644813</v>
      </c>
      <c r="M85" s="860"/>
      <c r="N85" s="51"/>
    </row>
    <row r="86" spans="1:14" ht="15.75" thickBot="1">
      <c r="B86" s="823" t="s">
        <v>953</v>
      </c>
      <c r="C86" s="824"/>
      <c r="D86" s="824"/>
      <c r="E86" s="824"/>
      <c r="F86" s="824"/>
      <c r="G86" s="824"/>
      <c r="H86" s="824"/>
      <c r="I86" s="824"/>
      <c r="J86" s="824"/>
      <c r="K86" s="824"/>
      <c r="L86" s="824"/>
      <c r="M86" s="825"/>
      <c r="N86" s="52">
        <f>L83+L84+L85</f>
        <v>19967.077217186888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86524.001274476512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45</v>
      </c>
      <c r="N37" s="272">
        <f>K37/M37</f>
        <v>2712.5666649597206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6391.8048083041867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45483.006754379559</v>
      </c>
      <c r="N48" s="272">
        <f>K48*M48</f>
        <v>59127.908780693426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418.59360611860313</v>
      </c>
      <c r="N49" s="272">
        <f>K49*M49</f>
        <v>37673.424550674281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96801.333331367699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105366.78874633355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21073.35774926671</v>
      </c>
      <c r="M83" s="858"/>
      <c r="N83" s="51"/>
    </row>
    <row r="84" spans="1:14">
      <c r="B84" s="89" t="s">
        <v>973</v>
      </c>
      <c r="C84" s="90"/>
      <c r="D84" s="90"/>
      <c r="E84" s="90"/>
      <c r="F84" s="90"/>
      <c r="G84" s="90"/>
      <c r="H84" s="90"/>
      <c r="I84" s="87"/>
      <c r="J84" s="88"/>
      <c r="K84" s="304">
        <v>0.05</v>
      </c>
      <c r="L84" s="857">
        <f>N78*K84</f>
        <v>5268.3394373166775</v>
      </c>
      <c r="M84" s="858"/>
      <c r="N84" s="51"/>
    </row>
    <row r="85" spans="1:14" ht="15.75" thickBot="1">
      <c r="B85" s="91" t="s">
        <v>974</v>
      </c>
      <c r="C85" s="92"/>
      <c r="D85" s="92"/>
      <c r="E85" s="92"/>
      <c r="F85" s="92"/>
      <c r="G85" s="92"/>
      <c r="H85" s="92"/>
      <c r="I85" s="93"/>
      <c r="J85" s="94"/>
      <c r="K85" s="305">
        <v>0.05</v>
      </c>
      <c r="L85" s="859">
        <f>N78*K85</f>
        <v>5268.3394373166775</v>
      </c>
      <c r="M85" s="860"/>
      <c r="N85" s="51"/>
    </row>
    <row r="86" spans="1:14" ht="15.75" thickBot="1">
      <c r="B86" s="823" t="s">
        <v>953</v>
      </c>
      <c r="C86" s="824"/>
      <c r="D86" s="824"/>
      <c r="E86" s="824"/>
      <c r="F86" s="824"/>
      <c r="G86" s="824"/>
      <c r="H86" s="824"/>
      <c r="I86" s="824"/>
      <c r="J86" s="824"/>
      <c r="K86" s="824"/>
      <c r="L86" s="824"/>
      <c r="M86" s="825"/>
      <c r="N86" s="52">
        <f>L83+L84+L85</f>
        <v>31610.036623900065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136976.82537023362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45</v>
      </c>
      <c r="N37" s="272">
        <f>K37/M37</f>
        <v>2712.5666649597206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6391.8048083041867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43064.168966955564</v>
      </c>
      <c r="N48" s="272">
        <f>K48*M48</f>
        <v>55983.419657042235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418.59360611860313</v>
      </c>
      <c r="N49" s="272">
        <f>K49*M49</f>
        <v>37673.424550674281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93656.844207716524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102222.29962268237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20444.459924536477</v>
      </c>
      <c r="M83" s="858"/>
      <c r="N83" s="51"/>
    </row>
    <row r="84" spans="1:14">
      <c r="B84" s="89" t="s">
        <v>973</v>
      </c>
      <c r="C84" s="90"/>
      <c r="D84" s="90"/>
      <c r="E84" s="90"/>
      <c r="F84" s="90"/>
      <c r="G84" s="90"/>
      <c r="H84" s="90"/>
      <c r="I84" s="87"/>
      <c r="J84" s="88"/>
      <c r="K84" s="304">
        <v>0.05</v>
      </c>
      <c r="L84" s="857">
        <f>N78*K84</f>
        <v>5111.1149811341193</v>
      </c>
      <c r="M84" s="858"/>
      <c r="N84" s="51"/>
    </row>
    <row r="85" spans="1:14" ht="15.75" thickBot="1">
      <c r="B85" s="91" t="s">
        <v>974</v>
      </c>
      <c r="C85" s="92"/>
      <c r="D85" s="92"/>
      <c r="E85" s="92"/>
      <c r="F85" s="92"/>
      <c r="G85" s="92"/>
      <c r="H85" s="92"/>
      <c r="I85" s="93"/>
      <c r="J85" s="94"/>
      <c r="K85" s="305">
        <v>0.05</v>
      </c>
      <c r="L85" s="859">
        <f>N78*K85</f>
        <v>5111.1149811341193</v>
      </c>
      <c r="M85" s="860"/>
      <c r="N85" s="51"/>
    </row>
    <row r="86" spans="1:14" ht="15.75" thickBot="1">
      <c r="B86" s="823" t="s">
        <v>953</v>
      </c>
      <c r="C86" s="824"/>
      <c r="D86" s="824"/>
      <c r="E86" s="824"/>
      <c r="F86" s="824"/>
      <c r="G86" s="824"/>
      <c r="H86" s="824"/>
      <c r="I86" s="824"/>
      <c r="J86" s="824"/>
      <c r="K86" s="824"/>
      <c r="L86" s="824"/>
      <c r="M86" s="825"/>
      <c r="N86" s="52">
        <f>L83+L84+L85</f>
        <v>30666.689886804717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132888.98950948709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45</v>
      </c>
      <c r="N37" s="272">
        <f>K37/M37</f>
        <v>2712.5666649597206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6391.8048083041867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45483.006754379559</v>
      </c>
      <c r="N48" s="272">
        <f>K48*M48</f>
        <v>59127.908780693426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418.59360611860313</v>
      </c>
      <c r="N49" s="272">
        <f>K49*M49</f>
        <v>37673.424550674281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96801.333331367699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105366.78874633355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21073.35774926671</v>
      </c>
      <c r="M83" s="858"/>
      <c r="N83" s="51"/>
    </row>
    <row r="84" spans="1:14">
      <c r="B84" s="89" t="s">
        <v>973</v>
      </c>
      <c r="C84" s="90"/>
      <c r="D84" s="90"/>
      <c r="E84" s="90"/>
      <c r="F84" s="90"/>
      <c r="G84" s="90"/>
      <c r="H84" s="90"/>
      <c r="I84" s="87"/>
      <c r="J84" s="88"/>
      <c r="K84" s="304">
        <v>0.05</v>
      </c>
      <c r="L84" s="857">
        <f>N78*K84</f>
        <v>5268.3394373166775</v>
      </c>
      <c r="M84" s="858"/>
      <c r="N84" s="51"/>
    </row>
    <row r="85" spans="1:14" ht="15.75" thickBot="1">
      <c r="B85" s="91" t="s">
        <v>974</v>
      </c>
      <c r="C85" s="92"/>
      <c r="D85" s="92"/>
      <c r="E85" s="92"/>
      <c r="F85" s="92"/>
      <c r="G85" s="92"/>
      <c r="H85" s="92"/>
      <c r="I85" s="93"/>
      <c r="J85" s="94"/>
      <c r="K85" s="305">
        <v>0.05</v>
      </c>
      <c r="L85" s="859">
        <f>N78*K85</f>
        <v>5268.3394373166775</v>
      </c>
      <c r="M85" s="860"/>
      <c r="N85" s="51"/>
    </row>
    <row r="86" spans="1:14" ht="15.75" thickBot="1">
      <c r="B86" s="823" t="s">
        <v>953</v>
      </c>
      <c r="C86" s="824"/>
      <c r="D86" s="824"/>
      <c r="E86" s="824"/>
      <c r="F86" s="824"/>
      <c r="G86" s="824"/>
      <c r="H86" s="824"/>
      <c r="I86" s="824"/>
      <c r="J86" s="824"/>
      <c r="K86" s="824"/>
      <c r="L86" s="824"/>
      <c r="M86" s="825"/>
      <c r="N86" s="52">
        <f>L83+L84+L85</f>
        <v>31610.036623900065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136976.82537023362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45</v>
      </c>
      <c r="N37" s="272">
        <f>K37/M37</f>
        <v>2712.5666649597206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6391.8048083041867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43064.168966955564</v>
      </c>
      <c r="N48" s="272">
        <f>K48*M48</f>
        <v>55983.419657042235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418.59360611860313</v>
      </c>
      <c r="N49" s="272">
        <f>K49*M49</f>
        <v>37673.424550674281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93656.844207716524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102222.29962268237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20444.459924536477</v>
      </c>
      <c r="M83" s="858"/>
      <c r="N83" s="51"/>
    </row>
    <row r="84" spans="1:14">
      <c r="B84" s="89" t="s">
        <v>973</v>
      </c>
      <c r="C84" s="90"/>
      <c r="D84" s="90"/>
      <c r="E84" s="90"/>
      <c r="F84" s="90"/>
      <c r="G84" s="90"/>
      <c r="H84" s="90"/>
      <c r="I84" s="87"/>
      <c r="J84" s="88"/>
      <c r="K84" s="304">
        <v>0.05</v>
      </c>
      <c r="L84" s="857">
        <f>N78*K84</f>
        <v>5111.1149811341193</v>
      </c>
      <c r="M84" s="858"/>
      <c r="N84" s="51"/>
    </row>
    <row r="85" spans="1:14" ht="15.75" thickBot="1">
      <c r="B85" s="91" t="s">
        <v>974</v>
      </c>
      <c r="C85" s="92"/>
      <c r="D85" s="92"/>
      <c r="E85" s="92"/>
      <c r="F85" s="92"/>
      <c r="G85" s="92"/>
      <c r="H85" s="92"/>
      <c r="I85" s="93"/>
      <c r="J85" s="94"/>
      <c r="K85" s="305">
        <v>0.05</v>
      </c>
      <c r="L85" s="859">
        <f>N78*K85</f>
        <v>5111.1149811341193</v>
      </c>
      <c r="M85" s="860"/>
      <c r="N85" s="51"/>
    </row>
    <row r="86" spans="1:14" ht="15.75" thickBot="1">
      <c r="B86" s="823" t="s">
        <v>953</v>
      </c>
      <c r="C86" s="824"/>
      <c r="D86" s="824"/>
      <c r="E86" s="824"/>
      <c r="F86" s="824"/>
      <c r="G86" s="824"/>
      <c r="H86" s="824"/>
      <c r="I86" s="824"/>
      <c r="J86" s="824"/>
      <c r="K86" s="824"/>
      <c r="L86" s="824"/>
      <c r="M86" s="825"/>
      <c r="N86" s="52">
        <f>L83+L84+L85</f>
        <v>30666.689886804717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132888.98950948709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45</v>
      </c>
      <c r="N37" s="272">
        <f>K37/M37</f>
        <v>2712.5666649597206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6391.8048083041867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45483.006754379559</v>
      </c>
      <c r="N48" s="272">
        <f>K48*M48</f>
        <v>59127.908780693426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59127.908780693426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67693.364195659291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13538.672839131859</v>
      </c>
      <c r="M83" s="858"/>
      <c r="N83" s="51"/>
    </row>
    <row r="84" spans="1:14">
      <c r="B84" s="89" t="s">
        <v>973</v>
      </c>
      <c r="C84" s="90"/>
      <c r="D84" s="90"/>
      <c r="E84" s="90"/>
      <c r="F84" s="90"/>
      <c r="G84" s="90"/>
      <c r="H84" s="90"/>
      <c r="I84" s="87"/>
      <c r="J84" s="88"/>
      <c r="K84" s="304">
        <v>0.05</v>
      </c>
      <c r="L84" s="857">
        <f>N78*K84</f>
        <v>3384.6682097829648</v>
      </c>
      <c r="M84" s="858"/>
      <c r="N84" s="51"/>
    </row>
    <row r="85" spans="1:14" ht="15.75" thickBot="1">
      <c r="B85" s="91" t="s">
        <v>974</v>
      </c>
      <c r="C85" s="92"/>
      <c r="D85" s="92"/>
      <c r="E85" s="92"/>
      <c r="F85" s="92"/>
      <c r="G85" s="92"/>
      <c r="H85" s="92"/>
      <c r="I85" s="93"/>
      <c r="J85" s="94"/>
      <c r="K85" s="305">
        <v>0.05</v>
      </c>
      <c r="L85" s="859">
        <f>N78*K85</f>
        <v>3384.6682097829648</v>
      </c>
      <c r="M85" s="860"/>
      <c r="N85" s="51"/>
    </row>
    <row r="86" spans="1:14" ht="15.75" thickBot="1">
      <c r="B86" s="823" t="s">
        <v>953</v>
      </c>
      <c r="C86" s="824"/>
      <c r="D86" s="824"/>
      <c r="E86" s="824"/>
      <c r="F86" s="824"/>
      <c r="G86" s="824"/>
      <c r="H86" s="824"/>
      <c r="I86" s="824"/>
      <c r="J86" s="824"/>
      <c r="K86" s="824"/>
      <c r="L86" s="824"/>
      <c r="M86" s="825"/>
      <c r="N86" s="52">
        <f>L83+L84+L85</f>
        <v>20308.009258697788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88001.373454357075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45</v>
      </c>
      <c r="N37" s="272">
        <f>K37/M37</f>
        <v>2712.5666649597206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6391.8048083041867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43064.168966955564</v>
      </c>
      <c r="N48" s="272">
        <f>K48*M48</f>
        <v>55983.419657042235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55983.419657042235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64548.875072008093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12909.775014401619</v>
      </c>
      <c r="M83" s="858"/>
      <c r="N83" s="51"/>
    </row>
    <row r="84" spans="1:14">
      <c r="B84" s="89" t="s">
        <v>973</v>
      </c>
      <c r="C84" s="90"/>
      <c r="D84" s="90"/>
      <c r="E84" s="90"/>
      <c r="F84" s="90"/>
      <c r="G84" s="90"/>
      <c r="H84" s="90"/>
      <c r="I84" s="87"/>
      <c r="J84" s="88"/>
      <c r="K84" s="304">
        <v>0.05</v>
      </c>
      <c r="L84" s="857">
        <f>N78*K84</f>
        <v>3227.4437536004048</v>
      </c>
      <c r="M84" s="858"/>
      <c r="N84" s="51"/>
    </row>
    <row r="85" spans="1:14" ht="15.75" thickBot="1">
      <c r="B85" s="91" t="s">
        <v>974</v>
      </c>
      <c r="C85" s="92"/>
      <c r="D85" s="92"/>
      <c r="E85" s="92"/>
      <c r="F85" s="92"/>
      <c r="G85" s="92"/>
      <c r="H85" s="92"/>
      <c r="I85" s="93"/>
      <c r="J85" s="94"/>
      <c r="K85" s="305">
        <v>0.05</v>
      </c>
      <c r="L85" s="859">
        <f>N78*K85</f>
        <v>3227.4437536004048</v>
      </c>
      <c r="M85" s="860"/>
      <c r="N85" s="51"/>
    </row>
    <row r="86" spans="1:14" ht="15.75" thickBot="1">
      <c r="B86" s="823" t="s">
        <v>953</v>
      </c>
      <c r="C86" s="824"/>
      <c r="D86" s="824"/>
      <c r="E86" s="824"/>
      <c r="F86" s="824"/>
      <c r="G86" s="824"/>
      <c r="H86" s="824"/>
      <c r="I86" s="824"/>
      <c r="J86" s="824"/>
      <c r="K86" s="824"/>
      <c r="L86" s="824"/>
      <c r="M86" s="825"/>
      <c r="N86" s="52">
        <f>L83+L84+L85</f>
        <v>19364.662521602429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83913.537593610527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45</v>
      </c>
      <c r="N37" s="272">
        <f>K37/M37</f>
        <v>2712.5666649597206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6391.8048083041867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45483.006754379559</v>
      </c>
      <c r="N48" s="272">
        <f>K48*M48</f>
        <v>59127.908780693426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59127.908780693426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67693.364195659291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13538.672839131859</v>
      </c>
      <c r="M83" s="858"/>
      <c r="N83" s="51"/>
    </row>
    <row r="84" spans="1:14">
      <c r="B84" s="89" t="s">
        <v>973</v>
      </c>
      <c r="C84" s="90"/>
      <c r="D84" s="90"/>
      <c r="E84" s="90"/>
      <c r="F84" s="90"/>
      <c r="G84" s="90"/>
      <c r="H84" s="90"/>
      <c r="I84" s="87"/>
      <c r="J84" s="88"/>
      <c r="K84" s="304">
        <v>0.05</v>
      </c>
      <c r="L84" s="857">
        <f>N78*K84</f>
        <v>3384.6682097829648</v>
      </c>
      <c r="M84" s="858"/>
      <c r="N84" s="51"/>
    </row>
    <row r="85" spans="1:14" ht="15.75" thickBot="1">
      <c r="B85" s="91" t="s">
        <v>974</v>
      </c>
      <c r="C85" s="92"/>
      <c r="D85" s="92"/>
      <c r="E85" s="92"/>
      <c r="F85" s="92"/>
      <c r="G85" s="92"/>
      <c r="H85" s="92"/>
      <c r="I85" s="93"/>
      <c r="J85" s="94"/>
      <c r="K85" s="305">
        <v>0.05</v>
      </c>
      <c r="L85" s="859">
        <f>N78*K85</f>
        <v>3384.6682097829648</v>
      </c>
      <c r="M85" s="860"/>
      <c r="N85" s="51"/>
    </row>
    <row r="86" spans="1:14" ht="15.75" thickBot="1">
      <c r="B86" s="823" t="s">
        <v>953</v>
      </c>
      <c r="C86" s="824"/>
      <c r="D86" s="824"/>
      <c r="E86" s="824"/>
      <c r="F86" s="824"/>
      <c r="G86" s="824"/>
      <c r="H86" s="824"/>
      <c r="I86" s="824"/>
      <c r="J86" s="824"/>
      <c r="K86" s="824"/>
      <c r="L86" s="824"/>
      <c r="M86" s="825"/>
      <c r="N86" s="52">
        <f>L83+L84+L85</f>
        <v>20308.009258697788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88001.373454357075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45</v>
      </c>
      <c r="N37" s="272">
        <f>K37/M37</f>
        <v>2712.5666649597206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6391.8048083041867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43064.168966955564</v>
      </c>
      <c r="N48" s="272">
        <f>K48*M48</f>
        <v>55983.419657042235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55983.419657042235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64548.875072008093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12909.775014401619</v>
      </c>
      <c r="M83" s="858"/>
      <c r="N83" s="51"/>
    </row>
    <row r="84" spans="1:14">
      <c r="B84" s="89" t="s">
        <v>973</v>
      </c>
      <c r="C84" s="90"/>
      <c r="D84" s="90"/>
      <c r="E84" s="90"/>
      <c r="F84" s="90"/>
      <c r="G84" s="90"/>
      <c r="H84" s="90"/>
      <c r="I84" s="87"/>
      <c r="J84" s="88"/>
      <c r="K84" s="304">
        <v>0.05</v>
      </c>
      <c r="L84" s="857">
        <f>N78*K84</f>
        <v>3227.4437536004048</v>
      </c>
      <c r="M84" s="858"/>
      <c r="N84" s="51"/>
    </row>
    <row r="85" spans="1:14" ht="15.75" thickBot="1">
      <c r="B85" s="91" t="s">
        <v>974</v>
      </c>
      <c r="C85" s="92"/>
      <c r="D85" s="92"/>
      <c r="E85" s="92"/>
      <c r="F85" s="92"/>
      <c r="G85" s="92"/>
      <c r="H85" s="92"/>
      <c r="I85" s="93"/>
      <c r="J85" s="94"/>
      <c r="K85" s="305">
        <v>0.05</v>
      </c>
      <c r="L85" s="859">
        <f>N78*K85</f>
        <v>3227.4437536004048</v>
      </c>
      <c r="M85" s="860"/>
      <c r="N85" s="51"/>
    </row>
    <row r="86" spans="1:14" ht="15.75" thickBot="1">
      <c r="B86" s="823" t="s">
        <v>953</v>
      </c>
      <c r="C86" s="824"/>
      <c r="D86" s="824"/>
      <c r="E86" s="824"/>
      <c r="F86" s="824"/>
      <c r="G86" s="824"/>
      <c r="H86" s="824"/>
      <c r="I86" s="824"/>
      <c r="J86" s="824"/>
      <c r="K86" s="824"/>
      <c r="L86" s="824"/>
      <c r="M86" s="825"/>
      <c r="N86" s="52">
        <f>L83+L84+L85</f>
        <v>19364.662521602429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83913.537593610527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418.59360611860313</v>
      </c>
      <c r="N48" s="272">
        <f>K48*M48</f>
        <v>418.59360611860313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418.59360611860313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418.59360611860313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83.718721223720635</v>
      </c>
      <c r="M83" s="858"/>
      <c r="N83" s="51"/>
    </row>
    <row r="84" spans="1:14">
      <c r="B84" s="89" t="s">
        <v>973</v>
      </c>
      <c r="C84" s="90"/>
      <c r="D84" s="90"/>
      <c r="E84" s="90"/>
      <c r="F84" s="90"/>
      <c r="G84" s="90"/>
      <c r="H84" s="90"/>
      <c r="I84" s="87"/>
      <c r="J84" s="88"/>
      <c r="K84" s="304">
        <v>0.05</v>
      </c>
      <c r="L84" s="857">
        <f>N78*K84</f>
        <v>20.929680305930159</v>
      </c>
      <c r="M84" s="858"/>
      <c r="N84" s="51"/>
    </row>
    <row r="85" spans="1:14" ht="15.75" thickBot="1">
      <c r="B85" s="91" t="s">
        <v>974</v>
      </c>
      <c r="C85" s="92"/>
      <c r="D85" s="92"/>
      <c r="E85" s="92"/>
      <c r="F85" s="92"/>
      <c r="G85" s="92"/>
      <c r="H85" s="92"/>
      <c r="I85" s="93"/>
      <c r="J85" s="94"/>
      <c r="K85" s="305">
        <v>0.05</v>
      </c>
      <c r="L85" s="859">
        <f>N78*K85</f>
        <v>20.929680305930159</v>
      </c>
      <c r="M85" s="860"/>
      <c r="N85" s="51"/>
    </row>
    <row r="86" spans="1:14" ht="15.75" thickBot="1">
      <c r="B86" s="823" t="s">
        <v>953</v>
      </c>
      <c r="C86" s="824"/>
      <c r="D86" s="824"/>
      <c r="E86" s="824"/>
      <c r="F86" s="824"/>
      <c r="G86" s="824"/>
      <c r="H86" s="824"/>
      <c r="I86" s="824"/>
      <c r="J86" s="824"/>
      <c r="K86" s="824"/>
      <c r="L86" s="824"/>
      <c r="M86" s="825"/>
      <c r="N86" s="52">
        <f>L83+L84+L85</f>
        <v>125.57808183558096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544.17168795418411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45</v>
      </c>
      <c r="N37" s="272">
        <f>K37/M37</f>
        <v>2712.5666649597206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6391.8048083041867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43064.168966955564</v>
      </c>
      <c r="N48" s="272">
        <f>K48*M48</f>
        <v>55983.419657042235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418.59360611860313</v>
      </c>
      <c r="N49" s="272">
        <f>K49*M49</f>
        <v>37673.424550674281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93656.844207716524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102222.29962268237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20444.459924536477</v>
      </c>
      <c r="M83" s="858"/>
      <c r="N83" s="51"/>
    </row>
    <row r="84" spans="1:14">
      <c r="B84" s="89" t="s">
        <v>973</v>
      </c>
      <c r="C84" s="90"/>
      <c r="D84" s="90"/>
      <c r="E84" s="90"/>
      <c r="F84" s="90"/>
      <c r="G84" s="90"/>
      <c r="H84" s="90"/>
      <c r="I84" s="87"/>
      <c r="J84" s="88"/>
      <c r="K84" s="304">
        <v>0.05</v>
      </c>
      <c r="L84" s="857">
        <f>N78*K84</f>
        <v>5111.1149811341193</v>
      </c>
      <c r="M84" s="858"/>
      <c r="N84" s="51"/>
    </row>
    <row r="85" spans="1:14" ht="15.75" thickBot="1">
      <c r="B85" s="91" t="s">
        <v>974</v>
      </c>
      <c r="C85" s="92"/>
      <c r="D85" s="92"/>
      <c r="E85" s="92"/>
      <c r="F85" s="92"/>
      <c r="G85" s="92"/>
      <c r="H85" s="92"/>
      <c r="I85" s="93"/>
      <c r="J85" s="94"/>
      <c r="K85" s="305">
        <v>0.05</v>
      </c>
      <c r="L85" s="859">
        <f>N78*K85</f>
        <v>5111.1149811341193</v>
      </c>
      <c r="M85" s="860"/>
      <c r="N85" s="51"/>
    </row>
    <row r="86" spans="1:14" ht="15.75" thickBot="1">
      <c r="B86" s="823" t="s">
        <v>953</v>
      </c>
      <c r="C86" s="824"/>
      <c r="D86" s="824"/>
      <c r="E86" s="824"/>
      <c r="F86" s="824"/>
      <c r="G86" s="824"/>
      <c r="H86" s="824"/>
      <c r="I86" s="824"/>
      <c r="J86" s="824"/>
      <c r="K86" s="824"/>
      <c r="L86" s="824"/>
      <c r="M86" s="825"/>
      <c r="N86" s="52">
        <f>L83+L84+L85</f>
        <v>30666.689886804717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132888.98950948709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45</v>
      </c>
      <c r="N37" s="272">
        <f>K37/M37</f>
        <v>2712.5666649597206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6391.8048083041867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43064.168966955564</v>
      </c>
      <c r="N48" s="272">
        <f>K48*M48</f>
        <v>55983.419657042235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418.59360611860313</v>
      </c>
      <c r="N49" s="272">
        <f>K49*M49</f>
        <v>37673.424550674281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93656.844207716524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102222.29962268237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20444.459924536477</v>
      </c>
      <c r="M83" s="858"/>
      <c r="N83" s="51"/>
    </row>
    <row r="84" spans="1:14">
      <c r="B84" s="89" t="s">
        <v>973</v>
      </c>
      <c r="C84" s="90"/>
      <c r="D84" s="90"/>
      <c r="E84" s="90"/>
      <c r="F84" s="90"/>
      <c r="G84" s="90"/>
      <c r="H84" s="90"/>
      <c r="I84" s="87"/>
      <c r="J84" s="88"/>
      <c r="K84" s="304">
        <v>0.05</v>
      </c>
      <c r="L84" s="857">
        <f>N78*K84</f>
        <v>5111.1149811341193</v>
      </c>
      <c r="M84" s="858"/>
      <c r="N84" s="51"/>
    </row>
    <row r="85" spans="1:14" ht="15.75" thickBot="1">
      <c r="B85" s="91" t="s">
        <v>974</v>
      </c>
      <c r="C85" s="92"/>
      <c r="D85" s="92"/>
      <c r="E85" s="92"/>
      <c r="F85" s="92"/>
      <c r="G85" s="92"/>
      <c r="H85" s="92"/>
      <c r="I85" s="93"/>
      <c r="J85" s="94"/>
      <c r="K85" s="305">
        <v>0.05</v>
      </c>
      <c r="L85" s="859">
        <f>N78*K85</f>
        <v>5111.1149811341193</v>
      </c>
      <c r="M85" s="860"/>
      <c r="N85" s="51"/>
    </row>
    <row r="86" spans="1:14" ht="15.75" thickBot="1">
      <c r="B86" s="823" t="s">
        <v>953</v>
      </c>
      <c r="C86" s="824"/>
      <c r="D86" s="824"/>
      <c r="E86" s="824"/>
      <c r="F86" s="824"/>
      <c r="G86" s="824"/>
      <c r="H86" s="824"/>
      <c r="I86" s="824"/>
      <c r="J86" s="824"/>
      <c r="K86" s="824"/>
      <c r="L86" s="824"/>
      <c r="M86" s="825"/>
      <c r="N86" s="52">
        <f>L83+L84+L85</f>
        <v>30666.689886804717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132888.98950948709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45</v>
      </c>
      <c r="N37" s="272">
        <f>K37/M37</f>
        <v>2712.5666649597206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6391.8048083041867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43064.168966955564</v>
      </c>
      <c r="N48" s="272">
        <f>K48*M48</f>
        <v>55983.419657042235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55983.419657042235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64548.875072008093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12909.775014401619</v>
      </c>
      <c r="M83" s="858"/>
      <c r="N83" s="51"/>
    </row>
    <row r="84" spans="1:14">
      <c r="B84" s="89" t="s">
        <v>973</v>
      </c>
      <c r="C84" s="90"/>
      <c r="D84" s="90"/>
      <c r="E84" s="90"/>
      <c r="F84" s="90"/>
      <c r="G84" s="90"/>
      <c r="H84" s="90"/>
      <c r="I84" s="87"/>
      <c r="J84" s="88"/>
      <c r="K84" s="304">
        <v>0.05</v>
      </c>
      <c r="L84" s="857">
        <f>N78*K84</f>
        <v>3227.4437536004048</v>
      </c>
      <c r="M84" s="858"/>
      <c r="N84" s="51"/>
    </row>
    <row r="85" spans="1:14" ht="15.75" thickBot="1">
      <c r="B85" s="91" t="s">
        <v>974</v>
      </c>
      <c r="C85" s="92"/>
      <c r="D85" s="92"/>
      <c r="E85" s="92"/>
      <c r="F85" s="92"/>
      <c r="G85" s="92"/>
      <c r="H85" s="92"/>
      <c r="I85" s="93"/>
      <c r="J85" s="94"/>
      <c r="K85" s="305">
        <v>0.05</v>
      </c>
      <c r="L85" s="859">
        <f>N78*K85</f>
        <v>3227.4437536004048</v>
      </c>
      <c r="M85" s="860"/>
      <c r="N85" s="51"/>
    </row>
    <row r="86" spans="1:14" ht="15.75" thickBot="1">
      <c r="B86" s="823" t="s">
        <v>953</v>
      </c>
      <c r="C86" s="824"/>
      <c r="D86" s="824"/>
      <c r="E86" s="824"/>
      <c r="F86" s="824"/>
      <c r="G86" s="824"/>
      <c r="H86" s="824"/>
      <c r="I86" s="824"/>
      <c r="J86" s="824"/>
      <c r="K86" s="824"/>
      <c r="L86" s="824"/>
      <c r="M86" s="825"/>
      <c r="N86" s="52">
        <f>L83+L84+L85</f>
        <v>19364.662521602429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83913.537593610527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45</v>
      </c>
      <c r="N36" s="272">
        <f>K36/M36</f>
        <v>1412.7951379998544</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122065.49992318742</v>
      </c>
      <c r="L37" s="270"/>
      <c r="M37" s="271">
        <v>45</v>
      </c>
      <c r="N37" s="272">
        <f>K37/M37</f>
        <v>2712.5666649597206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101721.24993598952</v>
      </c>
      <c r="L38" s="270"/>
      <c r="M38" s="271">
        <v>45</v>
      </c>
      <c r="N38" s="272">
        <f>K38/M38</f>
        <v>2260.472220799767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6391.8048083041867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43064.168966955564</v>
      </c>
      <c r="N48" s="272">
        <f>K48*M48</f>
        <v>55983.419657042235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55983.419657042235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1212.7478093670829</v>
      </c>
      <c r="M59" s="828"/>
      <c r="N59" s="287">
        <f>K59*L59</f>
        <v>1576.572152177208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64548.875072008093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12909.775014401619</v>
      </c>
      <c r="M83" s="858"/>
      <c r="N83" s="51"/>
    </row>
    <row r="84" spans="1:14">
      <c r="B84" s="89" t="s">
        <v>973</v>
      </c>
      <c r="C84" s="90"/>
      <c r="D84" s="90"/>
      <c r="E84" s="90"/>
      <c r="F84" s="90"/>
      <c r="G84" s="90"/>
      <c r="H84" s="90"/>
      <c r="I84" s="87"/>
      <c r="J84" s="88"/>
      <c r="K84" s="304">
        <v>0.05</v>
      </c>
      <c r="L84" s="857">
        <f>N78*K84</f>
        <v>3227.4437536004048</v>
      </c>
      <c r="M84" s="858"/>
      <c r="N84" s="51"/>
    </row>
    <row r="85" spans="1:14" ht="15.75" thickBot="1">
      <c r="B85" s="91" t="s">
        <v>974</v>
      </c>
      <c r="C85" s="92"/>
      <c r="D85" s="92"/>
      <c r="E85" s="92"/>
      <c r="F85" s="92"/>
      <c r="G85" s="92"/>
      <c r="H85" s="92"/>
      <c r="I85" s="93"/>
      <c r="J85" s="94"/>
      <c r="K85" s="305">
        <v>0.05</v>
      </c>
      <c r="L85" s="859">
        <f>N78*K85</f>
        <v>3227.4437536004048</v>
      </c>
      <c r="M85" s="860"/>
      <c r="N85" s="51"/>
    </row>
    <row r="86" spans="1:14" ht="15.75" thickBot="1">
      <c r="B86" s="823" t="s">
        <v>953</v>
      </c>
      <c r="C86" s="824"/>
      <c r="D86" s="824"/>
      <c r="E86" s="824"/>
      <c r="F86" s="824"/>
      <c r="G86" s="824"/>
      <c r="H86" s="824"/>
      <c r="I86" s="824"/>
      <c r="J86" s="824"/>
      <c r="K86" s="824"/>
      <c r="L86" s="824"/>
      <c r="M86" s="825"/>
      <c r="N86" s="52">
        <f>L83+L84+L85</f>
        <v>19364.662521602429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83913.537593610527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418.59360611860313</v>
      </c>
      <c r="N48" s="272">
        <f>K48*M48</f>
        <v>418.59360611860313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418.59360611860313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418.59360611860313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83.718721223720635</v>
      </c>
      <c r="M83" s="858"/>
      <c r="N83" s="51"/>
    </row>
    <row r="84" spans="1:14">
      <c r="B84" s="89" t="s">
        <v>973</v>
      </c>
      <c r="C84" s="90"/>
      <c r="D84" s="90"/>
      <c r="E84" s="90"/>
      <c r="F84" s="90"/>
      <c r="G84" s="90"/>
      <c r="H84" s="90"/>
      <c r="I84" s="87"/>
      <c r="J84" s="88"/>
      <c r="K84" s="304">
        <v>0.05</v>
      </c>
      <c r="L84" s="857">
        <f>N78*K84</f>
        <v>20.929680305930159</v>
      </c>
      <c r="M84" s="858"/>
      <c r="N84" s="51"/>
    </row>
    <row r="85" spans="1:14" ht="15.75" thickBot="1">
      <c r="B85" s="91" t="s">
        <v>974</v>
      </c>
      <c r="C85" s="92"/>
      <c r="D85" s="92"/>
      <c r="E85" s="92"/>
      <c r="F85" s="92"/>
      <c r="G85" s="92"/>
      <c r="H85" s="92"/>
      <c r="I85" s="93"/>
      <c r="J85" s="94"/>
      <c r="K85" s="305">
        <v>0.05</v>
      </c>
      <c r="L85" s="859">
        <f>N78*K85</f>
        <v>20.929680305930159</v>
      </c>
      <c r="M85" s="860"/>
      <c r="N85" s="51"/>
    </row>
    <row r="86" spans="1:14" ht="15.75" thickBot="1">
      <c r="B86" s="823" t="s">
        <v>953</v>
      </c>
      <c r="C86" s="824"/>
      <c r="D86" s="824"/>
      <c r="E86" s="824"/>
      <c r="F86" s="824"/>
      <c r="G86" s="824"/>
      <c r="H86" s="824"/>
      <c r="I86" s="824"/>
      <c r="J86" s="824"/>
      <c r="K86" s="824"/>
      <c r="L86" s="824"/>
      <c r="M86" s="825"/>
      <c r="N86" s="52">
        <f>L83+L84+L85</f>
        <v>125.57808183558096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544.17168795418411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452"/>
      <c r="L30" s="834" t="s">
        <v>945</v>
      </c>
      <c r="M30" s="835"/>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1709.9861193233087</v>
      </c>
      <c r="N48" s="272">
        <f>K48*M48</f>
        <v>1709.9861193233087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1709.9861193233087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1709.9861193233087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341.99722386466175</v>
      </c>
      <c r="M83" s="858"/>
      <c r="N83" s="51"/>
    </row>
    <row r="84" spans="1:14">
      <c r="B84" s="89" t="s">
        <v>973</v>
      </c>
      <c r="C84" s="90"/>
      <c r="D84" s="90"/>
      <c r="E84" s="90"/>
      <c r="F84" s="90"/>
      <c r="G84" s="90"/>
      <c r="H84" s="90"/>
      <c r="I84" s="87"/>
      <c r="J84" s="88"/>
      <c r="K84" s="304">
        <v>0.05</v>
      </c>
      <c r="L84" s="857">
        <f>N78*K84</f>
        <v>85.499305966165437</v>
      </c>
      <c r="M84" s="858"/>
      <c r="N84" s="51"/>
    </row>
    <row r="85" spans="1:14" ht="15.75" thickBot="1">
      <c r="B85" s="91" t="s">
        <v>974</v>
      </c>
      <c r="C85" s="92"/>
      <c r="D85" s="92"/>
      <c r="E85" s="92"/>
      <c r="F85" s="92"/>
      <c r="G85" s="92"/>
      <c r="H85" s="92"/>
      <c r="I85" s="93"/>
      <c r="J85" s="94"/>
      <c r="K85" s="305">
        <v>0.05</v>
      </c>
      <c r="L85" s="859">
        <f>N78*K85</f>
        <v>85.499305966165437</v>
      </c>
      <c r="M85" s="860"/>
      <c r="N85" s="51"/>
    </row>
    <row r="86" spans="1:14" ht="15.75" thickBot="1">
      <c r="B86" s="823" t="s">
        <v>953</v>
      </c>
      <c r="C86" s="824"/>
      <c r="D86" s="824"/>
      <c r="E86" s="824"/>
      <c r="F86" s="824"/>
      <c r="G86" s="824"/>
      <c r="H86" s="824"/>
      <c r="I86" s="824"/>
      <c r="J86" s="824"/>
      <c r="K86" s="824"/>
      <c r="L86" s="824"/>
      <c r="M86" s="825"/>
      <c r="N86" s="52">
        <f>L83+L84+L85</f>
        <v>512.99583579699265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2222.9819551203013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1618.6827326163975</v>
      </c>
      <c r="N48" s="272">
        <f>K48*M48</f>
        <v>1618.6827326163975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1618.6827326163975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1618.6827326163975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323.73654652327951</v>
      </c>
      <c r="M83" s="858"/>
      <c r="N83" s="51"/>
    </row>
    <row r="84" spans="1:14">
      <c r="B84" s="89" t="s">
        <v>973</v>
      </c>
      <c r="C84" s="90"/>
      <c r="D84" s="90"/>
      <c r="E84" s="90"/>
      <c r="F84" s="90"/>
      <c r="G84" s="90"/>
      <c r="H84" s="90"/>
      <c r="I84" s="87"/>
      <c r="J84" s="88"/>
      <c r="K84" s="304">
        <v>0.05</v>
      </c>
      <c r="L84" s="857">
        <f>N78*K84</f>
        <v>80.934136630819879</v>
      </c>
      <c r="M84" s="858"/>
      <c r="N84" s="51"/>
    </row>
    <row r="85" spans="1:14" ht="15.75" thickBot="1">
      <c r="B85" s="91" t="s">
        <v>974</v>
      </c>
      <c r="C85" s="92"/>
      <c r="D85" s="92"/>
      <c r="E85" s="92"/>
      <c r="F85" s="92"/>
      <c r="G85" s="92"/>
      <c r="H85" s="92"/>
      <c r="I85" s="93"/>
      <c r="J85" s="94"/>
      <c r="K85" s="305">
        <v>0.05</v>
      </c>
      <c r="L85" s="859">
        <f>N78*K85</f>
        <v>80.934136630819879</v>
      </c>
      <c r="M85" s="860"/>
      <c r="N85" s="51"/>
    </row>
    <row r="86" spans="1:14" ht="15.75" thickBot="1">
      <c r="B86" s="823" t="s">
        <v>953</v>
      </c>
      <c r="C86" s="824"/>
      <c r="D86" s="824"/>
      <c r="E86" s="824"/>
      <c r="F86" s="824"/>
      <c r="G86" s="824"/>
      <c r="H86" s="824"/>
      <c r="I86" s="824"/>
      <c r="J86" s="824"/>
      <c r="K86" s="824"/>
      <c r="L86" s="824"/>
      <c r="M86" s="825"/>
      <c r="N86" s="52">
        <f>L83+L84+L85</f>
        <v>485.60481978491924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2104.2875524013166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1573.6828779279724</v>
      </c>
      <c r="N48" s="272">
        <f>K48*M48</f>
        <v>1573.6828779279724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1573.6828779279724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1573.6828779279724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314.73657558559449</v>
      </c>
      <c r="M83" s="858"/>
      <c r="N83" s="51"/>
    </row>
    <row r="84" spans="1:14">
      <c r="B84" s="89" t="s">
        <v>973</v>
      </c>
      <c r="C84" s="90"/>
      <c r="D84" s="90"/>
      <c r="E84" s="90"/>
      <c r="F84" s="90"/>
      <c r="G84" s="90"/>
      <c r="H84" s="90"/>
      <c r="I84" s="87"/>
      <c r="J84" s="88"/>
      <c r="K84" s="304">
        <v>0.05</v>
      </c>
      <c r="L84" s="857">
        <f>N78*K84</f>
        <v>78.684143896398623</v>
      </c>
      <c r="M84" s="858"/>
      <c r="N84" s="51"/>
    </row>
    <row r="85" spans="1:14" ht="15.75" thickBot="1">
      <c r="B85" s="91" t="s">
        <v>974</v>
      </c>
      <c r="C85" s="92"/>
      <c r="D85" s="92"/>
      <c r="E85" s="92"/>
      <c r="F85" s="92"/>
      <c r="G85" s="92"/>
      <c r="H85" s="92"/>
      <c r="I85" s="93"/>
      <c r="J85" s="94"/>
      <c r="K85" s="305">
        <v>0.05</v>
      </c>
      <c r="L85" s="859">
        <f>N78*K85</f>
        <v>78.684143896398623</v>
      </c>
      <c r="M85" s="860"/>
      <c r="N85" s="51"/>
    </row>
    <row r="86" spans="1:14" ht="15.75" thickBot="1">
      <c r="B86" s="823" t="s">
        <v>953</v>
      </c>
      <c r="C86" s="824"/>
      <c r="D86" s="824"/>
      <c r="E86" s="824"/>
      <c r="F86" s="824"/>
      <c r="G86" s="824"/>
      <c r="H86" s="824"/>
      <c r="I86" s="824"/>
      <c r="J86" s="824"/>
      <c r="K86" s="824"/>
      <c r="L86" s="824"/>
      <c r="M86" s="825"/>
      <c r="N86" s="52">
        <f>L83+L84+L85</f>
        <v>472.10486337839171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2045.7877413063641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1876.2727156064332</v>
      </c>
      <c r="N48" s="272">
        <f>K48*M48</f>
        <v>1876.2727156064332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1876.2727156064332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1876.2727156064332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375.25454312128664</v>
      </c>
      <c r="M83" s="858"/>
      <c r="N83" s="51"/>
    </row>
    <row r="84" spans="1:14">
      <c r="B84" s="89" t="s">
        <v>973</v>
      </c>
      <c r="C84" s="90"/>
      <c r="D84" s="90"/>
      <c r="E84" s="90"/>
      <c r="F84" s="90"/>
      <c r="G84" s="90"/>
      <c r="H84" s="90"/>
      <c r="I84" s="87"/>
      <c r="J84" s="88"/>
      <c r="K84" s="304">
        <v>0.05</v>
      </c>
      <c r="L84" s="857">
        <f>N78*K84</f>
        <v>93.813635780321661</v>
      </c>
      <c r="M84" s="858"/>
      <c r="N84" s="51"/>
    </row>
    <row r="85" spans="1:14" ht="15.75" thickBot="1">
      <c r="B85" s="91" t="s">
        <v>974</v>
      </c>
      <c r="C85" s="92"/>
      <c r="D85" s="92"/>
      <c r="E85" s="92"/>
      <c r="F85" s="92"/>
      <c r="G85" s="92"/>
      <c r="H85" s="92"/>
      <c r="I85" s="93"/>
      <c r="J85" s="94"/>
      <c r="K85" s="305">
        <v>0.05</v>
      </c>
      <c r="L85" s="859">
        <f>N78*K85</f>
        <v>93.813635780321661</v>
      </c>
      <c r="M85" s="860"/>
      <c r="N85" s="51"/>
    </row>
    <row r="86" spans="1:14" ht="15.75" thickBot="1">
      <c r="B86" s="823" t="s">
        <v>953</v>
      </c>
      <c r="C86" s="824"/>
      <c r="D86" s="824"/>
      <c r="E86" s="824"/>
      <c r="F86" s="824"/>
      <c r="G86" s="824"/>
      <c r="H86" s="824"/>
      <c r="I86" s="824"/>
      <c r="J86" s="824"/>
      <c r="K86" s="824"/>
      <c r="L86" s="824"/>
      <c r="M86" s="825"/>
      <c r="N86" s="52">
        <f>L83+L84+L85</f>
        <v>562.88181468193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2439.1545302883633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1785.1091825317703</v>
      </c>
      <c r="N48" s="272">
        <f>K48*M48</f>
        <v>1785.1091825317703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1785.1091825317703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1785.1091825317703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357.02183650635408</v>
      </c>
      <c r="M83" s="858"/>
      <c r="N83" s="51"/>
    </row>
    <row r="84" spans="1:14">
      <c r="B84" s="89" t="s">
        <v>973</v>
      </c>
      <c r="C84" s="90"/>
      <c r="D84" s="90"/>
      <c r="E84" s="90"/>
      <c r="F84" s="90"/>
      <c r="G84" s="90"/>
      <c r="H84" s="90"/>
      <c r="I84" s="87"/>
      <c r="J84" s="88"/>
      <c r="K84" s="304">
        <v>0.05</v>
      </c>
      <c r="L84" s="857">
        <f>N78*K84</f>
        <v>89.255459126588519</v>
      </c>
      <c r="M84" s="858"/>
      <c r="N84" s="51"/>
    </row>
    <row r="85" spans="1:14" ht="15.75" thickBot="1">
      <c r="B85" s="91" t="s">
        <v>974</v>
      </c>
      <c r="C85" s="92"/>
      <c r="D85" s="92"/>
      <c r="E85" s="92"/>
      <c r="F85" s="92"/>
      <c r="G85" s="92"/>
      <c r="H85" s="92"/>
      <c r="I85" s="93"/>
      <c r="J85" s="94"/>
      <c r="K85" s="305">
        <v>0.05</v>
      </c>
      <c r="L85" s="859">
        <f>N78*K85</f>
        <v>89.255459126588519</v>
      </c>
      <c r="M85" s="860"/>
      <c r="N85" s="51"/>
    </row>
    <row r="86" spans="1:14" ht="15.75" thickBot="1">
      <c r="B86" s="823" t="s">
        <v>953</v>
      </c>
      <c r="C86" s="824"/>
      <c r="D86" s="824"/>
      <c r="E86" s="824"/>
      <c r="F86" s="824"/>
      <c r="G86" s="824"/>
      <c r="H86" s="824"/>
      <c r="I86" s="824"/>
      <c r="J86" s="824"/>
      <c r="K86" s="824"/>
      <c r="L86" s="824"/>
      <c r="M86" s="825"/>
      <c r="N86" s="52">
        <f>L83+L84+L85</f>
        <v>535.53275475953114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2320.6419372913015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1672.8125080336713</v>
      </c>
      <c r="N48" s="272">
        <f>K48*M48</f>
        <v>1672.8125080336713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1672.8125080336713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1672.8125080336713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334.56250160673426</v>
      </c>
      <c r="M83" s="858"/>
      <c r="N83" s="51"/>
    </row>
    <row r="84" spans="1:14">
      <c r="B84" s="89" t="s">
        <v>973</v>
      </c>
      <c r="C84" s="90"/>
      <c r="D84" s="90"/>
      <c r="E84" s="90"/>
      <c r="F84" s="90"/>
      <c r="G84" s="90"/>
      <c r="H84" s="90"/>
      <c r="I84" s="87"/>
      <c r="J84" s="88"/>
      <c r="K84" s="304">
        <v>0.05</v>
      </c>
      <c r="L84" s="857">
        <f>N78*K84</f>
        <v>83.640625401683565</v>
      </c>
      <c r="M84" s="858"/>
      <c r="N84" s="51"/>
    </row>
    <row r="85" spans="1:14" ht="15.75" thickBot="1">
      <c r="B85" s="91" t="s">
        <v>974</v>
      </c>
      <c r="C85" s="92"/>
      <c r="D85" s="92"/>
      <c r="E85" s="92"/>
      <c r="F85" s="92"/>
      <c r="G85" s="92"/>
      <c r="H85" s="92"/>
      <c r="I85" s="93"/>
      <c r="J85" s="94"/>
      <c r="K85" s="305">
        <v>0.05</v>
      </c>
      <c r="L85" s="859">
        <f>N78*K85</f>
        <v>83.640625401683565</v>
      </c>
      <c r="M85" s="860"/>
      <c r="N85" s="51"/>
    </row>
    <row r="86" spans="1:14" ht="15.75" thickBot="1">
      <c r="B86" s="823" t="s">
        <v>953</v>
      </c>
      <c r="C86" s="824"/>
      <c r="D86" s="824"/>
      <c r="E86" s="824"/>
      <c r="F86" s="824"/>
      <c r="G86" s="824"/>
      <c r="H86" s="824"/>
      <c r="I86" s="824"/>
      <c r="J86" s="824"/>
      <c r="K86" s="824"/>
      <c r="L86" s="824"/>
      <c r="M86" s="825"/>
      <c r="N86" s="52">
        <f>L83+L84+L85</f>
        <v>501.84375241010139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2174.6562604437727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1319.6632007821186</v>
      </c>
      <c r="N48" s="272">
        <f>K48*M48</f>
        <v>1319.6632007821186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1319.6632007821186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1319.6632007821186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263.9326401564237</v>
      </c>
      <c r="M83" s="858"/>
      <c r="N83" s="51"/>
    </row>
    <row r="84" spans="1:14">
      <c r="B84" s="89" t="s">
        <v>973</v>
      </c>
      <c r="C84" s="90"/>
      <c r="D84" s="90"/>
      <c r="E84" s="90"/>
      <c r="F84" s="90"/>
      <c r="G84" s="90"/>
      <c r="H84" s="90"/>
      <c r="I84" s="87"/>
      <c r="J84" s="88"/>
      <c r="K84" s="304">
        <v>0.05</v>
      </c>
      <c r="L84" s="857">
        <f>N78*K84</f>
        <v>65.983160039105925</v>
      </c>
      <c r="M84" s="858"/>
      <c r="N84" s="51"/>
    </row>
    <row r="85" spans="1:14" ht="15.75" thickBot="1">
      <c r="B85" s="91" t="s">
        <v>974</v>
      </c>
      <c r="C85" s="92"/>
      <c r="D85" s="92"/>
      <c r="E85" s="92"/>
      <c r="F85" s="92"/>
      <c r="G85" s="92"/>
      <c r="H85" s="92"/>
      <c r="I85" s="93"/>
      <c r="J85" s="94"/>
      <c r="K85" s="305">
        <v>0.05</v>
      </c>
      <c r="L85" s="859">
        <f>N78*K85</f>
        <v>65.983160039105925</v>
      </c>
      <c r="M85" s="860"/>
      <c r="N85" s="51"/>
    </row>
    <row r="86" spans="1:14" ht="15.75" thickBot="1">
      <c r="B86" s="823" t="s">
        <v>953</v>
      </c>
      <c r="C86" s="824"/>
      <c r="D86" s="824"/>
      <c r="E86" s="824"/>
      <c r="F86" s="824"/>
      <c r="G86" s="824"/>
      <c r="H86" s="824"/>
      <c r="I86" s="824"/>
      <c r="J86" s="824"/>
      <c r="K86" s="824"/>
      <c r="L86" s="824"/>
      <c r="M86" s="825"/>
      <c r="N86" s="52">
        <f>L83+L84+L85</f>
        <v>395.89896023463558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1715.5621610167541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2212.3057386839691</v>
      </c>
      <c r="N48" s="272">
        <f>K48*M48</f>
        <v>2212.3057386839691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2212.3057386839691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2212.3057386839691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442.46114773679386</v>
      </c>
      <c r="M83" s="858"/>
      <c r="N83" s="51"/>
    </row>
    <row r="84" spans="1:14">
      <c r="B84" s="89" t="s">
        <v>973</v>
      </c>
      <c r="C84" s="90"/>
      <c r="D84" s="90"/>
      <c r="E84" s="90"/>
      <c r="F84" s="90"/>
      <c r="G84" s="90"/>
      <c r="H84" s="90"/>
      <c r="I84" s="87"/>
      <c r="J84" s="88"/>
      <c r="K84" s="304">
        <v>0.05</v>
      </c>
      <c r="L84" s="857">
        <f>N78*K84</f>
        <v>110.61528693419847</v>
      </c>
      <c r="M84" s="858"/>
      <c r="N84" s="51"/>
    </row>
    <row r="85" spans="1:14" ht="15.75" thickBot="1">
      <c r="B85" s="91" t="s">
        <v>974</v>
      </c>
      <c r="C85" s="92"/>
      <c r="D85" s="92"/>
      <c r="E85" s="92"/>
      <c r="F85" s="92"/>
      <c r="G85" s="92"/>
      <c r="H85" s="92"/>
      <c r="I85" s="93"/>
      <c r="J85" s="94"/>
      <c r="K85" s="305">
        <v>0.05</v>
      </c>
      <c r="L85" s="859">
        <f>N78*K85</f>
        <v>110.61528693419847</v>
      </c>
      <c r="M85" s="860"/>
      <c r="N85" s="51"/>
    </row>
    <row r="86" spans="1:14" ht="15.75" thickBot="1">
      <c r="B86" s="823" t="s">
        <v>953</v>
      </c>
      <c r="C86" s="824"/>
      <c r="D86" s="824"/>
      <c r="E86" s="824"/>
      <c r="F86" s="824"/>
      <c r="G86" s="824"/>
      <c r="H86" s="824"/>
      <c r="I86" s="824"/>
      <c r="J86" s="824"/>
      <c r="K86" s="824"/>
      <c r="L86" s="824"/>
      <c r="M86" s="825"/>
      <c r="N86" s="52">
        <f>L83+L84+L85</f>
        <v>663.69172160519076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2875.9974602891598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2212.3057386839691</v>
      </c>
      <c r="N48" s="272">
        <f>K48*M48</f>
        <v>2212.3057386839691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2212.3057386839691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2212.3057386839691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442.46114773679386</v>
      </c>
      <c r="M83" s="858"/>
      <c r="N83" s="51"/>
    </row>
    <row r="84" spans="1:14">
      <c r="B84" s="89" t="s">
        <v>973</v>
      </c>
      <c r="C84" s="90"/>
      <c r="D84" s="90"/>
      <c r="E84" s="90"/>
      <c r="F84" s="90"/>
      <c r="G84" s="90"/>
      <c r="H84" s="90"/>
      <c r="I84" s="87"/>
      <c r="J84" s="88"/>
      <c r="K84" s="304">
        <v>0.05</v>
      </c>
      <c r="L84" s="857">
        <f>N78*K84</f>
        <v>110.61528693419847</v>
      </c>
      <c r="M84" s="858"/>
      <c r="N84" s="51"/>
    </row>
    <row r="85" spans="1:14" ht="15.75" thickBot="1">
      <c r="B85" s="91" t="s">
        <v>974</v>
      </c>
      <c r="C85" s="92"/>
      <c r="D85" s="92"/>
      <c r="E85" s="92"/>
      <c r="F85" s="92"/>
      <c r="G85" s="92"/>
      <c r="H85" s="92"/>
      <c r="I85" s="93"/>
      <c r="J85" s="94"/>
      <c r="K85" s="305">
        <v>0.05</v>
      </c>
      <c r="L85" s="859">
        <f>N78*K85</f>
        <v>110.61528693419847</v>
      </c>
      <c r="M85" s="860"/>
      <c r="N85" s="51"/>
    </row>
    <row r="86" spans="1:14" ht="15.75" thickBot="1">
      <c r="B86" s="823" t="s">
        <v>953</v>
      </c>
      <c r="C86" s="824"/>
      <c r="D86" s="824"/>
      <c r="E86" s="824"/>
      <c r="F86" s="824"/>
      <c r="G86" s="824"/>
      <c r="H86" s="824"/>
      <c r="I86" s="824"/>
      <c r="J86" s="824"/>
      <c r="K86" s="824"/>
      <c r="L86" s="824"/>
      <c r="M86" s="825"/>
      <c r="N86" s="52">
        <f>L83+L84+L85</f>
        <v>663.69172160519076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2875.9974602891598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2212.3057386839691</v>
      </c>
      <c r="N48" s="272">
        <f>K48*M48</f>
        <v>2212.3057386839691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2212.3057386839691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2212.3057386839691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442.46114773679386</v>
      </c>
      <c r="M83" s="858"/>
      <c r="N83" s="51"/>
    </row>
    <row r="84" spans="1:14">
      <c r="B84" s="89" t="s">
        <v>973</v>
      </c>
      <c r="C84" s="90"/>
      <c r="D84" s="90"/>
      <c r="E84" s="90"/>
      <c r="F84" s="90"/>
      <c r="G84" s="90"/>
      <c r="H84" s="90"/>
      <c r="I84" s="87"/>
      <c r="J84" s="88"/>
      <c r="K84" s="304">
        <v>0.05</v>
      </c>
      <c r="L84" s="857">
        <f>N78*K84</f>
        <v>110.61528693419847</v>
      </c>
      <c r="M84" s="858"/>
      <c r="N84" s="51"/>
    </row>
    <row r="85" spans="1:14" ht="15.75" thickBot="1">
      <c r="B85" s="91" t="s">
        <v>974</v>
      </c>
      <c r="C85" s="92"/>
      <c r="D85" s="92"/>
      <c r="E85" s="92"/>
      <c r="F85" s="92"/>
      <c r="G85" s="92"/>
      <c r="H85" s="92"/>
      <c r="I85" s="93"/>
      <c r="J85" s="94"/>
      <c r="K85" s="305">
        <v>0.05</v>
      </c>
      <c r="L85" s="859">
        <f>N78*K85</f>
        <v>110.61528693419847</v>
      </c>
      <c r="M85" s="860"/>
      <c r="N85" s="51"/>
    </row>
    <row r="86" spans="1:14" ht="15.75" thickBot="1">
      <c r="B86" s="823" t="s">
        <v>953</v>
      </c>
      <c r="C86" s="824"/>
      <c r="D86" s="824"/>
      <c r="E86" s="824"/>
      <c r="F86" s="824"/>
      <c r="G86" s="824"/>
      <c r="H86" s="824"/>
      <c r="I86" s="824"/>
      <c r="J86" s="824"/>
      <c r="K86" s="824"/>
      <c r="L86" s="824"/>
      <c r="M86" s="825"/>
      <c r="N86" s="52">
        <f>L83+L84+L85</f>
        <v>663.69172160519076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2875.9974602891598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1850.8317296321086</v>
      </c>
      <c r="N48" s="272">
        <f>K48*M48</f>
        <v>1850.8317296321086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1850.8317296321086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1850.8317296321086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370.16634592642174</v>
      </c>
      <c r="M83" s="858"/>
      <c r="N83" s="51"/>
    </row>
    <row r="84" spans="1:14">
      <c r="B84" s="89" t="s">
        <v>973</v>
      </c>
      <c r="C84" s="90"/>
      <c r="D84" s="90"/>
      <c r="E84" s="90"/>
      <c r="F84" s="90"/>
      <c r="G84" s="90"/>
      <c r="H84" s="90"/>
      <c r="I84" s="87"/>
      <c r="J84" s="88"/>
      <c r="K84" s="304">
        <v>0.05</v>
      </c>
      <c r="L84" s="857">
        <f>N78*K84</f>
        <v>92.541586481605435</v>
      </c>
      <c r="M84" s="858"/>
      <c r="N84" s="51"/>
    </row>
    <row r="85" spans="1:14" ht="15.75" thickBot="1">
      <c r="B85" s="91" t="s">
        <v>974</v>
      </c>
      <c r="C85" s="92"/>
      <c r="D85" s="92"/>
      <c r="E85" s="92"/>
      <c r="F85" s="92"/>
      <c r="G85" s="92"/>
      <c r="H85" s="92"/>
      <c r="I85" s="93"/>
      <c r="J85" s="94"/>
      <c r="K85" s="305">
        <v>0.05</v>
      </c>
      <c r="L85" s="859">
        <f>N78*K85</f>
        <v>92.541586481605435</v>
      </c>
      <c r="M85" s="860"/>
      <c r="N85" s="51"/>
    </row>
    <row r="86" spans="1:14" ht="15.75" thickBot="1">
      <c r="B86" s="823" t="s">
        <v>953</v>
      </c>
      <c r="C86" s="824"/>
      <c r="D86" s="824"/>
      <c r="E86" s="824"/>
      <c r="F86" s="824"/>
      <c r="G86" s="824"/>
      <c r="H86" s="824"/>
      <c r="I86" s="824"/>
      <c r="J86" s="824"/>
      <c r="K86" s="824"/>
      <c r="L86" s="824"/>
      <c r="M86" s="825"/>
      <c r="N86" s="52">
        <f>L83+L84+L85</f>
        <v>555.24951888963267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2406.0812485217411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2230.4166773782285</v>
      </c>
      <c r="N48" s="272">
        <f>K48*M48</f>
        <v>2230.4166773782285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2230.4166773782285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2230.4166773782285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446.08333547564575</v>
      </c>
      <c r="M83" s="858"/>
      <c r="N83" s="51"/>
    </row>
    <row r="84" spans="1:14">
      <c r="B84" s="89" t="s">
        <v>973</v>
      </c>
      <c r="C84" s="90"/>
      <c r="D84" s="90"/>
      <c r="E84" s="90"/>
      <c r="F84" s="90"/>
      <c r="G84" s="90"/>
      <c r="H84" s="90"/>
      <c r="I84" s="87"/>
      <c r="J84" s="88"/>
      <c r="K84" s="304">
        <v>0.05</v>
      </c>
      <c r="L84" s="857">
        <f>N78*K84</f>
        <v>111.52083386891144</v>
      </c>
      <c r="M84" s="858"/>
      <c r="N84" s="51"/>
    </row>
    <row r="85" spans="1:14" ht="15.75" thickBot="1">
      <c r="B85" s="91" t="s">
        <v>974</v>
      </c>
      <c r="C85" s="92"/>
      <c r="D85" s="92"/>
      <c r="E85" s="92"/>
      <c r="F85" s="92"/>
      <c r="G85" s="92"/>
      <c r="H85" s="92"/>
      <c r="I85" s="93"/>
      <c r="J85" s="94"/>
      <c r="K85" s="305">
        <v>0.05</v>
      </c>
      <c r="L85" s="859">
        <f>N78*K85</f>
        <v>111.52083386891144</v>
      </c>
      <c r="M85" s="860"/>
      <c r="N85" s="51"/>
    </row>
    <row r="86" spans="1:14" ht="15.75" thickBot="1">
      <c r="B86" s="823" t="s">
        <v>953</v>
      </c>
      <c r="C86" s="824"/>
      <c r="D86" s="824"/>
      <c r="E86" s="824"/>
      <c r="F86" s="824"/>
      <c r="G86" s="824"/>
      <c r="H86" s="824"/>
      <c r="I86" s="824"/>
      <c r="J86" s="824"/>
      <c r="K86" s="824"/>
      <c r="L86" s="824"/>
      <c r="M86" s="825"/>
      <c r="N86" s="52">
        <f>L83+L84+L85</f>
        <v>669.12500321346874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2899.5416805916975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2230.4166773782285</v>
      </c>
      <c r="N48" s="272">
        <f>K48*M48</f>
        <v>2230.4166773782285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2230.4166773782285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2230.4166773782285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446.08333547564575</v>
      </c>
      <c r="M83" s="858"/>
      <c r="N83" s="51"/>
    </row>
    <row r="84" spans="1:14">
      <c r="B84" s="89" t="s">
        <v>973</v>
      </c>
      <c r="C84" s="90"/>
      <c r="D84" s="90"/>
      <c r="E84" s="90"/>
      <c r="F84" s="90"/>
      <c r="G84" s="90"/>
      <c r="H84" s="90"/>
      <c r="I84" s="87"/>
      <c r="J84" s="88"/>
      <c r="K84" s="304">
        <v>0.05</v>
      </c>
      <c r="L84" s="857">
        <f>N78*K84</f>
        <v>111.52083386891144</v>
      </c>
      <c r="M84" s="858"/>
      <c r="N84" s="51"/>
    </row>
    <row r="85" spans="1:14" ht="15.75" thickBot="1">
      <c r="B85" s="91" t="s">
        <v>974</v>
      </c>
      <c r="C85" s="92"/>
      <c r="D85" s="92"/>
      <c r="E85" s="92"/>
      <c r="F85" s="92"/>
      <c r="G85" s="92"/>
      <c r="H85" s="92"/>
      <c r="I85" s="93"/>
      <c r="J85" s="94"/>
      <c r="K85" s="305">
        <v>0.05</v>
      </c>
      <c r="L85" s="859">
        <f>N78*K85</f>
        <v>111.52083386891144</v>
      </c>
      <c r="M85" s="860"/>
      <c r="N85" s="51"/>
    </row>
    <row r="86" spans="1:14" ht="15.75" thickBot="1">
      <c r="B86" s="823" t="s">
        <v>953</v>
      </c>
      <c r="C86" s="824"/>
      <c r="D86" s="824"/>
      <c r="E86" s="824"/>
      <c r="F86" s="824"/>
      <c r="G86" s="824"/>
      <c r="H86" s="824"/>
      <c r="I86" s="824"/>
      <c r="J86" s="824"/>
      <c r="K86" s="824"/>
      <c r="L86" s="824"/>
      <c r="M86" s="825"/>
      <c r="N86" s="52">
        <f>L83+L84+L85</f>
        <v>669.12500321346874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2899.5416805916975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2304.7638999575029</v>
      </c>
      <c r="N48" s="272">
        <f>K48*M48</f>
        <v>2304.7638999575029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2304.7638999575029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2304.7638999575029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460.95277999150062</v>
      </c>
      <c r="M83" s="858"/>
      <c r="N83" s="51"/>
    </row>
    <row r="84" spans="1:14">
      <c r="B84" s="89" t="s">
        <v>973</v>
      </c>
      <c r="C84" s="90"/>
      <c r="D84" s="90"/>
      <c r="E84" s="90"/>
      <c r="F84" s="90"/>
      <c r="G84" s="90"/>
      <c r="H84" s="90"/>
      <c r="I84" s="87"/>
      <c r="J84" s="88"/>
      <c r="K84" s="304">
        <v>0.05</v>
      </c>
      <c r="L84" s="857">
        <f>N78*K84</f>
        <v>115.23819499787515</v>
      </c>
      <c r="M84" s="858"/>
      <c r="N84" s="51"/>
    </row>
    <row r="85" spans="1:14" ht="15.75" thickBot="1">
      <c r="B85" s="91" t="s">
        <v>974</v>
      </c>
      <c r="C85" s="92"/>
      <c r="D85" s="92"/>
      <c r="E85" s="92"/>
      <c r="F85" s="92"/>
      <c r="G85" s="92"/>
      <c r="H85" s="92"/>
      <c r="I85" s="93"/>
      <c r="J85" s="94"/>
      <c r="K85" s="305">
        <v>0.05</v>
      </c>
      <c r="L85" s="859">
        <f>N78*K85</f>
        <v>115.23819499787515</v>
      </c>
      <c r="M85" s="860"/>
      <c r="N85" s="51"/>
    </row>
    <row r="86" spans="1:14" ht="15.75" thickBot="1">
      <c r="B86" s="823" t="s">
        <v>953</v>
      </c>
      <c r="C86" s="824"/>
      <c r="D86" s="824"/>
      <c r="E86" s="824"/>
      <c r="F86" s="824"/>
      <c r="G86" s="824"/>
      <c r="H86" s="824"/>
      <c r="I86" s="824"/>
      <c r="J86" s="824"/>
      <c r="K86" s="824"/>
      <c r="L86" s="824"/>
      <c r="M86" s="825"/>
      <c r="N86" s="52">
        <f>L83+L84+L85</f>
        <v>691.42916998725082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2996.1930699447539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1994.9973168199476</v>
      </c>
      <c r="N48" s="272">
        <f>K48*M48</f>
        <v>1994.9973168199476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1994.9973168199476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1994.9973168199476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398.99946336398955</v>
      </c>
      <c r="M83" s="858"/>
      <c r="N83" s="51"/>
    </row>
    <row r="84" spans="1:14">
      <c r="B84" s="89" t="s">
        <v>973</v>
      </c>
      <c r="C84" s="90"/>
      <c r="D84" s="90"/>
      <c r="E84" s="90"/>
      <c r="F84" s="90"/>
      <c r="G84" s="90"/>
      <c r="H84" s="90"/>
      <c r="I84" s="87"/>
      <c r="J84" s="88"/>
      <c r="K84" s="304">
        <v>0.05</v>
      </c>
      <c r="L84" s="857">
        <f>N78*K84</f>
        <v>99.749865840997387</v>
      </c>
      <c r="M84" s="858"/>
      <c r="N84" s="51"/>
    </row>
    <row r="85" spans="1:14" ht="15.75" thickBot="1">
      <c r="B85" s="91" t="s">
        <v>974</v>
      </c>
      <c r="C85" s="92"/>
      <c r="D85" s="92"/>
      <c r="E85" s="92"/>
      <c r="F85" s="92"/>
      <c r="G85" s="92"/>
      <c r="H85" s="92"/>
      <c r="I85" s="93"/>
      <c r="J85" s="94"/>
      <c r="K85" s="305">
        <v>0.05</v>
      </c>
      <c r="L85" s="859">
        <f>N78*K85</f>
        <v>99.749865840997387</v>
      </c>
      <c r="M85" s="860"/>
      <c r="N85" s="51"/>
    </row>
    <row r="86" spans="1:14" ht="15.75" thickBot="1">
      <c r="B86" s="823" t="s">
        <v>953</v>
      </c>
      <c r="C86" s="824"/>
      <c r="D86" s="824"/>
      <c r="E86" s="824"/>
      <c r="F86" s="824"/>
      <c r="G86" s="824"/>
      <c r="H86" s="824"/>
      <c r="I86" s="824"/>
      <c r="J86" s="824"/>
      <c r="K86" s="824"/>
      <c r="L86" s="824"/>
      <c r="M86" s="825"/>
      <c r="N86" s="52">
        <f>L83+L84+L85</f>
        <v>598.49919504598427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2593.496511865932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2447.6348589464715</v>
      </c>
      <c r="N48" s="272">
        <f>K48*M48</f>
        <v>2447.6348589464715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2447.6348589464715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2447.6348589464715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489.52697178929429</v>
      </c>
      <c r="M83" s="858"/>
      <c r="N83" s="51"/>
    </row>
    <row r="84" spans="1:14">
      <c r="B84" s="89" t="s">
        <v>973</v>
      </c>
      <c r="C84" s="90"/>
      <c r="D84" s="90"/>
      <c r="E84" s="90"/>
      <c r="F84" s="90"/>
      <c r="G84" s="90"/>
      <c r="H84" s="90"/>
      <c r="I84" s="87"/>
      <c r="J84" s="88"/>
      <c r="K84" s="304">
        <v>0.05</v>
      </c>
      <c r="L84" s="857">
        <f>N78*K84</f>
        <v>122.38174294732357</v>
      </c>
      <c r="M84" s="858"/>
      <c r="N84" s="51"/>
    </row>
    <row r="85" spans="1:14" ht="15.75" thickBot="1">
      <c r="B85" s="91" t="s">
        <v>974</v>
      </c>
      <c r="C85" s="92"/>
      <c r="D85" s="92"/>
      <c r="E85" s="92"/>
      <c r="F85" s="92"/>
      <c r="G85" s="92"/>
      <c r="H85" s="92"/>
      <c r="I85" s="93"/>
      <c r="J85" s="94"/>
      <c r="K85" s="305">
        <v>0.05</v>
      </c>
      <c r="L85" s="859">
        <f>N78*K85</f>
        <v>122.38174294732357</v>
      </c>
      <c r="M85" s="860"/>
      <c r="N85" s="51"/>
    </row>
    <row r="86" spans="1:14" ht="15.75" thickBot="1">
      <c r="B86" s="823" t="s">
        <v>953</v>
      </c>
      <c r="C86" s="824"/>
      <c r="D86" s="824"/>
      <c r="E86" s="824"/>
      <c r="F86" s="824"/>
      <c r="G86" s="824"/>
      <c r="H86" s="824"/>
      <c r="I86" s="824"/>
      <c r="J86" s="824"/>
      <c r="K86" s="824"/>
      <c r="L86" s="824"/>
      <c r="M86" s="825"/>
      <c r="N86" s="52">
        <f>L83+L84+L85</f>
        <v>734.29045768394144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3181.9253166304129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1675.9249510586276</v>
      </c>
      <c r="N48" s="272">
        <f>K48*M48</f>
        <v>1675.9249510586276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1675.9249510586276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1675.9249510586276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335.18499021172556</v>
      </c>
      <c r="M83" s="858"/>
      <c r="N83" s="51"/>
    </row>
    <row r="84" spans="1:14">
      <c r="B84" s="89" t="s">
        <v>973</v>
      </c>
      <c r="C84" s="90"/>
      <c r="D84" s="90"/>
      <c r="E84" s="90"/>
      <c r="F84" s="90"/>
      <c r="G84" s="90"/>
      <c r="H84" s="90"/>
      <c r="I84" s="87"/>
      <c r="J84" s="88"/>
      <c r="K84" s="304">
        <v>0.05</v>
      </c>
      <c r="L84" s="857">
        <f>N78*K84</f>
        <v>83.796247552931391</v>
      </c>
      <c r="M84" s="858"/>
      <c r="N84" s="51"/>
    </row>
    <row r="85" spans="1:14" ht="15.75" thickBot="1">
      <c r="B85" s="91" t="s">
        <v>974</v>
      </c>
      <c r="C85" s="92"/>
      <c r="D85" s="92"/>
      <c r="E85" s="92"/>
      <c r="F85" s="92"/>
      <c r="G85" s="92"/>
      <c r="H85" s="92"/>
      <c r="I85" s="93"/>
      <c r="J85" s="94"/>
      <c r="K85" s="305">
        <v>0.05</v>
      </c>
      <c r="L85" s="859">
        <f>N78*K85</f>
        <v>83.796247552931391</v>
      </c>
      <c r="M85" s="860"/>
      <c r="N85" s="51"/>
    </row>
    <row r="86" spans="1:14" ht="15.75" thickBot="1">
      <c r="B86" s="823" t="s">
        <v>953</v>
      </c>
      <c r="C86" s="824"/>
      <c r="D86" s="824"/>
      <c r="E86" s="824"/>
      <c r="F86" s="824"/>
      <c r="G86" s="824"/>
      <c r="H86" s="824"/>
      <c r="I86" s="824"/>
      <c r="J86" s="824"/>
      <c r="K86" s="824"/>
      <c r="L86" s="824"/>
      <c r="M86" s="825"/>
      <c r="N86" s="52">
        <f>L83+L84+L85</f>
        <v>502.77748531758834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2178.7024363762157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500</v>
      </c>
      <c r="N36" s="272">
        <f>K36/M36</f>
        <v>127.1515624199869</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500</v>
      </c>
      <c r="N37" s="272">
        <f>K37/M37</f>
        <v>10.553579680858913</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N75*M41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138.24645210084583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1164.7731537419636</v>
      </c>
      <c r="N48" s="272">
        <f>K48*M48</f>
        <v>1164.7731537419636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1164.7731537419636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4" ht="15.75" thickBot="1">
      <c r="B65" s="829" t="s">
        <v>953</v>
      </c>
      <c r="C65" s="830"/>
      <c r="D65" s="830"/>
      <c r="E65" s="830"/>
      <c r="F65" s="830"/>
      <c r="G65" s="830"/>
      <c r="H65" s="830"/>
      <c r="I65" s="830"/>
      <c r="J65" s="830"/>
      <c r="K65" s="830"/>
      <c r="L65" s="830"/>
      <c r="M65" s="831"/>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49" t="s">
        <v>963</v>
      </c>
      <c r="C69" s="850"/>
      <c r="D69" s="850"/>
      <c r="E69" s="850"/>
      <c r="F69" s="850"/>
      <c r="G69" s="850"/>
      <c r="H69" s="850"/>
      <c r="I69" s="73" t="s">
        <v>964</v>
      </c>
      <c r="J69" s="75" t="s">
        <v>1410</v>
      </c>
      <c r="K69" s="74" t="s">
        <v>966</v>
      </c>
      <c r="L69" s="851" t="s">
        <v>950</v>
      </c>
      <c r="M69" s="852"/>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0"/>
      <c r="C74" s="811"/>
      <c r="D74" s="811"/>
      <c r="E74" s="811"/>
      <c r="F74" s="811"/>
      <c r="G74" s="811"/>
      <c r="H74" s="811"/>
      <c r="I74" s="126"/>
      <c r="J74" s="126"/>
      <c r="K74" s="126"/>
      <c r="L74" s="911"/>
      <c r="M74" s="911"/>
      <c r="N74" s="45"/>
    </row>
    <row r="75" spans="1:14" ht="15.75" thickBot="1">
      <c r="B75" s="829" t="s">
        <v>953</v>
      </c>
      <c r="C75" s="830"/>
      <c r="D75" s="830"/>
      <c r="E75" s="830"/>
      <c r="F75" s="830"/>
      <c r="G75" s="830"/>
      <c r="H75" s="830"/>
      <c r="I75" s="830"/>
      <c r="J75" s="830"/>
      <c r="K75" s="830"/>
      <c r="L75" s="830"/>
      <c r="M75" s="831"/>
      <c r="N75" s="301">
        <f>SUM(N70:N74)</f>
        <v>54.131</v>
      </c>
    </row>
    <row r="76" spans="1:14" ht="15.75" thickBot="1">
      <c r="B76" s="33"/>
      <c r="C76" s="34"/>
      <c r="D76" s="34"/>
      <c r="E76" s="34"/>
      <c r="F76" s="34"/>
      <c r="G76" s="34"/>
      <c r="H76" s="34"/>
      <c r="I76" s="34"/>
      <c r="J76" s="34"/>
      <c r="K76" s="34"/>
      <c r="L76" s="34"/>
      <c r="M76" s="34"/>
      <c r="N76" s="35"/>
    </row>
    <row r="77" spans="1:14" ht="15.75" thickBot="1">
      <c r="B77" s="823" t="s">
        <v>967</v>
      </c>
      <c r="C77" s="824"/>
      <c r="D77" s="824"/>
      <c r="E77" s="824"/>
      <c r="F77" s="824"/>
      <c r="G77" s="824"/>
      <c r="H77" s="824"/>
      <c r="I77" s="824"/>
      <c r="J77" s="824"/>
      <c r="K77" s="824"/>
      <c r="L77" s="824"/>
      <c r="M77" s="825"/>
      <c r="N77" s="99">
        <f>N43+N54+N65+N75</f>
        <v>1357.1506058428095</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271.43012116856193</v>
      </c>
      <c r="M82" s="858"/>
      <c r="N82" s="51"/>
    </row>
    <row r="83" spans="1:14">
      <c r="B83" s="89" t="s">
        <v>973</v>
      </c>
      <c r="C83" s="90"/>
      <c r="D83" s="90"/>
      <c r="E83" s="90"/>
      <c r="F83" s="90"/>
      <c r="G83" s="90"/>
      <c r="H83" s="90"/>
      <c r="I83" s="87"/>
      <c r="J83" s="88"/>
      <c r="K83" s="304">
        <v>0.05</v>
      </c>
      <c r="L83" s="857">
        <f>N77*K83</f>
        <v>67.857530292140481</v>
      </c>
      <c r="M83" s="858"/>
      <c r="N83" s="51"/>
    </row>
    <row r="84" spans="1:14" ht="15.75" thickBot="1">
      <c r="B84" s="91" t="s">
        <v>974</v>
      </c>
      <c r="C84" s="92"/>
      <c r="D84" s="92"/>
      <c r="E84" s="92"/>
      <c r="F84" s="92"/>
      <c r="G84" s="92"/>
      <c r="H84" s="92"/>
      <c r="I84" s="93"/>
      <c r="J84" s="94"/>
      <c r="K84" s="305">
        <v>0.05</v>
      </c>
      <c r="L84" s="859">
        <f>N77*K84</f>
        <v>67.857530292140481</v>
      </c>
      <c r="M84" s="860"/>
      <c r="N84" s="51"/>
    </row>
    <row r="85" spans="1:14" ht="15.75" thickBot="1">
      <c r="B85" s="823" t="s">
        <v>953</v>
      </c>
      <c r="C85" s="824"/>
      <c r="D85" s="824"/>
      <c r="E85" s="824"/>
      <c r="F85" s="824"/>
      <c r="G85" s="824"/>
      <c r="H85" s="824"/>
      <c r="I85" s="824"/>
      <c r="J85" s="824"/>
      <c r="K85" s="824"/>
      <c r="L85" s="824"/>
      <c r="M85" s="825"/>
      <c r="N85" s="52">
        <f>L82+L83+L84</f>
        <v>407.14518175284292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1764.2957875956524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500</v>
      </c>
      <c r="N36" s="272">
        <f>K36/M36</f>
        <v>127.1515624199869</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500</v>
      </c>
      <c r="N37" s="272">
        <f>K37/M37</f>
        <v>10.553579680858913</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138.24645210084583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1189.5555612683886</v>
      </c>
      <c r="N48" s="272">
        <f>K48*M48</f>
        <v>1189.5555612683886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1189.5555612683886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1381.9330133692345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276.38660267384688</v>
      </c>
      <c r="M83" s="858"/>
      <c r="N83" s="51"/>
    </row>
    <row r="84" spans="1:14">
      <c r="B84" s="89" t="s">
        <v>973</v>
      </c>
      <c r="C84" s="90"/>
      <c r="D84" s="90"/>
      <c r="E84" s="90"/>
      <c r="F84" s="90"/>
      <c r="G84" s="90"/>
      <c r="H84" s="90"/>
      <c r="I84" s="87"/>
      <c r="J84" s="88"/>
      <c r="K84" s="304">
        <v>0.05</v>
      </c>
      <c r="L84" s="857">
        <f>N78*K84</f>
        <v>69.09665066846172</v>
      </c>
      <c r="M84" s="858"/>
      <c r="N84" s="51"/>
    </row>
    <row r="85" spans="1:14" ht="15.75" thickBot="1">
      <c r="B85" s="91" t="s">
        <v>974</v>
      </c>
      <c r="C85" s="92"/>
      <c r="D85" s="92"/>
      <c r="E85" s="92"/>
      <c r="F85" s="92"/>
      <c r="G85" s="92"/>
      <c r="H85" s="92"/>
      <c r="I85" s="93"/>
      <c r="J85" s="94"/>
      <c r="K85" s="305">
        <v>0.05</v>
      </c>
      <c r="L85" s="859">
        <f>N78*K85</f>
        <v>69.09665066846172</v>
      </c>
      <c r="M85" s="860"/>
      <c r="N85" s="51"/>
    </row>
    <row r="86" spans="1:14" ht="15.75" thickBot="1">
      <c r="B86" s="823" t="s">
        <v>953</v>
      </c>
      <c r="C86" s="824"/>
      <c r="D86" s="824"/>
      <c r="E86" s="824"/>
      <c r="F86" s="824"/>
      <c r="G86" s="824"/>
      <c r="H86" s="824"/>
      <c r="I86" s="824"/>
      <c r="J86" s="824"/>
      <c r="K86" s="824"/>
      <c r="L86" s="824"/>
      <c r="M86" s="825"/>
      <c r="N86" s="52">
        <f>L83+L84+L85</f>
        <v>414.57990401077035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1796.5129173800049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500</v>
      </c>
      <c r="N36" s="272">
        <f>K36/M36</f>
        <v>127.1515624199869</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500</v>
      </c>
      <c r="N37" s="272">
        <f>K37/M37</f>
        <v>10.553579680858913</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138.24645210084583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5570.5158872948059</v>
      </c>
      <c r="N48" s="272">
        <f>K48*M48</f>
        <v>1671.1547661884417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1671.1547661884417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1863.5322182892876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372.70644365785756</v>
      </c>
      <c r="M83" s="858"/>
      <c r="N83" s="51"/>
    </row>
    <row r="84" spans="1:14">
      <c r="B84" s="89" t="s">
        <v>973</v>
      </c>
      <c r="C84" s="90"/>
      <c r="D84" s="90"/>
      <c r="E84" s="90"/>
      <c r="F84" s="90"/>
      <c r="G84" s="90"/>
      <c r="H84" s="90"/>
      <c r="I84" s="87"/>
      <c r="J84" s="88"/>
      <c r="K84" s="304">
        <v>0.05</v>
      </c>
      <c r="L84" s="857">
        <f>N78*K84</f>
        <v>93.176610914464391</v>
      </c>
      <c r="M84" s="858"/>
      <c r="N84" s="51"/>
    </row>
    <row r="85" spans="1:14" ht="15.75" thickBot="1">
      <c r="B85" s="91" t="s">
        <v>974</v>
      </c>
      <c r="C85" s="92"/>
      <c r="D85" s="92"/>
      <c r="E85" s="92"/>
      <c r="F85" s="92"/>
      <c r="G85" s="92"/>
      <c r="H85" s="92"/>
      <c r="I85" s="93"/>
      <c r="J85" s="94"/>
      <c r="K85" s="305">
        <v>0.05</v>
      </c>
      <c r="L85" s="859">
        <f>N78*K85</f>
        <v>93.176610914464391</v>
      </c>
      <c r="M85" s="860"/>
      <c r="N85" s="51"/>
    </row>
    <row r="86" spans="1:14" ht="15.75" thickBot="1">
      <c r="B86" s="823" t="s">
        <v>953</v>
      </c>
      <c r="C86" s="824"/>
      <c r="D86" s="824"/>
      <c r="E86" s="824"/>
      <c r="F86" s="824"/>
      <c r="G86" s="824"/>
      <c r="H86" s="824"/>
      <c r="I86" s="824"/>
      <c r="J86" s="824"/>
      <c r="K86" s="824"/>
      <c r="L86" s="824"/>
      <c r="M86" s="825"/>
      <c r="N86" s="52">
        <f>L83+L84+L85</f>
        <v>559.05966548678634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2422.5918837760737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953" t="str">
        <f>VLOOKUP(A36,EQUIPOS!A6:D154,3,FALSE)</f>
        <v>Carrotanque Irrigador de asfalto, 1000 GALONES DE CAPACIDAD</v>
      </c>
      <c r="C36" s="954"/>
      <c r="D36" s="954"/>
      <c r="E36" s="954"/>
      <c r="F36" s="954"/>
      <c r="G36" s="954"/>
      <c r="H36" s="955"/>
      <c r="I36" s="267"/>
      <c r="J36" s="268"/>
      <c r="K36" s="269">
        <f>VLOOKUP(A36,EQUIPOS!A6:D163,4,FALSE)</f>
        <v>63575.781209993453</v>
      </c>
      <c r="L36" s="270"/>
      <c r="M36" s="271">
        <v>500</v>
      </c>
      <c r="N36" s="272">
        <f>K36/M36</f>
        <v>127.1515624199869</v>
      </c>
    </row>
    <row r="37" spans="1:14">
      <c r="A37" s="113" t="s">
        <v>176</v>
      </c>
      <c r="B37" s="953" t="str">
        <f>VLOOKUP(A37,EQUIPOS!A7:D154,3,FALSE)</f>
        <v xml:space="preserve">Compresor (barrido y soplado)
</v>
      </c>
      <c r="C37" s="954"/>
      <c r="D37" s="954"/>
      <c r="E37" s="954"/>
      <c r="F37" s="954"/>
      <c r="G37" s="954"/>
      <c r="H37" s="955"/>
      <c r="I37" s="267"/>
      <c r="J37" s="268"/>
      <c r="K37" s="269">
        <f>VLOOKUP(A37,EQUIPOS!A7:D164,4,FALSE)</f>
        <v>5276.7898404294565</v>
      </c>
      <c r="L37" s="270"/>
      <c r="M37" s="271">
        <v>500</v>
      </c>
      <c r="N37" s="272">
        <f>K37/M37</f>
        <v>10.553579680858913</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138.24645210084583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1189.5555612683886</v>
      </c>
      <c r="N48" s="272">
        <f>K48*M48</f>
        <v>535.30000257077484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535.30000257077484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727.67745467162069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145.53549093432414</v>
      </c>
      <c r="M83" s="858"/>
      <c r="N83" s="51"/>
    </row>
    <row r="84" spans="1:14">
      <c r="B84" s="89" t="s">
        <v>973</v>
      </c>
      <c r="C84" s="90"/>
      <c r="D84" s="90"/>
      <c r="E84" s="90"/>
      <c r="F84" s="90"/>
      <c r="G84" s="90"/>
      <c r="H84" s="90"/>
      <c r="I84" s="87"/>
      <c r="J84" s="88"/>
      <c r="K84" s="304">
        <v>0.05</v>
      </c>
      <c r="L84" s="857">
        <f>N78*K84</f>
        <v>36.383872733581036</v>
      </c>
      <c r="M84" s="858"/>
      <c r="N84" s="51"/>
    </row>
    <row r="85" spans="1:14" ht="15.75" thickBot="1">
      <c r="B85" s="91" t="s">
        <v>974</v>
      </c>
      <c r="C85" s="92"/>
      <c r="D85" s="92"/>
      <c r="E85" s="92"/>
      <c r="F85" s="92"/>
      <c r="G85" s="92"/>
      <c r="H85" s="92"/>
      <c r="I85" s="93"/>
      <c r="J85" s="94"/>
      <c r="K85" s="305">
        <v>0.05</v>
      </c>
      <c r="L85" s="859">
        <f>N78*K85</f>
        <v>36.383872733581036</v>
      </c>
      <c r="M85" s="860"/>
      <c r="N85" s="51"/>
    </row>
    <row r="86" spans="1:14" ht="15.75" thickBot="1">
      <c r="B86" s="823" t="s">
        <v>953</v>
      </c>
      <c r="C86" s="824"/>
      <c r="D86" s="824"/>
      <c r="E86" s="824"/>
      <c r="F86" s="824"/>
      <c r="G86" s="824"/>
      <c r="H86" s="824"/>
      <c r="I86" s="824"/>
      <c r="J86" s="824"/>
      <c r="K86" s="824"/>
      <c r="L86" s="824"/>
      <c r="M86" s="825"/>
      <c r="N86" s="52">
        <f>L83+L84+L85</f>
        <v>218.3032364014862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945.98069107310687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500</v>
      </c>
      <c r="N36" s="272">
        <f>K36/M36</f>
        <v>127.1515624199869</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500</v>
      </c>
      <c r="N37" s="272">
        <f>K37/M37</f>
        <v>10.553579680858913</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138.24645210084583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1263.9027838476627</v>
      </c>
      <c r="N48" s="272">
        <f>K48*M48</f>
        <v>568.75625273144828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568.75625273144828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761.13370483229403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152.22674096645881</v>
      </c>
      <c r="M83" s="858"/>
      <c r="N83" s="51"/>
    </row>
    <row r="84" spans="1:14">
      <c r="B84" s="89" t="s">
        <v>973</v>
      </c>
      <c r="C84" s="90"/>
      <c r="D84" s="90"/>
      <c r="E84" s="90"/>
      <c r="F84" s="90"/>
      <c r="G84" s="90"/>
      <c r="H84" s="90"/>
      <c r="I84" s="87"/>
      <c r="J84" s="88"/>
      <c r="K84" s="304">
        <v>0.05</v>
      </c>
      <c r="L84" s="857">
        <f>N78*K84</f>
        <v>38.056685241614701</v>
      </c>
      <c r="M84" s="858"/>
      <c r="N84" s="51"/>
    </row>
    <row r="85" spans="1:14" ht="15.75" thickBot="1">
      <c r="B85" s="91" t="s">
        <v>974</v>
      </c>
      <c r="C85" s="92"/>
      <c r="D85" s="92"/>
      <c r="E85" s="92"/>
      <c r="F85" s="92"/>
      <c r="G85" s="92"/>
      <c r="H85" s="92"/>
      <c r="I85" s="93"/>
      <c r="J85" s="94"/>
      <c r="K85" s="305">
        <v>0.05</v>
      </c>
      <c r="L85" s="859">
        <f>N78*K85</f>
        <v>38.056685241614701</v>
      </c>
      <c r="M85" s="860"/>
      <c r="N85" s="51"/>
    </row>
    <row r="86" spans="1:14" ht="15.75" thickBot="1">
      <c r="B86" s="823" t="s">
        <v>953</v>
      </c>
      <c r="C86" s="824"/>
      <c r="D86" s="824"/>
      <c r="E86" s="824"/>
      <c r="F86" s="824"/>
      <c r="G86" s="824"/>
      <c r="H86" s="824"/>
      <c r="I86" s="824"/>
      <c r="J86" s="824"/>
      <c r="K86" s="824"/>
      <c r="L86" s="824"/>
      <c r="M86" s="825"/>
      <c r="N86" s="52">
        <f>L83+L84+L85</f>
        <v>228.34011144968821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989.47381628198218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500</v>
      </c>
      <c r="N36" s="272">
        <f>K36/M36</f>
        <v>127.1515624199869</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500</v>
      </c>
      <c r="N37" s="272">
        <f>K37/M37</f>
        <v>10.553579680858913</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138.24645210084583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1679.0081099152776</v>
      </c>
      <c r="N48" s="272">
        <f>K48*M48</f>
        <v>755.5536494618749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755.5536494618749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947.93110156272076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189.58622031254416</v>
      </c>
      <c r="M83" s="858"/>
      <c r="N83" s="51"/>
    </row>
    <row r="84" spans="1:14">
      <c r="B84" s="89" t="s">
        <v>973</v>
      </c>
      <c r="C84" s="90"/>
      <c r="D84" s="90"/>
      <c r="E84" s="90"/>
      <c r="F84" s="90"/>
      <c r="G84" s="90"/>
      <c r="H84" s="90"/>
      <c r="I84" s="87"/>
      <c r="J84" s="88"/>
      <c r="K84" s="304">
        <v>0.05</v>
      </c>
      <c r="L84" s="857">
        <f>N78*K84</f>
        <v>47.396555078136039</v>
      </c>
      <c r="M84" s="858"/>
      <c r="N84" s="51"/>
    </row>
    <row r="85" spans="1:14" ht="15.75" thickBot="1">
      <c r="B85" s="91" t="s">
        <v>974</v>
      </c>
      <c r="C85" s="92"/>
      <c r="D85" s="92"/>
      <c r="E85" s="92"/>
      <c r="F85" s="92"/>
      <c r="G85" s="92"/>
      <c r="H85" s="92"/>
      <c r="I85" s="93"/>
      <c r="J85" s="94"/>
      <c r="K85" s="305">
        <v>0.05</v>
      </c>
      <c r="L85" s="859">
        <f>N78*K85</f>
        <v>47.396555078136039</v>
      </c>
      <c r="M85" s="860"/>
      <c r="N85" s="51"/>
    </row>
    <row r="86" spans="1:14" ht="15.75" thickBot="1">
      <c r="B86" s="823" t="s">
        <v>953</v>
      </c>
      <c r="C86" s="824"/>
      <c r="D86" s="824"/>
      <c r="E86" s="824"/>
      <c r="F86" s="824"/>
      <c r="G86" s="824"/>
      <c r="H86" s="824"/>
      <c r="I86" s="824"/>
      <c r="J86" s="824"/>
      <c r="K86" s="824"/>
      <c r="L86" s="824"/>
      <c r="M86" s="825"/>
      <c r="N86" s="52">
        <f>L83+L84+L85</f>
        <v>284.37933046881625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1232.3104320315369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500</v>
      </c>
      <c r="N36" s="272">
        <f>K36/M36</f>
        <v>127.1515624199869</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500</v>
      </c>
      <c r="N37" s="272">
        <f>K37/M37</f>
        <v>10.553579680858913</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138.24645210084583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1734.7685268497332</v>
      </c>
      <c r="N48" s="272">
        <f>K48*M48</f>
        <v>780.64583708238001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780.64583708238001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973.02328918322576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194.60465783664517</v>
      </c>
      <c r="M83" s="858"/>
      <c r="N83" s="51"/>
    </row>
    <row r="84" spans="1:14">
      <c r="B84" s="89" t="s">
        <v>973</v>
      </c>
      <c r="C84" s="90"/>
      <c r="D84" s="90"/>
      <c r="E84" s="90"/>
      <c r="F84" s="90"/>
      <c r="G84" s="90"/>
      <c r="H84" s="90"/>
      <c r="I84" s="87"/>
      <c r="J84" s="88"/>
      <c r="K84" s="304">
        <v>0.05</v>
      </c>
      <c r="L84" s="857">
        <f>N78*K84</f>
        <v>48.651164459161294</v>
      </c>
      <c r="M84" s="858"/>
      <c r="N84" s="51"/>
    </row>
    <row r="85" spans="1:14" ht="15.75" thickBot="1">
      <c r="B85" s="91" t="s">
        <v>974</v>
      </c>
      <c r="C85" s="92"/>
      <c r="D85" s="92"/>
      <c r="E85" s="92"/>
      <c r="F85" s="92"/>
      <c r="G85" s="92"/>
      <c r="H85" s="92"/>
      <c r="I85" s="93"/>
      <c r="J85" s="94"/>
      <c r="K85" s="305">
        <v>0.05</v>
      </c>
      <c r="L85" s="859">
        <f>N78*K85</f>
        <v>48.651164459161294</v>
      </c>
      <c r="M85" s="860"/>
      <c r="N85" s="51"/>
    </row>
    <row r="86" spans="1:14" ht="15.75" thickBot="1">
      <c r="B86" s="823" t="s">
        <v>953</v>
      </c>
      <c r="C86" s="824"/>
      <c r="D86" s="824"/>
      <c r="E86" s="824"/>
      <c r="F86" s="824"/>
      <c r="G86" s="824"/>
      <c r="H86" s="824"/>
      <c r="I86" s="824"/>
      <c r="J86" s="824"/>
      <c r="K86" s="824"/>
      <c r="L86" s="824"/>
      <c r="M86" s="825"/>
      <c r="N86" s="52">
        <f>L83+L84+L85</f>
        <v>291.90698675496776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1264.9302759381935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400</v>
      </c>
      <c r="N36" s="272">
        <f>K36/M36</f>
        <v>158.93945302498364</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400</v>
      </c>
      <c r="N37" s="272">
        <f>K37/M37</f>
        <v>222.51523423497707</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5276.7898404294565</v>
      </c>
      <c r="L38" s="270"/>
      <c r="M38" s="271">
        <v>400</v>
      </c>
      <c r="N38" s="272">
        <f>K38/M38</f>
        <v>13.191974601073641</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77807.306171331147</v>
      </c>
      <c r="L39" s="840">
        <v>400</v>
      </c>
      <c r="M39" s="841"/>
      <c r="N39" s="272">
        <f>K39/L39</f>
        <v>194.51826542832788</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N75*M41</f>
        <v>1.010032011295025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590.17495930065718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1263.9027838476627</v>
      </c>
      <c r="N48" s="272">
        <f>K48*M48</f>
        <v>2312.9420944412227</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47012.821998387182</v>
      </c>
      <c r="N49" s="272">
        <f>K49*M49</f>
        <v>893.24361796935648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3206.1857124105791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7">
        <f>VLOOKUP(A58,TRANSPORTE!A5:D117,4,FALSE)</f>
        <v>1212.7478093670829</v>
      </c>
      <c r="M58" s="828"/>
      <c r="N58" s="287">
        <f>K58*L58</f>
        <v>23.042208377974575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23.042208377974575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3920.4060812187131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784.08121624374269</v>
      </c>
      <c r="M82" s="858"/>
      <c r="N82" s="51"/>
    </row>
    <row r="83" spans="1:14">
      <c r="B83" s="89" t="s">
        <v>973</v>
      </c>
      <c r="C83" s="90"/>
      <c r="D83" s="90"/>
      <c r="E83" s="90"/>
      <c r="F83" s="90"/>
      <c r="G83" s="90"/>
      <c r="H83" s="90"/>
      <c r="I83" s="87"/>
      <c r="J83" s="88"/>
      <c r="K83" s="304">
        <v>0.05</v>
      </c>
      <c r="L83" s="857">
        <f>N77*K83</f>
        <v>196.02030406093567</v>
      </c>
      <c r="M83" s="858"/>
      <c r="N83" s="51"/>
    </row>
    <row r="84" spans="1:14" ht="15.75" thickBot="1">
      <c r="B84" s="91" t="s">
        <v>974</v>
      </c>
      <c r="C84" s="92"/>
      <c r="D84" s="92"/>
      <c r="E84" s="92"/>
      <c r="F84" s="92"/>
      <c r="G84" s="92"/>
      <c r="H84" s="92"/>
      <c r="I84" s="93"/>
      <c r="J84" s="94"/>
      <c r="K84" s="305">
        <v>0.05</v>
      </c>
      <c r="L84" s="859">
        <f>N77*K84</f>
        <v>196.02030406093567</v>
      </c>
      <c r="M84" s="860"/>
      <c r="N84" s="51"/>
    </row>
    <row r="85" spans="1:14" ht="15.75" thickBot="1">
      <c r="B85" s="823" t="s">
        <v>953</v>
      </c>
      <c r="C85" s="824"/>
      <c r="D85" s="824"/>
      <c r="E85" s="824"/>
      <c r="F85" s="824"/>
      <c r="G85" s="824"/>
      <c r="H85" s="824"/>
      <c r="I85" s="824"/>
      <c r="J85" s="824"/>
      <c r="K85" s="824"/>
      <c r="L85" s="824"/>
      <c r="M85" s="825"/>
      <c r="N85" s="52">
        <f>L82+L83+L84</f>
        <v>1176.121824365614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5096.5279055843275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400</v>
      </c>
      <c r="N36" s="272">
        <f>K36/M36</f>
        <v>158.93945302498364</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400</v>
      </c>
      <c r="N37" s="272">
        <f>K37/M37</f>
        <v>222.51523423497707</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5276.7898404294565</v>
      </c>
      <c r="L38" s="270"/>
      <c r="M38" s="271">
        <v>400</v>
      </c>
      <c r="N38" s="272">
        <f>K38/M38</f>
        <v>13.191974601073641</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77807.306171331147</v>
      </c>
      <c r="L39" s="840">
        <v>400</v>
      </c>
      <c r="M39" s="841"/>
      <c r="N39" s="272">
        <f>K39/L39</f>
        <v>194.51826542832788</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1.010032011295025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590.17495930065718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1263.9027838476627</v>
      </c>
      <c r="N48" s="272">
        <f>K48*M48</f>
        <v>1895.8541757714941</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47012.821998387182</v>
      </c>
      <c r="N49" s="272">
        <f>K49*M49</f>
        <v>611.16668597903333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2507.0208617505273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7">
        <f>VLOOKUP(A58,TRANSPORTE!A5:D117,4,FALSE)</f>
        <v>1212.7478093670829</v>
      </c>
      <c r="M58" s="828"/>
      <c r="N58" s="287">
        <f>K58*L58</f>
        <v>15.765721521772077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15.765721521772077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3213.9647437024587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642.79294874049174</v>
      </c>
      <c r="M83" s="858"/>
      <c r="N83" s="51"/>
    </row>
    <row r="84" spans="1:14">
      <c r="B84" s="89" t="s">
        <v>973</v>
      </c>
      <c r="C84" s="90"/>
      <c r="D84" s="90"/>
      <c r="E84" s="90"/>
      <c r="F84" s="90"/>
      <c r="G84" s="90"/>
      <c r="H84" s="90"/>
      <c r="I84" s="87"/>
      <c r="J84" s="88"/>
      <c r="K84" s="304">
        <v>0.05</v>
      </c>
      <c r="L84" s="857">
        <f>N78*K84</f>
        <v>160.69823718512293</v>
      </c>
      <c r="M84" s="858"/>
      <c r="N84" s="51"/>
    </row>
    <row r="85" spans="1:14" ht="15.75" thickBot="1">
      <c r="B85" s="91" t="s">
        <v>974</v>
      </c>
      <c r="C85" s="92"/>
      <c r="D85" s="92"/>
      <c r="E85" s="92"/>
      <c r="F85" s="92"/>
      <c r="G85" s="92"/>
      <c r="H85" s="92"/>
      <c r="I85" s="93"/>
      <c r="J85" s="94"/>
      <c r="K85" s="305">
        <v>0.05</v>
      </c>
      <c r="L85" s="859">
        <f>N78*K85</f>
        <v>160.69823718512293</v>
      </c>
      <c r="M85" s="860"/>
      <c r="N85" s="51"/>
    </row>
    <row r="86" spans="1:14" ht="15.75" thickBot="1">
      <c r="B86" s="823" t="s">
        <v>953</v>
      </c>
      <c r="C86" s="824"/>
      <c r="D86" s="824"/>
      <c r="E86" s="824"/>
      <c r="F86" s="824"/>
      <c r="G86" s="824"/>
      <c r="H86" s="824"/>
      <c r="I86" s="824"/>
      <c r="J86" s="824"/>
      <c r="K86" s="824"/>
      <c r="L86" s="824"/>
      <c r="M86" s="825"/>
      <c r="N86" s="52">
        <f>L83+L84+L85</f>
        <v>964.18942311073761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4178.1541668131958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400</v>
      </c>
      <c r="N36" s="272">
        <f>K36/M36</f>
        <v>158.93945302498364</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400</v>
      </c>
      <c r="N37" s="272">
        <f>K37/M37</f>
        <v>222.51523423497707</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5276.7898404294565</v>
      </c>
      <c r="L38" s="270"/>
      <c r="M38" s="271">
        <v>400</v>
      </c>
      <c r="N38" s="272">
        <f>K38/M38</f>
        <v>13.191974601073641</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77807.306171331147</v>
      </c>
      <c r="L39" s="840">
        <v>400</v>
      </c>
      <c r="M39" s="841"/>
      <c r="N39" s="272">
        <f>K39/L39</f>
        <v>194.51826542832788</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1.010032011295025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590.17495930065718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1263.9027838476627</v>
      </c>
      <c r="N48" s="272">
        <f>K48*M48</f>
        <v>2312.9420944412227</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47012.821998387182</v>
      </c>
      <c r="N49" s="272">
        <f>K49*M49</f>
        <v>893.24361796935648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3206.1857124105791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7">
        <f>VLOOKUP(A58,TRANSPORTE!A5:D117,4,FALSE)</f>
        <v>1212.7478093670829</v>
      </c>
      <c r="M58" s="828"/>
      <c r="N58" s="287">
        <f>K58*L58</f>
        <v>23.042208377974575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23.042208377974575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3920.4060812187131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784.08121624374269</v>
      </c>
      <c r="M83" s="858"/>
      <c r="N83" s="51"/>
    </row>
    <row r="84" spans="1:14">
      <c r="B84" s="89" t="s">
        <v>973</v>
      </c>
      <c r="C84" s="90"/>
      <c r="D84" s="90"/>
      <c r="E84" s="90"/>
      <c r="F84" s="90"/>
      <c r="G84" s="90"/>
      <c r="H84" s="90"/>
      <c r="I84" s="87"/>
      <c r="J84" s="88"/>
      <c r="K84" s="304">
        <v>0.05</v>
      </c>
      <c r="L84" s="857">
        <f>N78*K84</f>
        <v>196.02030406093567</v>
      </c>
      <c r="M84" s="858"/>
      <c r="N84" s="51"/>
    </row>
    <row r="85" spans="1:14" ht="15.75" thickBot="1">
      <c r="B85" s="91" t="s">
        <v>974</v>
      </c>
      <c r="C85" s="92"/>
      <c r="D85" s="92"/>
      <c r="E85" s="92"/>
      <c r="F85" s="92"/>
      <c r="G85" s="92"/>
      <c r="H85" s="92"/>
      <c r="I85" s="93"/>
      <c r="J85" s="94"/>
      <c r="K85" s="305">
        <v>0.05</v>
      </c>
      <c r="L85" s="859">
        <f>N78*K85</f>
        <v>196.02030406093567</v>
      </c>
      <c r="M85" s="860"/>
      <c r="N85" s="51"/>
    </row>
    <row r="86" spans="1:14" ht="15.75" thickBot="1">
      <c r="B86" s="823" t="s">
        <v>953</v>
      </c>
      <c r="C86" s="824"/>
      <c r="D86" s="824"/>
      <c r="E86" s="824"/>
      <c r="F86" s="824"/>
      <c r="G86" s="824"/>
      <c r="H86" s="824"/>
      <c r="I86" s="824"/>
      <c r="J86" s="824"/>
      <c r="K86" s="824"/>
      <c r="L86" s="824"/>
      <c r="M86" s="825"/>
      <c r="N86" s="52">
        <f>L83+L84+L85</f>
        <v>1176.121824365614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5096.5279055843275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400</v>
      </c>
      <c r="N36" s="272">
        <f>K36/M36</f>
        <v>158.93945302498364</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400</v>
      </c>
      <c r="N37" s="272">
        <f>K37/M37</f>
        <v>222.51523423497707</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5276.7898404294565</v>
      </c>
      <c r="L38" s="270"/>
      <c r="M38" s="271">
        <v>400</v>
      </c>
      <c r="N38" s="272">
        <f>K38/M38</f>
        <v>13.191974601073641</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77807.306171331147</v>
      </c>
      <c r="L39" s="840">
        <v>400</v>
      </c>
      <c r="M39" s="841"/>
      <c r="N39" s="272">
        <f>K39/L39</f>
        <v>194.51826542832788</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1.010032011295025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590.17495930065718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47012.821998387182</v>
      </c>
      <c r="N48" s="272">
        <f>K48*M48</f>
        <v>611.16668597903333</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1263.9027838476627</v>
      </c>
      <c r="N49" s="272">
        <f>K49*M49</f>
        <v>1895.8541757714941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2507.0208617505273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7">
        <f>VLOOKUP(A58,TRANSPORTE!A5:D117,4,FALSE)</f>
        <v>1212.7478093670829</v>
      </c>
      <c r="M58" s="828"/>
      <c r="N58" s="287">
        <f>K58*L58</f>
        <v>15.765721521772077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15.765721521772077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3213.9647437024587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642.79294874049174</v>
      </c>
      <c r="M83" s="858"/>
      <c r="N83" s="51"/>
    </row>
    <row r="84" spans="1:14">
      <c r="B84" s="89" t="s">
        <v>973</v>
      </c>
      <c r="C84" s="90"/>
      <c r="D84" s="90"/>
      <c r="E84" s="90"/>
      <c r="F84" s="90"/>
      <c r="G84" s="90"/>
      <c r="H84" s="90"/>
      <c r="I84" s="87"/>
      <c r="J84" s="88"/>
      <c r="K84" s="304">
        <v>0.05</v>
      </c>
      <c r="L84" s="857">
        <f>N78*K84</f>
        <v>160.69823718512293</v>
      </c>
      <c r="M84" s="858"/>
      <c r="N84" s="51"/>
    </row>
    <row r="85" spans="1:14" ht="15.75" thickBot="1">
      <c r="B85" s="91" t="s">
        <v>974</v>
      </c>
      <c r="C85" s="92"/>
      <c r="D85" s="92"/>
      <c r="E85" s="92"/>
      <c r="F85" s="92"/>
      <c r="G85" s="92"/>
      <c r="H85" s="92"/>
      <c r="I85" s="93"/>
      <c r="J85" s="94"/>
      <c r="K85" s="305">
        <v>0.05</v>
      </c>
      <c r="L85" s="859">
        <f>N78*K85</f>
        <v>160.69823718512293</v>
      </c>
      <c r="M85" s="860"/>
      <c r="N85" s="51"/>
    </row>
    <row r="86" spans="1:14" ht="15.75" thickBot="1">
      <c r="B86" s="823" t="s">
        <v>953</v>
      </c>
      <c r="C86" s="824"/>
      <c r="D86" s="824"/>
      <c r="E86" s="824"/>
      <c r="F86" s="824"/>
      <c r="G86" s="824"/>
      <c r="H86" s="824"/>
      <c r="I86" s="824"/>
      <c r="J86" s="824"/>
      <c r="K86" s="824"/>
      <c r="L86" s="824"/>
      <c r="M86" s="825"/>
      <c r="N86" s="52">
        <f>L83+L84+L85</f>
        <v>964.18942311073761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4178.1541668131958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83">
        <v>275</v>
      </c>
      <c r="N36" s="272">
        <f>K36/M36</f>
        <v>231.18465894543073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83">
        <f>M36</f>
        <v>275</v>
      </c>
      <c r="N37" s="272">
        <f>K37/M37</f>
        <v>323.65852252360298</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5276.7898404294565</v>
      </c>
      <c r="L38" s="270"/>
      <c r="M38" s="283">
        <v>275</v>
      </c>
      <c r="N38" s="272">
        <f>K38/M38</f>
        <v>19.188326692470749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77807.306171331147</v>
      </c>
      <c r="L39" s="951">
        <v>275</v>
      </c>
      <c r="M39" s="952"/>
      <c r="N39" s="272">
        <f>K39/L39</f>
        <v>282.93565880484056</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1.4691374709745819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858.43630443731945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43636.59115137787</v>
      </c>
      <c r="N48" s="272">
        <f>K48*M48</f>
        <v>1090.9147787844468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47012.821998387182</v>
      </c>
      <c r="N49" s="272">
        <f>K49*M49</f>
        <v>611.16668597903333</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1263.9027838476627</v>
      </c>
      <c r="N50" s="272">
        <f>K50*M50</f>
        <v>5358.9478035140901</v>
      </c>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7061.0292682775707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7">
        <f>VLOOKUP(A58,TRANSPORTE!A5:D117,4,FALSE)</f>
        <v>1212.7478093670829</v>
      </c>
      <c r="M58" s="828"/>
      <c r="N58" s="287">
        <f>K58*L58</f>
        <v>46.08441675594915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46.08441675594915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8112.4637365682975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1622.4927473136595</v>
      </c>
      <c r="M83" s="858"/>
      <c r="N83" s="51"/>
    </row>
    <row r="84" spans="1:14">
      <c r="B84" s="89" t="s">
        <v>973</v>
      </c>
      <c r="C84" s="90"/>
      <c r="D84" s="90"/>
      <c r="E84" s="90"/>
      <c r="F84" s="90"/>
      <c r="G84" s="90"/>
      <c r="H84" s="90"/>
      <c r="I84" s="87"/>
      <c r="J84" s="88"/>
      <c r="K84" s="304">
        <v>0.05</v>
      </c>
      <c r="L84" s="857">
        <f>N78*K84</f>
        <v>405.62318682841487</v>
      </c>
      <c r="M84" s="858"/>
      <c r="N84" s="51"/>
    </row>
    <row r="85" spans="1:14" ht="15.75" thickBot="1">
      <c r="B85" s="91" t="s">
        <v>974</v>
      </c>
      <c r="C85" s="92"/>
      <c r="D85" s="92"/>
      <c r="E85" s="92"/>
      <c r="F85" s="92"/>
      <c r="G85" s="92"/>
      <c r="H85" s="92"/>
      <c r="I85" s="93"/>
      <c r="J85" s="94"/>
      <c r="K85" s="305">
        <v>0.05</v>
      </c>
      <c r="L85" s="859">
        <f>N78*K85</f>
        <v>405.62318682841487</v>
      </c>
      <c r="M85" s="860"/>
      <c r="N85" s="51"/>
    </row>
    <row r="86" spans="1:14" ht="15.75" thickBot="1">
      <c r="B86" s="823" t="s">
        <v>953</v>
      </c>
      <c r="C86" s="824"/>
      <c r="D86" s="824"/>
      <c r="E86" s="824"/>
      <c r="F86" s="824"/>
      <c r="G86" s="824"/>
      <c r="H86" s="824"/>
      <c r="I86" s="824"/>
      <c r="J86" s="824"/>
      <c r="K86" s="824"/>
      <c r="L86" s="824"/>
      <c r="M86" s="825"/>
      <c r="N86" s="52">
        <f>L83+L84+L85</f>
        <v>2433.7391209704892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10546.202857538787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83">
        <v>275</v>
      </c>
      <c r="N36" s="272">
        <f>K36/M36</f>
        <v>231.18465894543073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83">
        <v>275</v>
      </c>
      <c r="N37" s="272">
        <f>K37/M37</f>
        <v>323.65852252360298</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5276.7898404294565</v>
      </c>
      <c r="L38" s="270"/>
      <c r="M38" s="283">
        <v>275</v>
      </c>
      <c r="N38" s="272">
        <f>K38/M38</f>
        <v>19.188326692470749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77807.306171331147</v>
      </c>
      <c r="L39" s="951">
        <v>275</v>
      </c>
      <c r="M39" s="952"/>
      <c r="N39" s="272">
        <f>K39/L39</f>
        <v>282.93565880484056</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1.4691374709745819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858.43630443731945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43636.59115137787</v>
      </c>
      <c r="N48" s="272">
        <f>K48*M48</f>
        <v>829.09523187617947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47012.821998387182</v>
      </c>
      <c r="N49" s="272">
        <f>K49*M49</f>
        <v>470.12821998387182</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1263.9027838476627</v>
      </c>
      <c r="N50" s="272">
        <f>K50*M50</f>
        <v>4095.0450196664274</v>
      </c>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5394.2684715264786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7">
        <f>VLOOKUP(A58,TRANSPORTE!A5:D117,4,FALSE)</f>
        <v>1212.7478093670829</v>
      </c>
      <c r="M58" s="828"/>
      <c r="N58" s="287">
        <f>K58*L58</f>
        <v>35.169686471645406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35.169686471645406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6434.7882095329014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1286.9576419065804</v>
      </c>
      <c r="M83" s="858"/>
      <c r="N83" s="51"/>
    </row>
    <row r="84" spans="1:14">
      <c r="B84" s="89" t="s">
        <v>973</v>
      </c>
      <c r="C84" s="90"/>
      <c r="D84" s="90"/>
      <c r="E84" s="90"/>
      <c r="F84" s="90"/>
      <c r="G84" s="90"/>
      <c r="H84" s="90"/>
      <c r="I84" s="87"/>
      <c r="J84" s="88"/>
      <c r="K84" s="304">
        <v>0.05</v>
      </c>
      <c r="L84" s="857">
        <f>N78*K84</f>
        <v>321.73941047664511</v>
      </c>
      <c r="M84" s="858"/>
      <c r="N84" s="51"/>
    </row>
    <row r="85" spans="1:14" ht="15.75" thickBot="1">
      <c r="B85" s="91" t="s">
        <v>974</v>
      </c>
      <c r="C85" s="92"/>
      <c r="D85" s="92"/>
      <c r="E85" s="92"/>
      <c r="F85" s="92"/>
      <c r="G85" s="92"/>
      <c r="H85" s="92"/>
      <c r="I85" s="93"/>
      <c r="J85" s="94"/>
      <c r="K85" s="305">
        <v>0.05</v>
      </c>
      <c r="L85" s="859">
        <f>N78*K85</f>
        <v>321.73941047664511</v>
      </c>
      <c r="M85" s="860"/>
      <c r="N85" s="51"/>
    </row>
    <row r="86" spans="1:14" ht="15.75" thickBot="1">
      <c r="B86" s="823" t="s">
        <v>953</v>
      </c>
      <c r="C86" s="824"/>
      <c r="D86" s="824"/>
      <c r="E86" s="824"/>
      <c r="F86" s="824"/>
      <c r="G86" s="824"/>
      <c r="H86" s="824"/>
      <c r="I86" s="824"/>
      <c r="J86" s="824"/>
      <c r="K86" s="824"/>
      <c r="L86" s="824"/>
      <c r="M86" s="825"/>
      <c r="N86" s="52">
        <f>L83+L84+L85</f>
        <v>1930.4364628598707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8365.2246723927728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275</v>
      </c>
      <c r="N36" s="272">
        <f>K36/M36</f>
        <v>231.18465894543073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275</v>
      </c>
      <c r="N37" s="272">
        <f>K37/M37</f>
        <v>323.65852252360298</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5276.7898404294565</v>
      </c>
      <c r="L38" s="270"/>
      <c r="M38" s="271">
        <v>275</v>
      </c>
      <c r="N38" s="272">
        <f>K38/M38</f>
        <v>19.188326692470749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77807.306171331147</v>
      </c>
      <c r="L39" s="840">
        <v>275</v>
      </c>
      <c r="M39" s="841"/>
      <c r="N39" s="272">
        <f>K39/L39</f>
        <v>282.93565880484056</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1.4691374709745819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858.43630443731945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43636.59115137787</v>
      </c>
      <c r="N48" s="272">
        <f>K48*M48</f>
        <v>1090.9147787844468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47012.821998387182</v>
      </c>
      <c r="N49" s="272">
        <f>K49*M49</f>
        <v>611.16668597903333</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1734.7685268497332</v>
      </c>
      <c r="N50" s="272">
        <f>K50*M50</f>
        <v>7355.4185538428692</v>
      </c>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9057.5000186063498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7">
        <f>VLOOKUP(A58,TRANSPORTE!A5:D117,4,FALSE)</f>
        <v>1212.7478093670829</v>
      </c>
      <c r="M58" s="828"/>
      <c r="N58" s="287">
        <f>K58*L58</f>
        <v>46.08441675594915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46.08441675594915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10108.934486897077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2021.7868973794154</v>
      </c>
      <c r="M83" s="858"/>
      <c r="N83" s="51"/>
    </row>
    <row r="84" spans="1:14">
      <c r="B84" s="89" t="s">
        <v>973</v>
      </c>
      <c r="C84" s="90"/>
      <c r="D84" s="90"/>
      <c r="E84" s="90"/>
      <c r="F84" s="90"/>
      <c r="G84" s="90"/>
      <c r="H84" s="90"/>
      <c r="I84" s="87"/>
      <c r="J84" s="88"/>
      <c r="K84" s="304">
        <v>0.05</v>
      </c>
      <c r="L84" s="857">
        <f>N78*K84</f>
        <v>505.44672434485386</v>
      </c>
      <c r="M84" s="858"/>
      <c r="N84" s="51"/>
    </row>
    <row r="85" spans="1:14" ht="15.75" thickBot="1">
      <c r="B85" s="91" t="s">
        <v>974</v>
      </c>
      <c r="C85" s="92"/>
      <c r="D85" s="92"/>
      <c r="E85" s="92"/>
      <c r="F85" s="92"/>
      <c r="G85" s="92"/>
      <c r="H85" s="92"/>
      <c r="I85" s="93"/>
      <c r="J85" s="94"/>
      <c r="K85" s="305">
        <v>0.05</v>
      </c>
      <c r="L85" s="859">
        <f>N78*K85</f>
        <v>505.44672434485386</v>
      </c>
      <c r="M85" s="860"/>
      <c r="N85" s="51"/>
    </row>
    <row r="86" spans="1:14" ht="15.75" thickBot="1">
      <c r="B86" s="823" t="s">
        <v>953</v>
      </c>
      <c r="C86" s="824"/>
      <c r="D86" s="824"/>
      <c r="E86" s="824"/>
      <c r="F86" s="824"/>
      <c r="G86" s="824"/>
      <c r="H86" s="824"/>
      <c r="I86" s="824"/>
      <c r="J86" s="824"/>
      <c r="K86" s="824"/>
      <c r="L86" s="824"/>
      <c r="M86" s="825"/>
      <c r="N86" s="52">
        <f>L83+L84+L85</f>
        <v>3032.6803460691231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13141.614832966199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275</v>
      </c>
      <c r="N36" s="272">
        <f>K36/M36</f>
        <v>231.18465894543073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275</v>
      </c>
      <c r="N37" s="272">
        <f>K37/M37</f>
        <v>323.65852252360298</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5276.7898404294565</v>
      </c>
      <c r="L38" s="270"/>
      <c r="M38" s="271">
        <v>275</v>
      </c>
      <c r="N38" s="272">
        <f>K38/M38</f>
        <v>19.188326692470749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77807.306171331147</v>
      </c>
      <c r="L39" s="840">
        <v>275</v>
      </c>
      <c r="M39" s="841"/>
      <c r="N39" s="272">
        <f>K39/L39</f>
        <v>282.93565880484056</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1.4691374709745819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858.43630443731945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43636.59115137787</v>
      </c>
      <c r="N48" s="272">
        <f>K48*M48</f>
        <v>829.09523187617947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47012.821998387182</v>
      </c>
      <c r="N49" s="272">
        <f>K49*M49</f>
        <v>470.12821998387182</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1734.7685268497332</v>
      </c>
      <c r="N50" s="272">
        <f>K50*M50</f>
        <v>5620.6500269931357</v>
      </c>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6919.8734788531874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7">
        <f>VLOOKUP(A58,TRANSPORTE!A5:D117,4,FALSE)</f>
        <v>1212.7478093670829</v>
      </c>
      <c r="M58" s="828"/>
      <c r="N58" s="287">
        <f>K58*L58</f>
        <v>35.169686471645406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35.169686471645406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7960.3932168596102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1592.0786433719222</v>
      </c>
      <c r="M83" s="858"/>
      <c r="N83" s="51"/>
    </row>
    <row r="84" spans="1:14">
      <c r="B84" s="89" t="s">
        <v>973</v>
      </c>
      <c r="C84" s="90"/>
      <c r="D84" s="90"/>
      <c r="E84" s="90"/>
      <c r="F84" s="90"/>
      <c r="G84" s="90"/>
      <c r="H84" s="90"/>
      <c r="I84" s="87"/>
      <c r="J84" s="88"/>
      <c r="K84" s="304">
        <v>0.05</v>
      </c>
      <c r="L84" s="857">
        <f>N78*K84</f>
        <v>398.01966084298056</v>
      </c>
      <c r="M84" s="858"/>
      <c r="N84" s="51"/>
    </row>
    <row r="85" spans="1:14" ht="15.75" thickBot="1">
      <c r="B85" s="91" t="s">
        <v>974</v>
      </c>
      <c r="C85" s="92"/>
      <c r="D85" s="92"/>
      <c r="E85" s="92"/>
      <c r="F85" s="92"/>
      <c r="G85" s="92"/>
      <c r="H85" s="92"/>
      <c r="I85" s="93"/>
      <c r="J85" s="94"/>
      <c r="K85" s="305">
        <v>0.05</v>
      </c>
      <c r="L85" s="859">
        <f>N78*K85</f>
        <v>398.01966084298056</v>
      </c>
      <c r="M85" s="860"/>
      <c r="N85" s="51"/>
    </row>
    <row r="86" spans="1:14" ht="15.75" thickBot="1">
      <c r="B86" s="823" t="s">
        <v>953</v>
      </c>
      <c r="C86" s="824"/>
      <c r="D86" s="824"/>
      <c r="E86" s="824"/>
      <c r="F86" s="824"/>
      <c r="G86" s="824"/>
      <c r="H86" s="824"/>
      <c r="I86" s="824"/>
      <c r="J86" s="824"/>
      <c r="K86" s="824"/>
      <c r="L86" s="824"/>
      <c r="M86" s="825"/>
      <c r="N86" s="52">
        <f>L83+L84+L85</f>
        <v>2388.1179650578833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10348.511181917493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418</v>
      </c>
      <c r="N36" s="272">
        <f>K36/M36</f>
        <v>152.09517035883601</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418</v>
      </c>
      <c r="N37" s="272">
        <f>K37/M37</f>
        <v>212.93323850237041</v>
      </c>
    </row>
    <row r="38" spans="1:14">
      <c r="A38" t="s">
        <v>225</v>
      </c>
      <c r="B38" s="836" t="str">
        <f>VLOOKUP(A38,EQUIPOS!A8:D154,3,FALSE)</f>
        <v>Esparcidor de gravilla, Ancho de esparcimiento 3100mm, Velocidad de trabajo 10—20km2/h</v>
      </c>
      <c r="C38" s="837"/>
      <c r="D38" s="837"/>
      <c r="E38" s="837"/>
      <c r="F38" s="837"/>
      <c r="G38" s="837"/>
      <c r="H38" s="838"/>
      <c r="I38" s="267"/>
      <c r="J38" s="268"/>
      <c r="K38" s="269">
        <f>VLOOKUP(A38,EQUIPOS!A8:D165,4,FALSE)</f>
        <v>77807.306171331147</v>
      </c>
      <c r="L38" s="270"/>
      <c r="M38" s="271">
        <v>418</v>
      </c>
      <c r="N38" s="272">
        <f>K38/M38</f>
        <v>186.14188079265824</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0.96653780985169846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552.13682746371649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53062.813695024677</v>
      </c>
      <c r="N48" s="272">
        <f>K48*M48</f>
        <v>530.62813695024681</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1263.9027838476627</v>
      </c>
      <c r="N49" s="272">
        <f>K49*M49</f>
        <v>1579.8784798095785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2110.5066167598252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7">
        <f>VLOOKUP(A58,TRANSPORTE!A5:D117,4,FALSE)</f>
        <v>1212.7478093670829</v>
      </c>
      <c r="M58" s="828"/>
      <c r="N58" s="287">
        <f>K58*L58</f>
        <v>12.127478093670829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12.127478093670829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96.653780985169846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2771.4247033023826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554.28494066047654</v>
      </c>
      <c r="M83" s="858"/>
      <c r="N83" s="51"/>
    </row>
    <row r="84" spans="1:14">
      <c r="B84" s="89" t="s">
        <v>973</v>
      </c>
      <c r="C84" s="90"/>
      <c r="D84" s="90"/>
      <c r="E84" s="90"/>
      <c r="F84" s="90"/>
      <c r="G84" s="90"/>
      <c r="H84" s="90"/>
      <c r="I84" s="87"/>
      <c r="J84" s="88"/>
      <c r="K84" s="304">
        <v>0.05</v>
      </c>
      <c r="L84" s="857">
        <f>N78*K84</f>
        <v>138.57123516511913</v>
      </c>
      <c r="M84" s="858"/>
      <c r="N84" s="51"/>
    </row>
    <row r="85" spans="1:14" ht="15.75" thickBot="1">
      <c r="B85" s="91" t="s">
        <v>974</v>
      </c>
      <c r="C85" s="92"/>
      <c r="D85" s="92"/>
      <c r="E85" s="92"/>
      <c r="F85" s="92"/>
      <c r="G85" s="92"/>
      <c r="H85" s="92"/>
      <c r="I85" s="93"/>
      <c r="J85" s="94"/>
      <c r="K85" s="305">
        <v>0.05</v>
      </c>
      <c r="L85" s="859">
        <f>N78*K85</f>
        <v>138.57123516511913</v>
      </c>
      <c r="M85" s="860"/>
      <c r="N85" s="51"/>
    </row>
    <row r="86" spans="1:14" ht="15.75" thickBot="1">
      <c r="B86" s="823" t="s">
        <v>953</v>
      </c>
      <c r="C86" s="824"/>
      <c r="D86" s="824"/>
      <c r="E86" s="824"/>
      <c r="F86" s="824"/>
      <c r="G86" s="824"/>
      <c r="H86" s="824"/>
      <c r="I86" s="824"/>
      <c r="J86" s="824"/>
      <c r="K86" s="824"/>
      <c r="L86" s="824"/>
      <c r="M86" s="825"/>
      <c r="N86" s="52">
        <f>L83+L84+L85</f>
        <v>831.42741099071475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3602.8521142930972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63575.781209993453</v>
      </c>
      <c r="L36" s="270"/>
      <c r="M36" s="271">
        <v>418</v>
      </c>
      <c r="N36" s="272">
        <f>K36/M36</f>
        <v>152.09517035883601</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418</v>
      </c>
      <c r="N37" s="272">
        <f>K37/M37</f>
        <v>212.93323850237041</v>
      </c>
    </row>
    <row r="38" spans="1:14">
      <c r="A38" t="s">
        <v>225</v>
      </c>
      <c r="B38" s="836" t="str">
        <f>VLOOKUP(A38,EQUIPOS!A8:D154,3,FALSE)</f>
        <v>Esparcidor de gravilla, Ancho de esparcimiento 3100mm, Velocidad de trabajo 10—20km2/h</v>
      </c>
      <c r="C38" s="837"/>
      <c r="D38" s="837"/>
      <c r="E38" s="837"/>
      <c r="F38" s="837"/>
      <c r="G38" s="837"/>
      <c r="H38" s="838"/>
      <c r="I38" s="267"/>
      <c r="J38" s="268"/>
      <c r="K38" s="269">
        <f>VLOOKUP(A38,EQUIPOS!A8:D165,4,FALSE)</f>
        <v>77807.306171331147</v>
      </c>
      <c r="L38" s="270"/>
      <c r="M38" s="271">
        <v>418</v>
      </c>
      <c r="N38" s="272">
        <f>K38/M38</f>
        <v>186.14188079265824</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0.96653780985169846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552.13682746371649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53062.813695024677</v>
      </c>
      <c r="N48" s="272">
        <f>K48*M48</f>
        <v>530.62813695024681</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1189.5555612683886</v>
      </c>
      <c r="N49" s="272">
        <f>K49*M49</f>
        <v>1486.9444515854857</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18"/>
      <c r="C52" s="819"/>
      <c r="D52" s="819"/>
      <c r="E52" s="819"/>
      <c r="F52" s="819"/>
      <c r="G52" s="819"/>
      <c r="H52" s="819"/>
      <c r="I52" s="820"/>
      <c r="J52" s="42"/>
      <c r="K52" s="44"/>
      <c r="L52" s="821"/>
      <c r="M52" s="822"/>
      <c r="N52" s="45"/>
    </row>
    <row r="53" spans="1:72" ht="15.75" thickBot="1">
      <c r="B53" s="823" t="s">
        <v>953</v>
      </c>
      <c r="C53" s="824"/>
      <c r="D53" s="824"/>
      <c r="E53" s="824"/>
      <c r="F53" s="824"/>
      <c r="G53" s="824"/>
      <c r="H53" s="824"/>
      <c r="I53" s="824"/>
      <c r="J53" s="824"/>
      <c r="K53" s="824"/>
      <c r="L53" s="824"/>
      <c r="M53" s="825"/>
      <c r="N53" s="394">
        <f>SUM(N48:N52)</f>
        <v>2017.5725885357324</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6" t="s">
        <v>961</v>
      </c>
      <c r="M57" s="799"/>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7">
        <f>VLOOKUP(A58,TRANSPORTE!A5:D117,4,FALSE)</f>
        <v>1212.7478093670829</v>
      </c>
      <c r="M58" s="828"/>
      <c r="N58" s="287">
        <f>K58*L58</f>
        <v>12.127478093670829</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2"/>
      <c r="M63" s="813"/>
      <c r="N63" s="127"/>
    </row>
    <row r="64" spans="1:72" ht="15.75" thickBot="1">
      <c r="B64" s="829" t="s">
        <v>953</v>
      </c>
      <c r="C64" s="830"/>
      <c r="D64" s="830"/>
      <c r="E64" s="830"/>
      <c r="F64" s="830"/>
      <c r="G64" s="830"/>
      <c r="H64" s="830"/>
      <c r="I64" s="830"/>
      <c r="J64" s="830"/>
      <c r="K64" s="830"/>
      <c r="L64" s="830"/>
      <c r="M64" s="831"/>
      <c r="N64" s="104">
        <f>N58+N59+N60+N61+N62</f>
        <v>12.127478093670829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96.653780985169846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2678.4906750782898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535.69813501565795</v>
      </c>
      <c r="M83" s="858"/>
      <c r="N83" s="51"/>
    </row>
    <row r="84" spans="1:14">
      <c r="B84" s="89" t="s">
        <v>973</v>
      </c>
      <c r="C84" s="90"/>
      <c r="D84" s="90"/>
      <c r="E84" s="90"/>
      <c r="F84" s="90"/>
      <c r="G84" s="90"/>
      <c r="H84" s="90"/>
      <c r="I84" s="87"/>
      <c r="J84" s="88"/>
      <c r="K84" s="304">
        <v>0.05</v>
      </c>
      <c r="L84" s="857">
        <f>N78*K84</f>
        <v>133.92453375391449</v>
      </c>
      <c r="M84" s="858"/>
      <c r="N84" s="51"/>
    </row>
    <row r="85" spans="1:14" ht="15.75" thickBot="1">
      <c r="B85" s="91" t="s">
        <v>974</v>
      </c>
      <c r="C85" s="92"/>
      <c r="D85" s="92"/>
      <c r="E85" s="92"/>
      <c r="F85" s="92"/>
      <c r="G85" s="92"/>
      <c r="H85" s="92"/>
      <c r="I85" s="93"/>
      <c r="J85" s="94"/>
      <c r="K85" s="305">
        <v>0.05</v>
      </c>
      <c r="L85" s="859">
        <f>N78*K85</f>
        <v>133.92453375391449</v>
      </c>
      <c r="M85" s="860"/>
      <c r="N85" s="51"/>
    </row>
    <row r="86" spans="1:14" ht="15.75" thickBot="1">
      <c r="B86" s="823" t="s">
        <v>953</v>
      </c>
      <c r="C86" s="824"/>
      <c r="D86" s="824"/>
      <c r="E86" s="824"/>
      <c r="F86" s="824"/>
      <c r="G86" s="824"/>
      <c r="H86" s="824"/>
      <c r="I86" s="824"/>
      <c r="J86" s="824"/>
      <c r="K86" s="824"/>
      <c r="L86" s="824"/>
      <c r="M86" s="825"/>
      <c r="N86" s="52">
        <f>L83+L84+L85</f>
        <v>803.54720252348693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3482.0378776017769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155929.35603436769</v>
      </c>
      <c r="L36" s="270"/>
      <c r="M36" s="271">
        <v>600</v>
      </c>
      <c r="N36" s="272">
        <f>K36/M36</f>
        <v>259.8822600572795</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600</v>
      </c>
      <c r="N37" s="272">
        <f>K37/M37</f>
        <v>8.794649734049095</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269.35026446552524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39613.735244187803</v>
      </c>
      <c r="N48" s="272">
        <f>K48*M48</f>
        <v>495.17169055234757</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1319.6632007821186</v>
      </c>
      <c r="N49" s="272">
        <f>K49*M49</f>
        <v>1930.0074311438486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2425.179121696196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7">
        <f>VLOOKUP(A58,TRANSPORTE!A5:D117,4,FALSE)</f>
        <v>1212.7478093670829</v>
      </c>
      <c r="M58" s="828"/>
      <c r="N58" s="287">
        <f>K58*L58</f>
        <v>15.159347617088537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15.159347617088537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2777.0242011984778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555.40484023969555</v>
      </c>
      <c r="M83" s="858"/>
      <c r="N83" s="51"/>
    </row>
    <row r="84" spans="1:14">
      <c r="B84" s="89" t="s">
        <v>973</v>
      </c>
      <c r="C84" s="90"/>
      <c r="D84" s="90"/>
      <c r="E84" s="90"/>
      <c r="F84" s="90"/>
      <c r="G84" s="90"/>
      <c r="H84" s="90"/>
      <c r="I84" s="87"/>
      <c r="J84" s="88"/>
      <c r="K84" s="304">
        <v>0.05</v>
      </c>
      <c r="L84" s="857">
        <f>N78*K84</f>
        <v>138.85121005992389</v>
      </c>
      <c r="M84" s="858"/>
      <c r="N84" s="51"/>
    </row>
    <row r="85" spans="1:14" ht="15.75" thickBot="1">
      <c r="B85" s="91" t="s">
        <v>974</v>
      </c>
      <c r="C85" s="92"/>
      <c r="D85" s="92"/>
      <c r="E85" s="92"/>
      <c r="F85" s="92"/>
      <c r="G85" s="92"/>
      <c r="H85" s="92"/>
      <c r="I85" s="93"/>
      <c r="J85" s="94"/>
      <c r="K85" s="305">
        <v>0.05</v>
      </c>
      <c r="L85" s="859">
        <f>N78*K85</f>
        <v>138.85121005992389</v>
      </c>
      <c r="M85" s="860"/>
      <c r="N85" s="51"/>
    </row>
    <row r="86" spans="1:14" ht="15.75" thickBot="1">
      <c r="B86" s="823" t="s">
        <v>953</v>
      </c>
      <c r="C86" s="824"/>
      <c r="D86" s="824"/>
      <c r="E86" s="824"/>
      <c r="F86" s="824"/>
      <c r="G86" s="824"/>
      <c r="H86" s="824"/>
      <c r="I86" s="824"/>
      <c r="J86" s="824"/>
      <c r="K86" s="824"/>
      <c r="L86" s="824"/>
      <c r="M86" s="825"/>
      <c r="N86" s="52">
        <f>L83+L84+L85</f>
        <v>833.10726035954337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3610.1314615580213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155929.35603436769</v>
      </c>
      <c r="L36" s="270"/>
      <c r="M36" s="271">
        <v>600</v>
      </c>
      <c r="N36" s="272">
        <f>K36/M36</f>
        <v>259.8822600572795</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600</v>
      </c>
      <c r="N37" s="272">
        <f>K37/M37</f>
        <v>8.794649734049095</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269.35026446552524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48711.007812173346</v>
      </c>
      <c r="N48" s="272">
        <f>K48*M48</f>
        <v>462.75457421564676</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1319.6632007821186</v>
      </c>
      <c r="N49" s="272">
        <f>K49*M49</f>
        <v>1861.7148605033738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2324.4694347190207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7">
        <f>VLOOKUP(A58,TRANSPORTE!A5:D117,4,FALSE)</f>
        <v>1212.7478093670829</v>
      </c>
      <c r="M58" s="828"/>
      <c r="N58" s="287">
        <f>K58*L58</f>
        <v>11.521104188987287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11.521104188987287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2672.6762707932021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534.53525415864044</v>
      </c>
      <c r="M83" s="858"/>
      <c r="N83" s="51"/>
    </row>
    <row r="84" spans="1:14">
      <c r="B84" s="89" t="s">
        <v>973</v>
      </c>
      <c r="C84" s="90"/>
      <c r="D84" s="90"/>
      <c r="E84" s="90"/>
      <c r="F84" s="90"/>
      <c r="G84" s="90"/>
      <c r="H84" s="90"/>
      <c r="I84" s="87"/>
      <c r="J84" s="88"/>
      <c r="K84" s="304">
        <v>0.05</v>
      </c>
      <c r="L84" s="857">
        <f>N78*K84</f>
        <v>133.63381353966011</v>
      </c>
      <c r="M84" s="858"/>
      <c r="N84" s="51"/>
    </row>
    <row r="85" spans="1:14" ht="15.75" thickBot="1">
      <c r="B85" s="91" t="s">
        <v>974</v>
      </c>
      <c r="C85" s="92"/>
      <c r="D85" s="92"/>
      <c r="E85" s="92"/>
      <c r="F85" s="92"/>
      <c r="G85" s="92"/>
      <c r="H85" s="92"/>
      <c r="I85" s="93"/>
      <c r="J85" s="94"/>
      <c r="K85" s="305">
        <v>0.05</v>
      </c>
      <c r="L85" s="859">
        <f>N78*K85</f>
        <v>133.63381353966011</v>
      </c>
      <c r="M85" s="860"/>
      <c r="N85" s="51"/>
    </row>
    <row r="86" spans="1:14" ht="15.75" thickBot="1">
      <c r="B86" s="823" t="s">
        <v>953</v>
      </c>
      <c r="C86" s="824"/>
      <c r="D86" s="824"/>
      <c r="E86" s="824"/>
      <c r="F86" s="824"/>
      <c r="G86" s="824"/>
      <c r="H86" s="824"/>
      <c r="I86" s="824"/>
      <c r="J86" s="824"/>
      <c r="K86" s="824"/>
      <c r="L86" s="824"/>
      <c r="M86" s="825"/>
      <c r="N86" s="52">
        <f>L83+L84+L85</f>
        <v>801.80288123796061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3474.4791520311628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155929.35603436769</v>
      </c>
      <c r="L36" s="270"/>
      <c r="M36" s="271">
        <v>600</v>
      </c>
      <c r="N36" s="272">
        <f>K36/M36</f>
        <v>259.8822600572795</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600</v>
      </c>
      <c r="N37" s="272">
        <f>K37/M37</f>
        <v>8.794649734049095</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269.35026446552524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40965.28762407379</v>
      </c>
      <c r="N48" s="272">
        <f>K48*M48</f>
        <v>389.17023242870101</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1319.6632007821186</v>
      </c>
      <c r="N49" s="272">
        <f>K49*M49</f>
        <v>2256.6240733374225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2645.7943057661237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7">
        <f>VLOOKUP(A59,TRANSPORTE!A5:D117,4,FALSE)</f>
        <v>1212.7478093670829</v>
      </c>
      <c r="M59" s="828"/>
      <c r="N59" s="287">
        <f>K59*L59</f>
        <v>11.521104188987287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11.521104188987287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2994.0011418403046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598.80022836806097</v>
      </c>
      <c r="M83" s="858"/>
      <c r="N83" s="51"/>
    </row>
    <row r="84" spans="1:14">
      <c r="B84" s="89" t="s">
        <v>973</v>
      </c>
      <c r="C84" s="90"/>
      <c r="D84" s="90"/>
      <c r="E84" s="90"/>
      <c r="F84" s="90"/>
      <c r="G84" s="90"/>
      <c r="H84" s="90"/>
      <c r="I84" s="87"/>
      <c r="J84" s="88"/>
      <c r="K84" s="304">
        <v>0.05</v>
      </c>
      <c r="L84" s="857">
        <f>N78*K84</f>
        <v>149.70005709201524</v>
      </c>
      <c r="M84" s="858"/>
      <c r="N84" s="51"/>
    </row>
    <row r="85" spans="1:14" ht="15.75" thickBot="1">
      <c r="B85" s="91" t="s">
        <v>974</v>
      </c>
      <c r="C85" s="92"/>
      <c r="D85" s="92"/>
      <c r="E85" s="92"/>
      <c r="F85" s="92"/>
      <c r="G85" s="92"/>
      <c r="H85" s="92"/>
      <c r="I85" s="93"/>
      <c r="J85" s="94"/>
      <c r="K85" s="305">
        <v>0.05</v>
      </c>
      <c r="L85" s="859">
        <f>N78*K85</f>
        <v>149.70005709201524</v>
      </c>
      <c r="M85" s="860"/>
      <c r="N85" s="51"/>
    </row>
    <row r="86" spans="1:14" ht="15.75" thickBot="1">
      <c r="B86" s="823" t="s">
        <v>953</v>
      </c>
      <c r="C86" s="824"/>
      <c r="D86" s="824"/>
      <c r="E86" s="824"/>
      <c r="F86" s="824"/>
      <c r="G86" s="824"/>
      <c r="H86" s="824"/>
      <c r="I86" s="824"/>
      <c r="J86" s="824"/>
      <c r="K86" s="824"/>
      <c r="L86" s="824"/>
      <c r="M86" s="825"/>
      <c r="N86" s="52">
        <f>L83+L84+L85</f>
        <v>898.20034255209134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3892.2014843923962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155929.35603436769</v>
      </c>
      <c r="L36" s="270"/>
      <c r="M36" s="271">
        <v>600</v>
      </c>
      <c r="N36" s="272">
        <f>K36/M36</f>
        <v>259.8822600572795</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600</v>
      </c>
      <c r="N37" s="272">
        <f>K37/M37</f>
        <v>8.794649734049095</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269.35026446552524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40056.832416573954</v>
      </c>
      <c r="N48" s="272">
        <f>K48*M48</f>
        <v>190.26995397872628</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1319.6632007821186</v>
      </c>
      <c r="N49" s="272">
        <f>K49*M49</f>
        <v>1410.3900458358889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1600.6599998146153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7">
        <f>VLOOKUP(A58,TRANSPORTE!A5:D117,4,FALSE)</f>
        <v>1212.7478093670829</v>
      </c>
      <c r="M58" s="828"/>
      <c r="N58" s="287">
        <f>K58*L58</f>
        <v>5.7605520944936437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5.7605520944936437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1943.1062837943025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388.62125675886051</v>
      </c>
      <c r="M83" s="858"/>
      <c r="N83" s="51"/>
    </row>
    <row r="84" spans="1:14">
      <c r="B84" s="89" t="s">
        <v>973</v>
      </c>
      <c r="C84" s="90"/>
      <c r="D84" s="90"/>
      <c r="E84" s="90"/>
      <c r="F84" s="90"/>
      <c r="G84" s="90"/>
      <c r="H84" s="90"/>
      <c r="I84" s="87"/>
      <c r="J84" s="88"/>
      <c r="K84" s="304">
        <v>0.05</v>
      </c>
      <c r="L84" s="857">
        <f>N78*K84</f>
        <v>97.155314189715128</v>
      </c>
      <c r="M84" s="858"/>
      <c r="N84" s="51"/>
    </row>
    <row r="85" spans="1:14" ht="15.75" thickBot="1">
      <c r="B85" s="91" t="s">
        <v>974</v>
      </c>
      <c r="C85" s="92"/>
      <c r="D85" s="92"/>
      <c r="E85" s="92"/>
      <c r="F85" s="92"/>
      <c r="G85" s="92"/>
      <c r="H85" s="92"/>
      <c r="I85" s="93"/>
      <c r="J85" s="94"/>
      <c r="K85" s="305">
        <v>0.05</v>
      </c>
      <c r="L85" s="859">
        <f>N78*K85</f>
        <v>97.155314189715128</v>
      </c>
      <c r="M85" s="860"/>
      <c r="N85" s="51"/>
    </row>
    <row r="86" spans="1:14" ht="15.75" thickBot="1">
      <c r="B86" s="823" t="s">
        <v>953</v>
      </c>
      <c r="C86" s="824"/>
      <c r="D86" s="824"/>
      <c r="E86" s="824"/>
      <c r="F86" s="824"/>
      <c r="G86" s="824"/>
      <c r="H86" s="824"/>
      <c r="I86" s="824"/>
      <c r="J86" s="824"/>
      <c r="K86" s="824"/>
      <c r="L86" s="824"/>
      <c r="M86" s="825"/>
      <c r="N86" s="52">
        <f>L83+L84+L85</f>
        <v>582.9318851382908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2526.0381689325932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155929.35603436769</v>
      </c>
      <c r="L36" s="270"/>
      <c r="M36" s="271">
        <v>600</v>
      </c>
      <c r="N36" s="272">
        <f>K36/M36</f>
        <v>259.8822600572795</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600</v>
      </c>
      <c r="N37" s="272">
        <f>K37/M37</f>
        <v>8.794649734049095</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269.35026446552524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39613.735244187803</v>
      </c>
      <c r="N48" s="272">
        <f>K48*M48</f>
        <v>495.17169055234757</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1672.8125080336713</v>
      </c>
      <c r="N49" s="272">
        <f>K49*M49</f>
        <v>2446.4882929992445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2941.6599835515922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7">
        <f>VLOOKUP(A58,TRANSPORTE!A5:D117,4,FALSE)</f>
        <v>1212.7478093670829</v>
      </c>
      <c r="M58" s="828"/>
      <c r="N58" s="287">
        <f>K58*L58</f>
        <v>15.159347617088537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15.159347617088537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3293.505063053874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658.7010126107748</v>
      </c>
      <c r="M83" s="858"/>
      <c r="N83" s="51"/>
    </row>
    <row r="84" spans="1:14">
      <c r="B84" s="89" t="s">
        <v>973</v>
      </c>
      <c r="C84" s="90"/>
      <c r="D84" s="90"/>
      <c r="E84" s="90"/>
      <c r="F84" s="90"/>
      <c r="G84" s="90"/>
      <c r="H84" s="90"/>
      <c r="I84" s="87"/>
      <c r="J84" s="88"/>
      <c r="K84" s="304">
        <v>0.05</v>
      </c>
      <c r="L84" s="857">
        <f>N78*K84</f>
        <v>164.6752531526937</v>
      </c>
      <c r="M84" s="858"/>
      <c r="N84" s="51"/>
    </row>
    <row r="85" spans="1:14" ht="15.75" thickBot="1">
      <c r="B85" s="91" t="s">
        <v>974</v>
      </c>
      <c r="C85" s="92"/>
      <c r="D85" s="92"/>
      <c r="E85" s="92"/>
      <c r="F85" s="92"/>
      <c r="G85" s="92"/>
      <c r="H85" s="92"/>
      <c r="I85" s="93"/>
      <c r="J85" s="94"/>
      <c r="K85" s="305">
        <v>0.05</v>
      </c>
      <c r="L85" s="859">
        <f>N78*K85</f>
        <v>164.6752531526937</v>
      </c>
      <c r="M85" s="860"/>
      <c r="N85" s="51"/>
    </row>
    <row r="86" spans="1:14" ht="15.75" thickBot="1">
      <c r="B86" s="823" t="s">
        <v>953</v>
      </c>
      <c r="C86" s="824"/>
      <c r="D86" s="824"/>
      <c r="E86" s="824"/>
      <c r="F86" s="824"/>
      <c r="G86" s="824"/>
      <c r="H86" s="824"/>
      <c r="I86" s="824"/>
      <c r="J86" s="824"/>
      <c r="K86" s="824"/>
      <c r="L86" s="824"/>
      <c r="M86" s="825"/>
      <c r="N86" s="52">
        <f>L83+L84+L85</f>
        <v>988.05151891616219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4281.5565819700359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155929.35603436769</v>
      </c>
      <c r="L36" s="270"/>
      <c r="M36" s="271">
        <v>600</v>
      </c>
      <c r="N36" s="272">
        <f>K36/M36</f>
        <v>259.8822600572795</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600</v>
      </c>
      <c r="N37" s="272">
        <f>K37/M37</f>
        <v>8.794649734049095</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269.35026446552524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48711.007812173346</v>
      </c>
      <c r="N48" s="272">
        <f>K48*M48</f>
        <v>462.75457421564676</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1672.8125080336713</v>
      </c>
      <c r="N49" s="272">
        <f>K49*M49</f>
        <v>2359.9202457085016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2822.6748199241483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7">
        <f>VLOOKUP(A58,TRANSPORTE!A5:D117,4,FALSE)</f>
        <v>1212.7478093670829</v>
      </c>
      <c r="M58" s="828"/>
      <c r="N58" s="287">
        <f>K58*L58</f>
        <v>11.521104188987287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11.521104188987287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3170.8816559983297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634.17633119966604</v>
      </c>
      <c r="M83" s="858"/>
      <c r="N83" s="51"/>
    </row>
    <row r="84" spans="1:14">
      <c r="B84" s="89" t="s">
        <v>973</v>
      </c>
      <c r="C84" s="90"/>
      <c r="D84" s="90"/>
      <c r="E84" s="90"/>
      <c r="F84" s="90"/>
      <c r="G84" s="90"/>
      <c r="H84" s="90"/>
      <c r="I84" s="87"/>
      <c r="J84" s="88"/>
      <c r="K84" s="304">
        <v>0.05</v>
      </c>
      <c r="L84" s="857">
        <f>N78*K84</f>
        <v>158.54408279991651</v>
      </c>
      <c r="M84" s="858"/>
      <c r="N84" s="51"/>
    </row>
    <row r="85" spans="1:14" ht="15.75" thickBot="1">
      <c r="B85" s="91" t="s">
        <v>974</v>
      </c>
      <c r="C85" s="92"/>
      <c r="D85" s="92"/>
      <c r="E85" s="92"/>
      <c r="F85" s="92"/>
      <c r="G85" s="92"/>
      <c r="H85" s="92"/>
      <c r="I85" s="93"/>
      <c r="J85" s="94"/>
      <c r="K85" s="305">
        <v>0.05</v>
      </c>
      <c r="L85" s="859">
        <f>N78*K85</f>
        <v>158.54408279991651</v>
      </c>
      <c r="M85" s="860"/>
      <c r="N85" s="51"/>
    </row>
    <row r="86" spans="1:14" ht="15.75" thickBot="1">
      <c r="B86" s="823" t="s">
        <v>953</v>
      </c>
      <c r="C86" s="824"/>
      <c r="D86" s="824"/>
      <c r="E86" s="824"/>
      <c r="F86" s="824"/>
      <c r="G86" s="824"/>
      <c r="H86" s="824"/>
      <c r="I86" s="824"/>
      <c r="J86" s="824"/>
      <c r="K86" s="824"/>
      <c r="L86" s="824"/>
      <c r="M86" s="825"/>
      <c r="N86" s="52">
        <f>L83+L84+L85</f>
        <v>951.26449679949906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4122.146152797829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155929.35603436769</v>
      </c>
      <c r="L36" s="270"/>
      <c r="M36" s="271">
        <v>600</v>
      </c>
      <c r="N36" s="272">
        <f>K36/M36</f>
        <v>259.8822600572795</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600</v>
      </c>
      <c r="N37" s="272">
        <f>K37/M37</f>
        <v>8.794649734049095</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269.35026446552524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40965.28762407379</v>
      </c>
      <c r="N48" s="272">
        <f>K48*M48</f>
        <v>389.17023242870101</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1672.8125080336713</v>
      </c>
      <c r="N49" s="272">
        <f>K49*M49</f>
        <v>2860.5093887375779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3249.679621166279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7">
        <f>VLOOKUP(A58,TRANSPORTE!A5:D117,4,FALSE)</f>
        <v>1212.7478093670829</v>
      </c>
      <c r="M58" s="828"/>
      <c r="N58" s="287">
        <f>K58*L58</f>
        <v>11.521104188987287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11.521104188987287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3597.88645724046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719.57729144809207</v>
      </c>
      <c r="M83" s="858"/>
      <c r="N83" s="51"/>
    </row>
    <row r="84" spans="1:14">
      <c r="B84" s="89" t="s">
        <v>973</v>
      </c>
      <c r="C84" s="90"/>
      <c r="D84" s="90"/>
      <c r="E84" s="90"/>
      <c r="F84" s="90"/>
      <c r="G84" s="90"/>
      <c r="H84" s="90"/>
      <c r="I84" s="87"/>
      <c r="J84" s="88"/>
      <c r="K84" s="304">
        <v>0.05</v>
      </c>
      <c r="L84" s="857">
        <f>N78*K84</f>
        <v>179.89432286202302</v>
      </c>
      <c r="M84" s="858"/>
      <c r="N84" s="51"/>
    </row>
    <row r="85" spans="1:14" ht="15.75" thickBot="1">
      <c r="B85" s="91" t="s">
        <v>974</v>
      </c>
      <c r="C85" s="92"/>
      <c r="D85" s="92"/>
      <c r="E85" s="92"/>
      <c r="F85" s="92"/>
      <c r="G85" s="92"/>
      <c r="H85" s="92"/>
      <c r="I85" s="93"/>
      <c r="J85" s="94"/>
      <c r="K85" s="305">
        <v>0.05</v>
      </c>
      <c r="L85" s="859">
        <f>N78*K85</f>
        <v>179.89432286202302</v>
      </c>
      <c r="M85" s="860"/>
      <c r="N85" s="51"/>
    </row>
    <row r="86" spans="1:14" ht="15.75" thickBot="1">
      <c r="B86" s="823" t="s">
        <v>953</v>
      </c>
      <c r="C86" s="824"/>
      <c r="D86" s="824"/>
      <c r="E86" s="824"/>
      <c r="F86" s="824"/>
      <c r="G86" s="824"/>
      <c r="H86" s="824"/>
      <c r="I86" s="824"/>
      <c r="J86" s="824"/>
      <c r="K86" s="824"/>
      <c r="L86" s="824"/>
      <c r="M86" s="825"/>
      <c r="N86" s="52">
        <f>L83+L84+L85</f>
        <v>1079.365937172138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4677.2523944125978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155929.35603436769</v>
      </c>
      <c r="L36" s="270"/>
      <c r="M36" s="271">
        <v>600</v>
      </c>
      <c r="N36" s="272">
        <f>K36/M36</f>
        <v>259.8822600572795</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600</v>
      </c>
      <c r="N37" s="272">
        <f>K37/M37</f>
        <v>8.794649734049095</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269.35026446552524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40056.832416573954</v>
      </c>
      <c r="N48" s="272">
        <f>K48*M48</f>
        <v>190.26995397872628</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1672.8125080336713</v>
      </c>
      <c r="N49" s="272">
        <f>K49*M49</f>
        <v>1787.8183679609861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1978.0883219397124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7">
        <f>VLOOKUP(A58,TRANSPORTE!A5:D117,4,FALSE)</f>
        <v>1212.7478093670829</v>
      </c>
      <c r="M58" s="828"/>
      <c r="N58" s="287">
        <f>K58*L58</f>
        <v>5.7605520944936437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5.7605520944936437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2320.5346059193994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464.10692118387988</v>
      </c>
      <c r="M83" s="858"/>
      <c r="N83" s="51"/>
    </row>
    <row r="84" spans="1:14">
      <c r="B84" s="89" t="s">
        <v>973</v>
      </c>
      <c r="C84" s="90"/>
      <c r="D84" s="90"/>
      <c r="E84" s="90"/>
      <c r="F84" s="90"/>
      <c r="G84" s="90"/>
      <c r="H84" s="90"/>
      <c r="I84" s="87"/>
      <c r="J84" s="88"/>
      <c r="K84" s="304">
        <v>0.05</v>
      </c>
      <c r="L84" s="857">
        <f>N78*K84</f>
        <v>116.02673029596997</v>
      </c>
      <c r="M84" s="858"/>
      <c r="N84" s="51"/>
    </row>
    <row r="85" spans="1:14" ht="15.75" thickBot="1">
      <c r="B85" s="91" t="s">
        <v>974</v>
      </c>
      <c r="C85" s="92"/>
      <c r="D85" s="92"/>
      <c r="E85" s="92"/>
      <c r="F85" s="92"/>
      <c r="G85" s="92"/>
      <c r="H85" s="92"/>
      <c r="I85" s="93"/>
      <c r="J85" s="94"/>
      <c r="K85" s="305">
        <v>0.05</v>
      </c>
      <c r="L85" s="859">
        <f>N78*K85</f>
        <v>116.02673029596997</v>
      </c>
      <c r="M85" s="860"/>
      <c r="N85" s="51"/>
    </row>
    <row r="86" spans="1:14" ht="15.75" thickBot="1">
      <c r="B86" s="823" t="s">
        <v>953</v>
      </c>
      <c r="C86" s="824"/>
      <c r="D86" s="824"/>
      <c r="E86" s="824"/>
      <c r="F86" s="824"/>
      <c r="G86" s="824"/>
      <c r="H86" s="824"/>
      <c r="I86" s="824"/>
      <c r="J86" s="824"/>
      <c r="K86" s="824"/>
      <c r="L86" s="824"/>
      <c r="M86" s="825"/>
      <c r="N86" s="52">
        <f>L83+L84+L85</f>
        <v>696.16038177581981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3016.6949876952194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290</v>
      </c>
      <c r="B37" s="836" t="str">
        <f>VLOOKUP(A37,EQUIPOS!A7:D154,3,FALSE)</f>
        <v>Planta trituradora</v>
      </c>
      <c r="C37" s="837"/>
      <c r="D37" s="837"/>
      <c r="E37" s="837"/>
      <c r="F37" s="837"/>
      <c r="G37" s="837"/>
      <c r="H37" s="838"/>
      <c r="I37" s="267"/>
      <c r="J37" s="268"/>
      <c r="K37" s="269">
        <f>VLOOKUP(A37,EQUIPOS!A7:D164,4,FALSE)</f>
        <v>389823.90269779507</v>
      </c>
      <c r="L37" s="270"/>
      <c r="M37" s="271">
        <v>30</v>
      </c>
      <c r="N37" s="272">
        <f t="shared" ref="N37:N43" si="0">K37/M37</f>
        <v>12994.130089926502</v>
      </c>
    </row>
    <row r="38" spans="1:14">
      <c r="A38" t="s">
        <v>168</v>
      </c>
      <c r="B38" s="836" t="str">
        <f>VLOOKUP(A38,EQUIPOS!A8:D154,3,FALSE)</f>
        <v>Compactador tipo  POTENCIA: 105 HP, PESO: 6 ton</v>
      </c>
      <c r="C38" s="837"/>
      <c r="D38" s="837"/>
      <c r="E38" s="837"/>
      <c r="F38" s="837"/>
      <c r="G38" s="837"/>
      <c r="H38" s="838"/>
      <c r="I38" s="267"/>
      <c r="J38" s="268"/>
      <c r="K38" s="269">
        <f>VLOOKUP(A38,EQUIPOS!A8:D165,4,FALSE)</f>
        <v>95013.63639247739</v>
      </c>
      <c r="L38" s="270"/>
      <c r="M38" s="271">
        <v>9</v>
      </c>
      <c r="N38" s="272">
        <f t="shared" si="0"/>
        <v>10557.070710275266</v>
      </c>
    </row>
    <row r="39" spans="1:14">
      <c r="A39" t="s">
        <v>173</v>
      </c>
      <c r="B39" s="836" t="str">
        <f>VLOOKUP(A39,EQUIPOS!A9:D154,3,FALSE)</f>
        <v>Compactador neumático de Potencia 70 HP, peso de 13 ton</v>
      </c>
      <c r="C39" s="837"/>
      <c r="D39" s="837"/>
      <c r="E39" s="837"/>
      <c r="F39" s="837"/>
      <c r="G39" s="837"/>
      <c r="H39" s="838"/>
      <c r="I39" s="267"/>
      <c r="J39" s="268"/>
      <c r="K39" s="269">
        <f>VLOOKUP(A39,EQUIPOS!A9:D166,4,FALSE)</f>
        <v>89006.093693990828</v>
      </c>
      <c r="L39" s="270"/>
      <c r="M39" s="271">
        <v>9</v>
      </c>
      <c r="N39" s="272">
        <f t="shared" si="0"/>
        <v>9889.5659659989815</v>
      </c>
    </row>
    <row r="40" spans="1:14">
      <c r="A40" t="s">
        <v>286</v>
      </c>
      <c r="B40" s="836" t="str">
        <f>VLOOKUP(A40,EQUIPOS!A10:D154,3,FALSE)</f>
        <v>Planta de asfalto en frio</v>
      </c>
      <c r="C40" s="837"/>
      <c r="D40" s="837"/>
      <c r="E40" s="837"/>
      <c r="F40" s="837"/>
      <c r="G40" s="837"/>
      <c r="H40" s="838"/>
      <c r="I40" s="267"/>
      <c r="J40" s="268"/>
      <c r="K40" s="269">
        <f>VLOOKUP(A40,EQUIPOS!A10:D167,4,FALSE)</f>
        <v>259882.94353978054</v>
      </c>
      <c r="L40" s="270"/>
      <c r="M40" s="271">
        <v>9</v>
      </c>
      <c r="N40" s="272">
        <f t="shared" si="0"/>
        <v>28875.882615531169</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9</v>
      </c>
      <c r="N42" s="272">
        <f t="shared" si="0"/>
        <v>25410.854163017542</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9</v>
      </c>
      <c r="N43" s="272">
        <f t="shared" si="0"/>
        <v>8932.3188916743748</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N77*M46</f>
        <v>971.8939014389166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107366.21167213816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24036.852745377699</v>
      </c>
      <c r="N53" s="272">
        <f>K53*M53</f>
        <v>33651.593843528775</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39.221520043750296</v>
      </c>
      <c r="N54" s="272">
        <f>K54*M54</f>
        <v>980.53800109375743</v>
      </c>
    </row>
    <row r="55" spans="1:14" ht="15.75" thickBot="1">
      <c r="B55" s="43"/>
      <c r="C55" s="281"/>
      <c r="D55" s="281"/>
      <c r="E55" s="281"/>
      <c r="F55" s="281"/>
      <c r="G55" s="281"/>
      <c r="H55" s="281"/>
      <c r="I55" s="268"/>
      <c r="J55" s="224"/>
      <c r="K55" s="282"/>
      <c r="L55" s="267"/>
      <c r="M55" s="283"/>
      <c r="N55" s="284"/>
    </row>
    <row r="56" spans="1:14" ht="15.75" thickBot="1">
      <c r="B56" s="823" t="s">
        <v>953</v>
      </c>
      <c r="C56" s="824"/>
      <c r="D56" s="824"/>
      <c r="E56" s="824"/>
      <c r="F56" s="824"/>
      <c r="G56" s="824"/>
      <c r="H56" s="824"/>
      <c r="I56" s="824"/>
      <c r="J56" s="824"/>
      <c r="K56" s="824"/>
      <c r="L56" s="824"/>
      <c r="M56" s="825"/>
      <c r="N56" s="394">
        <f>SUM(N53:N55)</f>
        <v>34632.131844622534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7">
        <f>VLOOKUP(A61,TRANSPORTE!A5:D117,4,FALSE)</f>
        <v>1212.7478093670829</v>
      </c>
      <c r="M61" s="828"/>
      <c r="N61" s="287">
        <f>K61*L61</f>
        <v>1515.9347617088538</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7">
        <f>VLOOKUP(A62,TRANSPORTE!A6:D117,4,FALSE)</f>
        <v>1212.7478093670829</v>
      </c>
      <c r="M62" s="828"/>
      <c r="N62" s="287">
        <f>K62*L62</f>
        <v>1697.8469331139161</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3213.7816948227701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SUM(N72:N76)</f>
        <v>9718.9390143891651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N48+N56+N67+N77</f>
        <v>154931.06422597263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30986.212845194528</v>
      </c>
      <c r="M84" s="858"/>
      <c r="N84" s="51"/>
    </row>
    <row r="85" spans="1:14">
      <c r="B85" s="89" t="s">
        <v>973</v>
      </c>
      <c r="C85" s="90"/>
      <c r="D85" s="90"/>
      <c r="E85" s="90"/>
      <c r="F85" s="90"/>
      <c r="G85" s="90"/>
      <c r="H85" s="90"/>
      <c r="I85" s="87"/>
      <c r="J85" s="88"/>
      <c r="K85" s="304">
        <v>0.05</v>
      </c>
      <c r="L85" s="857">
        <f>N79*K85</f>
        <v>7746.553211298632</v>
      </c>
      <c r="M85" s="858"/>
      <c r="N85" s="51"/>
    </row>
    <row r="86" spans="1:14" ht="15.75" thickBot="1">
      <c r="B86" s="91" t="s">
        <v>974</v>
      </c>
      <c r="C86" s="92"/>
      <c r="D86" s="92"/>
      <c r="E86" s="92"/>
      <c r="F86" s="92"/>
      <c r="G86" s="92"/>
      <c r="H86" s="92"/>
      <c r="I86" s="93"/>
      <c r="J86" s="94"/>
      <c r="K86" s="305">
        <v>0.05</v>
      </c>
      <c r="L86" s="859">
        <f>N79*K86</f>
        <v>7746.553211298632</v>
      </c>
      <c r="M86" s="860"/>
      <c r="N86" s="51"/>
    </row>
    <row r="87" spans="1:14" ht="15.75" thickBot="1">
      <c r="B87" s="823" t="s">
        <v>953</v>
      </c>
      <c r="C87" s="824"/>
      <c r="D87" s="824"/>
      <c r="E87" s="824"/>
      <c r="F87" s="824"/>
      <c r="G87" s="824"/>
      <c r="H87" s="824"/>
      <c r="I87" s="824"/>
      <c r="J87" s="824"/>
      <c r="K87" s="824"/>
      <c r="L87" s="824"/>
      <c r="M87" s="825"/>
      <c r="N87" s="52">
        <f>L84+L85+L86</f>
        <v>46479.31926779179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201410.38349376441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0"/>
      <c r="K119" s="800"/>
      <c r="L119" s="800"/>
      <c r="M119" s="800"/>
      <c r="N119" s="801"/>
    </row>
    <row r="120" spans="2:14" ht="15.75" thickBot="1">
      <c r="B120" s="261" t="s">
        <v>2221</v>
      </c>
      <c r="C120" s="393"/>
      <c r="D120" s="393"/>
      <c r="E120" s="57"/>
      <c r="F120" s="57"/>
      <c r="G120" s="57"/>
      <c r="H120" s="57"/>
      <c r="I120" s="57"/>
      <c r="J120" s="802"/>
      <c r="K120" s="802"/>
      <c r="L120" s="802"/>
      <c r="M120" s="802"/>
      <c r="N120" s="803"/>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168</v>
      </c>
      <c r="B37" s="836" t="str">
        <f>VLOOKUP(A37,EQUIPOS!A7:D154,3,FALSE)</f>
        <v>Compactador tipo  POTENCIA: 105 HP, PESO: 6 ton</v>
      </c>
      <c r="C37" s="837"/>
      <c r="D37" s="837"/>
      <c r="E37" s="837"/>
      <c r="F37" s="837"/>
      <c r="G37" s="837"/>
      <c r="H37" s="838"/>
      <c r="I37" s="267"/>
      <c r="J37" s="268"/>
      <c r="K37" s="269">
        <f>VLOOKUP(A37,EQUIPOS!A7:D164,4,FALSE)</f>
        <v>95013.63639247739</v>
      </c>
      <c r="L37" s="270"/>
      <c r="M37" s="271">
        <v>9</v>
      </c>
      <c r="N37" s="272">
        <f t="shared" ref="N37:N43" si="0">K37/M37</f>
        <v>10557.070710275266</v>
      </c>
    </row>
    <row r="38" spans="1:14">
      <c r="A38" t="s">
        <v>173</v>
      </c>
      <c r="B38" s="836" t="str">
        <f>VLOOKUP(A38,EQUIPOS!A8:D154,3,FALSE)</f>
        <v>Compactador neumático de Potencia 70 HP, peso de 13 ton</v>
      </c>
      <c r="C38" s="837"/>
      <c r="D38" s="837"/>
      <c r="E38" s="837"/>
      <c r="F38" s="837"/>
      <c r="G38" s="837"/>
      <c r="H38" s="838"/>
      <c r="I38" s="267"/>
      <c r="J38" s="268"/>
      <c r="K38" s="269">
        <f>VLOOKUP(A38,EQUIPOS!A8:D165,4,FALSE)</f>
        <v>89006.093693990828</v>
      </c>
      <c r="L38" s="270"/>
      <c r="M38" s="271">
        <v>9</v>
      </c>
      <c r="N38" s="272">
        <f t="shared" si="0"/>
        <v>9889.5659659989815</v>
      </c>
    </row>
    <row r="39" spans="1:14">
      <c r="A39" t="s">
        <v>286</v>
      </c>
      <c r="B39" s="836" t="str">
        <f>VLOOKUP(A39,EQUIPOS!A9:D154,3,FALSE)</f>
        <v>Planta de asfalto en frio</v>
      </c>
      <c r="C39" s="837"/>
      <c r="D39" s="837"/>
      <c r="E39" s="837"/>
      <c r="F39" s="837"/>
      <c r="G39" s="837"/>
      <c r="H39" s="838"/>
      <c r="I39" s="267"/>
      <c r="J39" s="268"/>
      <c r="K39" s="269">
        <f>VLOOKUP(A39,EQUIPOS!A9:D166,4,FALSE)</f>
        <v>259882.94353978054</v>
      </c>
      <c r="L39" s="270"/>
      <c r="M39" s="271">
        <v>9</v>
      </c>
      <c r="N39" s="272">
        <f t="shared" si="0"/>
        <v>28875.882615531169</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9</v>
      </c>
      <c r="N42" s="272">
        <f t="shared" si="0"/>
        <v>25410.854163017542</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9</v>
      </c>
      <c r="N43" s="272">
        <f t="shared" si="0"/>
        <v>8932.3188916743748</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971.8939014389166</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107366.21167213816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1212.7478093670829</v>
      </c>
      <c r="M64" s="828"/>
      <c r="N64" s="287">
        <f>K64*L64</f>
        <v>1697.8469331139161</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7">
        <f>VLOOKUP(A65,TRANSPORTE!A6:D117,4,FALSE)</f>
        <v>1212.7478093670829</v>
      </c>
      <c r="M65" s="828"/>
      <c r="N65" s="287">
        <f>K65*L65</f>
        <v>1515.9347617088538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154931.06422597263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30986.212845194528</v>
      </c>
      <c r="M88" s="858"/>
      <c r="N88" s="51"/>
    </row>
    <row r="89" spans="1:14">
      <c r="B89" s="89" t="s">
        <v>973</v>
      </c>
      <c r="C89" s="90"/>
      <c r="D89" s="90"/>
      <c r="E89" s="90"/>
      <c r="F89" s="90"/>
      <c r="G89" s="90"/>
      <c r="H89" s="90"/>
      <c r="I89" s="87"/>
      <c r="J89" s="88"/>
      <c r="K89" s="304">
        <v>0.05</v>
      </c>
      <c r="L89" s="857">
        <f>N83*K89</f>
        <v>7746.553211298632</v>
      </c>
      <c r="M89" s="858"/>
      <c r="N89" s="51"/>
    </row>
    <row r="90" spans="1:14" ht="15.75" thickBot="1">
      <c r="B90" s="91" t="s">
        <v>974</v>
      </c>
      <c r="C90" s="92"/>
      <c r="D90" s="92"/>
      <c r="E90" s="92"/>
      <c r="F90" s="92"/>
      <c r="G90" s="92"/>
      <c r="H90" s="92"/>
      <c r="I90" s="93"/>
      <c r="J90" s="94"/>
      <c r="K90" s="305">
        <v>0.05</v>
      </c>
      <c r="L90" s="859">
        <f>N83*K90</f>
        <v>7746.553211298632</v>
      </c>
      <c r="M90" s="860"/>
      <c r="N90" s="51"/>
    </row>
    <row r="91" spans="1:14" ht="15.75" thickBot="1">
      <c r="B91" s="823" t="s">
        <v>953</v>
      </c>
      <c r="C91" s="824"/>
      <c r="D91" s="824"/>
      <c r="E91" s="824"/>
      <c r="F91" s="824"/>
      <c r="G91" s="824"/>
      <c r="H91" s="824"/>
      <c r="I91" s="824"/>
      <c r="J91" s="824"/>
      <c r="K91" s="824"/>
      <c r="L91" s="824"/>
      <c r="M91" s="825"/>
      <c r="N91" s="52">
        <f>L88+L89+L90</f>
        <v>46479.31926779179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201410.38349376441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168</v>
      </c>
      <c r="B37" s="836" t="str">
        <f>VLOOKUP(A37,EQUIPOS!A7:D154,3,FALSE)</f>
        <v>Compactador tipo  POTENCIA: 105 HP, PESO: 6 ton</v>
      </c>
      <c r="C37" s="837"/>
      <c r="D37" s="837"/>
      <c r="E37" s="837"/>
      <c r="F37" s="837"/>
      <c r="G37" s="837"/>
      <c r="H37" s="838"/>
      <c r="I37" s="267"/>
      <c r="J37" s="268"/>
      <c r="K37" s="269">
        <f>VLOOKUP(A37,EQUIPOS!A7:D164,4,FALSE)</f>
        <v>95013.63639247739</v>
      </c>
      <c r="L37" s="270"/>
      <c r="M37" s="271">
        <v>9</v>
      </c>
      <c r="N37" s="272">
        <f t="shared" ref="N37:N43" si="0">K37/M37</f>
        <v>10557.070710275266</v>
      </c>
    </row>
    <row r="38" spans="1:14">
      <c r="A38" t="s">
        <v>173</v>
      </c>
      <c r="B38" s="836" t="str">
        <f>VLOOKUP(A38,EQUIPOS!A8:D154,3,FALSE)</f>
        <v>Compactador neumático de Potencia 70 HP, peso de 13 ton</v>
      </c>
      <c r="C38" s="837"/>
      <c r="D38" s="837"/>
      <c r="E38" s="837"/>
      <c r="F38" s="837"/>
      <c r="G38" s="837"/>
      <c r="H38" s="838"/>
      <c r="I38" s="267"/>
      <c r="J38" s="268"/>
      <c r="K38" s="269">
        <f>VLOOKUP(A38,EQUIPOS!A8:D165,4,FALSE)</f>
        <v>89006.093693990828</v>
      </c>
      <c r="L38" s="270"/>
      <c r="M38" s="271">
        <v>9</v>
      </c>
      <c r="N38" s="272">
        <f t="shared" si="0"/>
        <v>9889.5659659989815</v>
      </c>
    </row>
    <row r="39" spans="1:14">
      <c r="A39" t="s">
        <v>286</v>
      </c>
      <c r="B39" s="836" t="str">
        <f>VLOOKUP(A39,EQUIPOS!A9:D154,3,FALSE)</f>
        <v>Planta de asfalto en frio</v>
      </c>
      <c r="C39" s="837"/>
      <c r="D39" s="837"/>
      <c r="E39" s="837"/>
      <c r="F39" s="837"/>
      <c r="G39" s="837"/>
      <c r="H39" s="838"/>
      <c r="I39" s="267"/>
      <c r="J39" s="268"/>
      <c r="K39" s="269">
        <f>VLOOKUP(A39,EQUIPOS!A9:D166,4,FALSE)</f>
        <v>259882.94353978054</v>
      </c>
      <c r="L39" s="270"/>
      <c r="M39" s="271">
        <v>9</v>
      </c>
      <c r="N39" s="272">
        <f t="shared" si="0"/>
        <v>28875.882615531169</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9</v>
      </c>
      <c r="N42" s="272">
        <f t="shared" si="0"/>
        <v>25410.854163017542</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9</v>
      </c>
      <c r="N43" s="272">
        <f t="shared" si="0"/>
        <v>8932.3188916743748</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971.8939014389166</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107366.21167213816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411">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7">
        <f>VLOOKUP(A64,TRANSPORTE!A5:D117,4,FALSE)</f>
        <v>1212.7478093670829</v>
      </c>
      <c r="M64" s="828"/>
      <c r="N64" s="287">
        <f>K64*L64</f>
        <v>1697.8469331139161</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7">
        <f>VLOOKUP(A65,TRANSPORTE!A6:D117,4,FALSE)</f>
        <v>1212.7478093670829</v>
      </c>
      <c r="M65" s="828"/>
      <c r="N65" s="287">
        <f>K65*L65</f>
        <v>1515.9347617088538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154931.06422597263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30986.212845194528</v>
      </c>
      <c r="M88" s="858"/>
      <c r="N88" s="51"/>
    </row>
    <row r="89" spans="1:14">
      <c r="B89" s="89" t="s">
        <v>973</v>
      </c>
      <c r="C89" s="90"/>
      <c r="D89" s="90"/>
      <c r="E89" s="90"/>
      <c r="F89" s="90"/>
      <c r="G89" s="90"/>
      <c r="H89" s="90"/>
      <c r="I89" s="87"/>
      <c r="J89" s="88"/>
      <c r="K89" s="304">
        <v>0.05</v>
      </c>
      <c r="L89" s="857">
        <f>N83*K89</f>
        <v>7746.553211298632</v>
      </c>
      <c r="M89" s="858"/>
      <c r="N89" s="51"/>
    </row>
    <row r="90" spans="1:14" ht="15.75" thickBot="1">
      <c r="B90" s="91" t="s">
        <v>974</v>
      </c>
      <c r="C90" s="92"/>
      <c r="D90" s="92"/>
      <c r="E90" s="92"/>
      <c r="F90" s="92"/>
      <c r="G90" s="92"/>
      <c r="H90" s="92"/>
      <c r="I90" s="93"/>
      <c r="J90" s="94"/>
      <c r="K90" s="305">
        <v>0.05</v>
      </c>
      <c r="L90" s="859">
        <f>N83*K90</f>
        <v>7746.553211298632</v>
      </c>
      <c r="M90" s="860"/>
      <c r="N90" s="51"/>
    </row>
    <row r="91" spans="1:14" ht="15.75" thickBot="1">
      <c r="B91" s="823" t="s">
        <v>953</v>
      </c>
      <c r="C91" s="824"/>
      <c r="D91" s="824"/>
      <c r="E91" s="824"/>
      <c r="F91" s="824"/>
      <c r="G91" s="824"/>
      <c r="H91" s="824"/>
      <c r="I91" s="824"/>
      <c r="J91" s="824"/>
      <c r="K91" s="824"/>
      <c r="L91" s="824"/>
      <c r="M91" s="825"/>
      <c r="N91" s="52">
        <f>L88+L89+L90</f>
        <v>46479.31926779179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52">
        <f>N83+N91</f>
        <v>201410.38349376441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168</v>
      </c>
      <c r="B37" s="836" t="str">
        <f>VLOOKUP(A37,EQUIPOS!A7:D154,3,FALSE)</f>
        <v>Compactador tipo  POTENCIA: 105 HP, PESO: 6 ton</v>
      </c>
      <c r="C37" s="837"/>
      <c r="D37" s="837"/>
      <c r="E37" s="837"/>
      <c r="F37" s="837"/>
      <c r="G37" s="837"/>
      <c r="H37" s="838"/>
      <c r="I37" s="267"/>
      <c r="J37" s="268"/>
      <c r="K37" s="269">
        <f>VLOOKUP(A37,EQUIPOS!A7:D164,4,FALSE)</f>
        <v>95013.63639247739</v>
      </c>
      <c r="L37" s="270"/>
      <c r="M37" s="271">
        <v>7</v>
      </c>
      <c r="N37" s="272">
        <f t="shared" ref="N37:N43" si="0">K37/M37</f>
        <v>13573.376627496769</v>
      </c>
    </row>
    <row r="38" spans="1:14">
      <c r="A38" t="s">
        <v>173</v>
      </c>
      <c r="B38" s="836" t="str">
        <f>VLOOKUP(A38,EQUIPOS!A8:D154,3,FALSE)</f>
        <v>Compactador neumático de Potencia 70 HP, peso de 13 ton</v>
      </c>
      <c r="C38" s="837"/>
      <c r="D38" s="837"/>
      <c r="E38" s="837"/>
      <c r="F38" s="837"/>
      <c r="G38" s="837"/>
      <c r="H38" s="838"/>
      <c r="I38" s="267"/>
      <c r="J38" s="268"/>
      <c r="K38" s="269">
        <f>VLOOKUP(A38,EQUIPOS!A8:D165,4,FALSE)</f>
        <v>89006.093693990828</v>
      </c>
      <c r="L38" s="270"/>
      <c r="M38" s="271">
        <v>7</v>
      </c>
      <c r="N38" s="272">
        <f t="shared" si="0"/>
        <v>12715.156241998689</v>
      </c>
    </row>
    <row r="39" spans="1:14">
      <c r="A39" t="s">
        <v>286</v>
      </c>
      <c r="B39" s="836" t="str">
        <f>VLOOKUP(A39,EQUIPOS!A9:D154,3,FALSE)</f>
        <v>Planta de asfalto en frio</v>
      </c>
      <c r="C39" s="837"/>
      <c r="D39" s="837"/>
      <c r="E39" s="837"/>
      <c r="F39" s="837"/>
      <c r="G39" s="837"/>
      <c r="H39" s="838"/>
      <c r="I39" s="267"/>
      <c r="J39" s="268"/>
      <c r="K39" s="269">
        <f>VLOOKUP(A39,EQUIPOS!A9:D166,4,FALSE)</f>
        <v>259882.94353978054</v>
      </c>
      <c r="L39" s="270"/>
      <c r="M39" s="271">
        <v>9</v>
      </c>
      <c r="N39" s="272">
        <f t="shared" si="0"/>
        <v>28875.882615531169</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7</v>
      </c>
      <c r="N42" s="272">
        <f t="shared" si="0"/>
        <v>32671.09820959398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9</v>
      </c>
      <c r="N43" s="272">
        <f t="shared" si="0"/>
        <v>8932.3188916743748</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1110.7358873587618</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120607.19389785566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1212.7478093670829</v>
      </c>
      <c r="M64" s="828"/>
      <c r="N64" s="287">
        <f>K64*L64</f>
        <v>1697.8469331139161</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1212.7478093670829</v>
      </c>
      <c r="N65" s="412">
        <f>K65*M65</f>
        <v>1515.9347617088538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11107.358873587618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169560.46631088859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33912.093262177717</v>
      </c>
      <c r="M88" s="858"/>
      <c r="N88" s="51"/>
    </row>
    <row r="89" spans="1:14">
      <c r="B89" s="89" t="s">
        <v>973</v>
      </c>
      <c r="C89" s="90"/>
      <c r="D89" s="90"/>
      <c r="E89" s="90"/>
      <c r="F89" s="90"/>
      <c r="G89" s="90"/>
      <c r="H89" s="90"/>
      <c r="I89" s="87"/>
      <c r="J89" s="88"/>
      <c r="K89" s="304">
        <v>0.05</v>
      </c>
      <c r="L89" s="857">
        <f>N83*K89</f>
        <v>8478.0233155444294</v>
      </c>
      <c r="M89" s="858"/>
      <c r="N89" s="51"/>
    </row>
    <row r="90" spans="1:14" ht="15.75" thickBot="1">
      <c r="B90" s="91" t="s">
        <v>974</v>
      </c>
      <c r="C90" s="92"/>
      <c r="D90" s="92"/>
      <c r="E90" s="92"/>
      <c r="F90" s="92"/>
      <c r="G90" s="92"/>
      <c r="H90" s="92"/>
      <c r="I90" s="93"/>
      <c r="J90" s="94"/>
      <c r="K90" s="305">
        <v>0.05</v>
      </c>
      <c r="L90" s="859">
        <f>N83*K90</f>
        <v>8478.0233155444294</v>
      </c>
      <c r="M90" s="860"/>
      <c r="N90" s="51"/>
    </row>
    <row r="91" spans="1:14" ht="15.75" thickBot="1">
      <c r="B91" s="823" t="s">
        <v>953</v>
      </c>
      <c r="C91" s="824"/>
      <c r="D91" s="824"/>
      <c r="E91" s="824"/>
      <c r="F91" s="824"/>
      <c r="G91" s="824"/>
      <c r="H91" s="824"/>
      <c r="I91" s="824"/>
      <c r="J91" s="824"/>
      <c r="K91" s="824"/>
      <c r="L91" s="824"/>
      <c r="M91" s="825"/>
      <c r="N91" s="52">
        <f>L88+L89+L90</f>
        <v>50868.139893266576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220428.60620415516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9</v>
      </c>
      <c r="N37" s="272">
        <f t="shared" ref="N37:N43" si="0">K37/M37</f>
        <v>9889.5659659989815</v>
      </c>
    </row>
    <row r="38" spans="1:14">
      <c r="A38" t="s">
        <v>168</v>
      </c>
      <c r="B38" s="836" t="str">
        <f>VLOOKUP(A38,EQUIPOS!A8:D154,3,FALSE)</f>
        <v>Compactador tipo  POTENCIA: 105 HP, PESO: 6 ton</v>
      </c>
      <c r="C38" s="837"/>
      <c r="D38" s="837"/>
      <c r="E38" s="837"/>
      <c r="F38" s="837"/>
      <c r="G38" s="837"/>
      <c r="H38" s="838"/>
      <c r="I38" s="267"/>
      <c r="J38" s="268"/>
      <c r="K38" s="269">
        <f>VLOOKUP(A38,EQUIPOS!A8:D165,4,FALSE)</f>
        <v>95013.63639247739</v>
      </c>
      <c r="L38" s="270"/>
      <c r="M38" s="271">
        <v>9</v>
      </c>
      <c r="N38" s="272">
        <f t="shared" si="0"/>
        <v>10557.070710275266</v>
      </c>
    </row>
    <row r="39" spans="1:14">
      <c r="A39" t="s">
        <v>286</v>
      </c>
      <c r="B39" s="836" t="str">
        <f>VLOOKUP(A39,EQUIPOS!A9:D154,3,FALSE)</f>
        <v>Planta de asfalto en frio</v>
      </c>
      <c r="C39" s="837"/>
      <c r="D39" s="837"/>
      <c r="E39" s="837"/>
      <c r="F39" s="837"/>
      <c r="G39" s="837"/>
      <c r="H39" s="838"/>
      <c r="I39" s="267"/>
      <c r="J39" s="268"/>
      <c r="K39" s="269">
        <f>VLOOKUP(A39,EQUIPOS!A9:D166,4,FALSE)</f>
        <v>259882.94353978054</v>
      </c>
      <c r="L39" s="270"/>
      <c r="M39" s="271">
        <v>9</v>
      </c>
      <c r="N39" s="272">
        <f t="shared" si="0"/>
        <v>28875.882615531169</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9</v>
      </c>
      <c r="N42" s="272">
        <f t="shared" si="0"/>
        <v>25410.854163017542</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9</v>
      </c>
      <c r="N43" s="272">
        <f t="shared" si="0"/>
        <v>8932.3188916743748</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37"/>
      <c r="F46" s="837"/>
      <c r="G46" s="837"/>
      <c r="H46" s="838"/>
      <c r="I46" s="36"/>
      <c r="J46" s="37"/>
      <c r="K46" s="274"/>
      <c r="L46" s="276"/>
      <c r="M46" s="277"/>
      <c r="N46" s="278"/>
    </row>
    <row r="47" spans="1:14">
      <c r="B47" s="843" t="s">
        <v>952</v>
      </c>
      <c r="C47" s="956"/>
      <c r="D47" s="956"/>
      <c r="E47" s="38"/>
      <c r="F47" s="39"/>
      <c r="G47" s="39"/>
      <c r="H47" s="40"/>
      <c r="I47" s="36"/>
      <c r="J47" s="37"/>
      <c r="K47" s="279"/>
      <c r="L47" s="276"/>
      <c r="M47" s="401">
        <v>0.1</v>
      </c>
      <c r="N47" s="344">
        <f>N81*M47</f>
        <v>971.8939014389166</v>
      </c>
    </row>
    <row r="48" spans="1:14" ht="15.75" thickBot="1">
      <c r="B48" s="957"/>
      <c r="C48" s="958"/>
      <c r="D48" s="958"/>
      <c r="E48" s="958"/>
      <c r="F48" s="958"/>
      <c r="G48" s="958"/>
      <c r="H48" s="959"/>
      <c r="I48" s="845"/>
      <c r="J48" s="846"/>
      <c r="K48" s="41"/>
      <c r="L48" s="847"/>
      <c r="M48" s="960"/>
      <c r="N48" s="105"/>
    </row>
    <row r="49" spans="1:14" ht="15.75" thickBot="1">
      <c r="B49" s="823" t="s">
        <v>953</v>
      </c>
      <c r="C49" s="824"/>
      <c r="D49" s="824"/>
      <c r="E49" s="824"/>
      <c r="F49" s="824"/>
      <c r="G49" s="824"/>
      <c r="H49" s="824"/>
      <c r="I49" s="824"/>
      <c r="J49" s="824"/>
      <c r="K49" s="824"/>
      <c r="L49" s="824"/>
      <c r="M49" s="825"/>
      <c r="N49" s="394">
        <f>SUM(N36:N48)</f>
        <v>107366.21167213816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1212.7478093670829</v>
      </c>
      <c r="M64" s="828"/>
      <c r="N64" s="287">
        <f>K64*L64</f>
        <v>1697.8469331139161</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7">
        <f>VLOOKUP(A65,TRANSPORTE!A6:D117,4,FALSE)</f>
        <v>1212.7478093670829</v>
      </c>
      <c r="M65" s="828"/>
      <c r="N65" s="287">
        <f>K65*L65</f>
        <v>1515.9347617088538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154931.06422597263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30986.212845194528</v>
      </c>
      <c r="M88" s="858"/>
      <c r="N88" s="51"/>
    </row>
    <row r="89" spans="1:14">
      <c r="B89" s="89" t="s">
        <v>973</v>
      </c>
      <c r="C89" s="90"/>
      <c r="D89" s="90"/>
      <c r="E89" s="90"/>
      <c r="F89" s="90"/>
      <c r="G89" s="90"/>
      <c r="H89" s="90"/>
      <c r="I89" s="87"/>
      <c r="J89" s="88"/>
      <c r="K89" s="304">
        <v>0.05</v>
      </c>
      <c r="L89" s="857">
        <f>N83*K89</f>
        <v>7746.553211298632</v>
      </c>
      <c r="M89" s="858"/>
      <c r="N89" s="51"/>
    </row>
    <row r="90" spans="1:14" ht="15.75" thickBot="1">
      <c r="B90" s="91" t="s">
        <v>974</v>
      </c>
      <c r="C90" s="92"/>
      <c r="D90" s="92"/>
      <c r="E90" s="92"/>
      <c r="F90" s="92"/>
      <c r="G90" s="92"/>
      <c r="H90" s="92"/>
      <c r="I90" s="93"/>
      <c r="J90" s="94"/>
      <c r="K90" s="305">
        <v>0.05</v>
      </c>
      <c r="L90" s="859">
        <f>N83*K90</f>
        <v>7746.553211298632</v>
      </c>
      <c r="M90" s="860"/>
      <c r="N90" s="51"/>
    </row>
    <row r="91" spans="1:14" ht="15.75" thickBot="1">
      <c r="B91" s="823" t="s">
        <v>953</v>
      </c>
      <c r="C91" s="824"/>
      <c r="D91" s="824"/>
      <c r="E91" s="824"/>
      <c r="F91" s="824"/>
      <c r="G91" s="824"/>
      <c r="H91" s="824"/>
      <c r="I91" s="824"/>
      <c r="J91" s="824"/>
      <c r="K91" s="824"/>
      <c r="L91" s="824"/>
      <c r="M91" s="825"/>
      <c r="N91" s="52">
        <f>L88+L89+L90</f>
        <v>46479.31926779179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201410.38349376441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9</v>
      </c>
      <c r="N37" s="272">
        <f t="shared" ref="N37:N43" si="0">K37/M37</f>
        <v>9889.5659659989815</v>
      </c>
    </row>
    <row r="38" spans="1:14">
      <c r="A38" t="s">
        <v>168</v>
      </c>
      <c r="B38" s="836" t="str">
        <f>VLOOKUP(A38,EQUIPOS!A8:D154,3,FALSE)</f>
        <v>Compactador tipo  POTENCIA: 105 HP, PESO: 6 ton</v>
      </c>
      <c r="C38" s="837"/>
      <c r="D38" s="837"/>
      <c r="E38" s="837"/>
      <c r="F38" s="837"/>
      <c r="G38" s="837"/>
      <c r="H38" s="838"/>
      <c r="I38" s="267"/>
      <c r="J38" s="268"/>
      <c r="K38" s="269">
        <f>VLOOKUP(A38,EQUIPOS!A8:D165,4,FALSE)</f>
        <v>95013.63639247739</v>
      </c>
      <c r="L38" s="270"/>
      <c r="M38" s="271">
        <v>9</v>
      </c>
      <c r="N38" s="272">
        <f t="shared" si="0"/>
        <v>10557.070710275266</v>
      </c>
    </row>
    <row r="39" spans="1:14">
      <c r="A39" t="s">
        <v>286</v>
      </c>
      <c r="B39" s="836" t="str">
        <f>VLOOKUP(A39,EQUIPOS!A9:D154,3,FALSE)</f>
        <v>Planta de asfalto en frio</v>
      </c>
      <c r="C39" s="837"/>
      <c r="D39" s="837"/>
      <c r="E39" s="837"/>
      <c r="F39" s="837"/>
      <c r="G39" s="837"/>
      <c r="H39" s="838"/>
      <c r="I39" s="267"/>
      <c r="J39" s="268"/>
      <c r="K39" s="269">
        <f>VLOOKUP(A39,EQUIPOS!A9:D166,4,FALSE)</f>
        <v>259882.94353978054</v>
      </c>
      <c r="L39" s="270"/>
      <c r="M39" s="271">
        <v>9</v>
      </c>
      <c r="N39" s="272">
        <f t="shared" si="0"/>
        <v>28875.882615531169</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9</v>
      </c>
      <c r="N42" s="272">
        <f t="shared" si="0"/>
        <v>25410.854163017542</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9</v>
      </c>
      <c r="N43" s="272">
        <f t="shared" si="0"/>
        <v>8932.3188916743748</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971.8939014389166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107366.21167213816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24036.852745377699</v>
      </c>
      <c r="N53" s="272">
        <f>K53*M53</f>
        <v>33651.593843528775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39.221520043750296</v>
      </c>
      <c r="N54" s="272">
        <f>K54*M54</f>
        <v>980.53800109375743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34632.131844622534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1212.7478093670829</v>
      </c>
      <c r="M63" s="828"/>
      <c r="N63" s="287">
        <f>K63*L63</f>
        <v>1697.8469331139161</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7">
        <f>VLOOKUP(A64,TRANSPORTE!A6:D117,4,FALSE)</f>
        <v>1212.7478093670829</v>
      </c>
      <c r="M64" s="828"/>
      <c r="N64" s="287">
        <f>K64*L64</f>
        <v>1515.9347617088538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3213.7816948227701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154931.06422597263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30986.212845194528</v>
      </c>
      <c r="M87" s="858"/>
      <c r="N87" s="51"/>
    </row>
    <row r="88" spans="1:14">
      <c r="B88" s="89" t="s">
        <v>973</v>
      </c>
      <c r="C88" s="90"/>
      <c r="D88" s="90"/>
      <c r="E88" s="90"/>
      <c r="F88" s="90"/>
      <c r="G88" s="90"/>
      <c r="H88" s="90"/>
      <c r="I88" s="87"/>
      <c r="J88" s="88"/>
      <c r="K88" s="304">
        <v>0.05</v>
      </c>
      <c r="L88" s="857">
        <f>N82*K88</f>
        <v>7746.553211298632</v>
      </c>
      <c r="M88" s="858"/>
      <c r="N88" s="51"/>
    </row>
    <row r="89" spans="1:14" ht="15.75" thickBot="1">
      <c r="B89" s="91" t="s">
        <v>974</v>
      </c>
      <c r="C89" s="92"/>
      <c r="D89" s="92"/>
      <c r="E89" s="92"/>
      <c r="F89" s="92"/>
      <c r="G89" s="92"/>
      <c r="H89" s="92"/>
      <c r="I89" s="93"/>
      <c r="J89" s="94"/>
      <c r="K89" s="305">
        <v>0.05</v>
      </c>
      <c r="L89" s="859">
        <f>N82*K89</f>
        <v>7746.553211298632</v>
      </c>
      <c r="M89" s="860"/>
      <c r="N89" s="51"/>
    </row>
    <row r="90" spans="1:14" ht="15.75" thickBot="1">
      <c r="B90" s="823" t="s">
        <v>953</v>
      </c>
      <c r="C90" s="824"/>
      <c r="D90" s="824"/>
      <c r="E90" s="824"/>
      <c r="F90" s="824"/>
      <c r="G90" s="824"/>
      <c r="H90" s="824"/>
      <c r="I90" s="824"/>
      <c r="J90" s="824"/>
      <c r="K90" s="824"/>
      <c r="L90" s="824"/>
      <c r="M90" s="825"/>
      <c r="N90" s="52">
        <f>L87+L88+L89</f>
        <v>46479.31926779179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201410.38349376441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9</v>
      </c>
      <c r="N37" s="272">
        <f t="shared" ref="N37:N43" si="0">K37/M37</f>
        <v>9889.5659659989815</v>
      </c>
    </row>
    <row r="38" spans="1:14">
      <c r="A38" t="s">
        <v>168</v>
      </c>
      <c r="B38" s="836" t="str">
        <f>VLOOKUP(A38,EQUIPOS!A8:D154,3,FALSE)</f>
        <v>Compactador tipo  POTENCIA: 105 HP, PESO: 6 ton</v>
      </c>
      <c r="C38" s="837"/>
      <c r="D38" s="837"/>
      <c r="E38" s="837"/>
      <c r="F38" s="837"/>
      <c r="G38" s="837"/>
      <c r="H38" s="838"/>
      <c r="I38" s="267"/>
      <c r="J38" s="268"/>
      <c r="K38" s="269">
        <f>VLOOKUP(A38,EQUIPOS!A8:D165,4,FALSE)</f>
        <v>95013.63639247739</v>
      </c>
      <c r="L38" s="270"/>
      <c r="M38" s="271">
        <v>9</v>
      </c>
      <c r="N38" s="272">
        <f t="shared" si="0"/>
        <v>10557.070710275266</v>
      </c>
    </row>
    <row r="39" spans="1:14">
      <c r="A39" t="s">
        <v>286</v>
      </c>
      <c r="B39" s="836" t="str">
        <f>VLOOKUP(A39,EQUIPOS!A9:D154,3,FALSE)</f>
        <v>Planta de asfalto en frio</v>
      </c>
      <c r="C39" s="837"/>
      <c r="D39" s="837"/>
      <c r="E39" s="837"/>
      <c r="F39" s="837"/>
      <c r="G39" s="837"/>
      <c r="H39" s="838"/>
      <c r="I39" s="267"/>
      <c r="J39" s="268"/>
      <c r="K39" s="269">
        <f>VLOOKUP(A39,EQUIPOS!A9:D166,4,FALSE)</f>
        <v>259882.94353978054</v>
      </c>
      <c r="L39" s="270"/>
      <c r="M39" s="271">
        <v>9</v>
      </c>
      <c r="N39" s="272">
        <f t="shared" si="0"/>
        <v>28875.882615531169</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9</v>
      </c>
      <c r="N42" s="272">
        <f t="shared" si="0"/>
        <v>25410.854163017542</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9</v>
      </c>
      <c r="N43" s="272">
        <f t="shared" si="0"/>
        <v>8932.3188916743748</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37"/>
      <c r="F46" s="837"/>
      <c r="G46" s="837"/>
      <c r="H46" s="838"/>
      <c r="I46" s="36"/>
      <c r="J46" s="37"/>
      <c r="K46" s="274"/>
      <c r="L46" s="276"/>
      <c r="M46" s="277"/>
      <c r="N46" s="278"/>
    </row>
    <row r="47" spans="1:14">
      <c r="B47" s="843" t="s">
        <v>952</v>
      </c>
      <c r="C47" s="956"/>
      <c r="D47" s="956"/>
      <c r="E47" s="38"/>
      <c r="F47" s="39"/>
      <c r="G47" s="39"/>
      <c r="H47" s="40"/>
      <c r="I47" s="36"/>
      <c r="J47" s="37"/>
      <c r="K47" s="279"/>
      <c r="L47" s="276"/>
      <c r="M47" s="401">
        <v>0.1</v>
      </c>
      <c r="N47" s="344">
        <f>N81*M47</f>
        <v>971.8939014389166</v>
      </c>
    </row>
    <row r="48" spans="1:14" ht="15.75" thickBot="1">
      <c r="B48" s="957"/>
      <c r="C48" s="958"/>
      <c r="D48" s="958"/>
      <c r="E48" s="958"/>
      <c r="F48" s="958"/>
      <c r="G48" s="958"/>
      <c r="H48" s="959"/>
      <c r="I48" s="845"/>
      <c r="J48" s="846"/>
      <c r="K48" s="41"/>
      <c r="L48" s="847"/>
      <c r="M48" s="960"/>
      <c r="N48" s="105"/>
    </row>
    <row r="49" spans="1:14" ht="15.75" thickBot="1">
      <c r="B49" s="823" t="s">
        <v>953</v>
      </c>
      <c r="C49" s="824"/>
      <c r="D49" s="824"/>
      <c r="E49" s="824"/>
      <c r="F49" s="824"/>
      <c r="G49" s="824"/>
      <c r="H49" s="824"/>
      <c r="I49" s="824"/>
      <c r="J49" s="824"/>
      <c r="K49" s="824"/>
      <c r="L49" s="824"/>
      <c r="M49" s="825"/>
      <c r="N49" s="394">
        <f>SUM(N36:N48)</f>
        <v>107366.21167213816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1212.7478093670829</v>
      </c>
      <c r="M64" s="828"/>
      <c r="N64" s="287">
        <f>K64*L64</f>
        <v>1697.8469331139161</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7">
        <f>VLOOKUP(A65,TRANSPORTE!A6:D117,4,FALSE)</f>
        <v>1212.7478093670829</v>
      </c>
      <c r="M65" s="828"/>
      <c r="N65" s="287">
        <f>K65*L65</f>
        <v>1515.9347617088538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154931.06422597263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30986.212845194528</v>
      </c>
      <c r="M88" s="858"/>
      <c r="N88" s="51"/>
    </row>
    <row r="89" spans="1:14">
      <c r="B89" s="89" t="s">
        <v>973</v>
      </c>
      <c r="C89" s="90"/>
      <c r="D89" s="90"/>
      <c r="E89" s="90"/>
      <c r="F89" s="90"/>
      <c r="G89" s="90"/>
      <c r="H89" s="90"/>
      <c r="I89" s="87"/>
      <c r="J89" s="88"/>
      <c r="K89" s="304">
        <v>0.05</v>
      </c>
      <c r="L89" s="857">
        <f>N83*K89</f>
        <v>7746.553211298632</v>
      </c>
      <c r="M89" s="858"/>
      <c r="N89" s="51"/>
    </row>
    <row r="90" spans="1:14" ht="15.75" thickBot="1">
      <c r="B90" s="91" t="s">
        <v>974</v>
      </c>
      <c r="C90" s="92"/>
      <c r="D90" s="92"/>
      <c r="E90" s="92"/>
      <c r="F90" s="92"/>
      <c r="G90" s="92"/>
      <c r="H90" s="92"/>
      <c r="I90" s="93"/>
      <c r="J90" s="94"/>
      <c r="K90" s="305">
        <v>0.05</v>
      </c>
      <c r="L90" s="859">
        <f>N83*K90</f>
        <v>7746.553211298632</v>
      </c>
      <c r="M90" s="860"/>
      <c r="N90" s="51"/>
    </row>
    <row r="91" spans="1:14" ht="15.75" thickBot="1">
      <c r="B91" s="823" t="s">
        <v>953</v>
      </c>
      <c r="C91" s="824"/>
      <c r="D91" s="824"/>
      <c r="E91" s="824"/>
      <c r="F91" s="824"/>
      <c r="G91" s="824"/>
      <c r="H91" s="824"/>
      <c r="I91" s="824"/>
      <c r="J91" s="824"/>
      <c r="K91" s="824"/>
      <c r="L91" s="824"/>
      <c r="M91" s="825"/>
      <c r="N91" s="52">
        <f>L88+L89+L90</f>
        <v>46479.31926779179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201410.38349376441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 customHeight="1" thickBot="1">
      <c r="A31" t="s">
        <v>1845</v>
      </c>
      <c r="B31" s="80" t="s">
        <v>1067</v>
      </c>
      <c r="C31" s="961" t="s">
        <v>1580</v>
      </c>
      <c r="D31" s="961"/>
      <c r="E31" s="961"/>
      <c r="F31" s="962"/>
      <c r="G31" s="962"/>
      <c r="H31" s="962"/>
      <c r="I31" s="962"/>
      <c r="J31" s="962"/>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7</v>
      </c>
      <c r="N37" s="272">
        <f t="shared" ref="N37:N43" si="0">K37/M37</f>
        <v>12715.156241998689</v>
      </c>
    </row>
    <row r="38" spans="1:14">
      <c r="A38" t="s">
        <v>168</v>
      </c>
      <c r="B38" s="836" t="str">
        <f>VLOOKUP(A38,EQUIPOS!A8:D154,3,FALSE)</f>
        <v>Compactador tipo  POTENCIA: 105 HP, PESO: 6 ton</v>
      </c>
      <c r="C38" s="837"/>
      <c r="D38" s="837"/>
      <c r="E38" s="837"/>
      <c r="F38" s="837"/>
      <c r="G38" s="837"/>
      <c r="H38" s="838"/>
      <c r="I38" s="267"/>
      <c r="J38" s="268"/>
      <c r="K38" s="269">
        <f>VLOOKUP(A38,EQUIPOS!A8:D165,4,FALSE)</f>
        <v>95013.63639247739</v>
      </c>
      <c r="L38" s="270"/>
      <c r="M38" s="271">
        <v>7</v>
      </c>
      <c r="N38" s="272">
        <f t="shared" si="0"/>
        <v>13573.376627496769</v>
      </c>
    </row>
    <row r="39" spans="1:14">
      <c r="A39" t="s">
        <v>286</v>
      </c>
      <c r="B39" s="836" t="str">
        <f>VLOOKUP(A39,EQUIPOS!A9:D154,3,FALSE)</f>
        <v>Planta de asfalto en frio</v>
      </c>
      <c r="C39" s="837"/>
      <c r="D39" s="837"/>
      <c r="E39" s="837"/>
      <c r="F39" s="837"/>
      <c r="G39" s="837"/>
      <c r="H39" s="838"/>
      <c r="I39" s="267"/>
      <c r="J39" s="268"/>
      <c r="K39" s="269">
        <f>VLOOKUP(A39,EQUIPOS!A9:D166,4,FALSE)</f>
        <v>259882.94353978054</v>
      </c>
      <c r="L39" s="270"/>
      <c r="M39" s="271">
        <v>9</v>
      </c>
      <c r="N39" s="272">
        <f t="shared" si="0"/>
        <v>28875.882615531169</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7</v>
      </c>
      <c r="N42" s="272">
        <f t="shared" si="0"/>
        <v>32671.09820959398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9</v>
      </c>
      <c r="N43" s="272">
        <f t="shared" si="0"/>
        <v>8932.3188916743748</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1110.7358873587618</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120607.19389785566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24036.852745377699</v>
      </c>
      <c r="N53" s="272">
        <f>K53*M53</f>
        <v>33651.593843528775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39.221520043750296</v>
      </c>
      <c r="N54" s="272">
        <f>K54*M54</f>
        <v>980.53800109375743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34632.131844622534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1212.7478093670829</v>
      </c>
      <c r="M63" s="828"/>
      <c r="N63" s="287">
        <f>K63*L63</f>
        <v>1697.8469331139161</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7">
        <f>VLOOKUP(A64,TRANSPORTE!A6:D117,4,FALSE)</f>
        <v>1212.7478093670829</v>
      </c>
      <c r="M64" s="828"/>
      <c r="N64" s="287">
        <f>K64*L64</f>
        <v>1515.9347617088538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3213.7816948227701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11107.358873587618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169560.46631088859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33912.093262177717</v>
      </c>
      <c r="M87" s="858"/>
      <c r="N87" s="51"/>
    </row>
    <row r="88" spans="1:14">
      <c r="B88" s="89" t="s">
        <v>973</v>
      </c>
      <c r="C88" s="90"/>
      <c r="D88" s="90"/>
      <c r="E88" s="90"/>
      <c r="F88" s="90"/>
      <c r="G88" s="90"/>
      <c r="H88" s="90"/>
      <c r="I88" s="87"/>
      <c r="J88" s="88"/>
      <c r="K88" s="304">
        <v>0.05</v>
      </c>
      <c r="L88" s="857">
        <f>N82*K88</f>
        <v>8478.0233155444294</v>
      </c>
      <c r="M88" s="858"/>
      <c r="N88" s="51"/>
    </row>
    <row r="89" spans="1:14" ht="15.75" thickBot="1">
      <c r="B89" s="91" t="s">
        <v>974</v>
      </c>
      <c r="C89" s="92"/>
      <c r="D89" s="92"/>
      <c r="E89" s="92"/>
      <c r="F89" s="92"/>
      <c r="G89" s="92"/>
      <c r="H89" s="92"/>
      <c r="I89" s="93"/>
      <c r="J89" s="94"/>
      <c r="K89" s="305">
        <v>0.05</v>
      </c>
      <c r="L89" s="859">
        <f>N82*K89</f>
        <v>8478.0233155444294</v>
      </c>
      <c r="M89" s="860"/>
      <c r="N89" s="51"/>
    </row>
    <row r="90" spans="1:14" ht="15.75" thickBot="1">
      <c r="B90" s="823" t="s">
        <v>953</v>
      </c>
      <c r="C90" s="824"/>
      <c r="D90" s="824"/>
      <c r="E90" s="824"/>
      <c r="F90" s="824"/>
      <c r="G90" s="824"/>
      <c r="H90" s="824"/>
      <c r="I90" s="824"/>
      <c r="J90" s="824"/>
      <c r="K90" s="824"/>
      <c r="L90" s="824"/>
      <c r="M90" s="825"/>
      <c r="N90" s="52">
        <f>L87+L88+L89</f>
        <v>50868.139893266576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220428.60620415516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6"/>
      <c r="C47" s="837"/>
      <c r="D47" s="837"/>
      <c r="E47" s="837"/>
      <c r="F47" s="837"/>
      <c r="G47" s="837"/>
      <c r="H47" s="838"/>
      <c r="I47" s="839"/>
      <c r="J47" s="820"/>
      <c r="K47" s="269"/>
      <c r="L47" s="840"/>
      <c r="M47" s="841"/>
      <c r="N47" s="272"/>
    </row>
    <row r="48" spans="1:14">
      <c r="B48" s="836"/>
      <c r="C48" s="837"/>
      <c r="D48" s="837"/>
      <c r="E48" s="842"/>
      <c r="F48" s="837"/>
      <c r="G48" s="837"/>
      <c r="H48" s="838"/>
      <c r="I48" s="36"/>
      <c r="J48" s="37"/>
      <c r="K48" s="274"/>
      <c r="L48" s="276"/>
      <c r="M48" s="277"/>
      <c r="N48" s="278"/>
    </row>
    <row r="49" spans="1:14">
      <c r="B49" s="843" t="s">
        <v>952</v>
      </c>
      <c r="C49" s="844"/>
      <c r="D49" s="844"/>
      <c r="E49" s="38"/>
      <c r="F49" s="39"/>
      <c r="G49" s="39"/>
      <c r="H49" s="40"/>
      <c r="I49" s="36"/>
      <c r="J49" s="37"/>
      <c r="K49" s="279"/>
      <c r="L49" s="276"/>
      <c r="M49" s="401">
        <v>0.1</v>
      </c>
      <c r="N49" s="344">
        <f>N83*M49</f>
        <v>874.7045112950251</v>
      </c>
    </row>
    <row r="50" spans="1:14" ht="15.75" thickBot="1">
      <c r="B50" s="836"/>
      <c r="C50" s="837"/>
      <c r="D50" s="837"/>
      <c r="E50" s="837"/>
      <c r="F50" s="837"/>
      <c r="G50" s="837"/>
      <c r="H50" s="838"/>
      <c r="I50" s="845"/>
      <c r="J50" s="846"/>
      <c r="K50" s="41"/>
      <c r="L50" s="847"/>
      <c r="M50" s="848"/>
      <c r="N50" s="105"/>
    </row>
    <row r="51" spans="1:14" ht="15.75" thickBot="1">
      <c r="B51" s="823" t="s">
        <v>953</v>
      </c>
      <c r="C51" s="824"/>
      <c r="D51" s="824"/>
      <c r="E51" s="824"/>
      <c r="F51" s="824"/>
      <c r="G51" s="824"/>
      <c r="H51" s="824"/>
      <c r="I51" s="824"/>
      <c r="J51" s="824"/>
      <c r="K51" s="824"/>
      <c r="L51" s="824"/>
      <c r="M51" s="825"/>
      <c r="N51" s="394">
        <f>SUM(N36:N50)</f>
        <v>135415.89947880167</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4" t="s">
        <v>944</v>
      </c>
      <c r="C55" s="815"/>
      <c r="D55" s="815"/>
      <c r="E55" s="815"/>
      <c r="F55" s="815"/>
      <c r="G55" s="815"/>
      <c r="H55" s="815"/>
      <c r="I55" s="816"/>
      <c r="J55" s="315" t="s">
        <v>945</v>
      </c>
      <c r="K55" s="85" t="s">
        <v>946</v>
      </c>
      <c r="L55" s="817" t="s">
        <v>955</v>
      </c>
      <c r="M55" s="816"/>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24036.852745377699</v>
      </c>
      <c r="N56" s="272">
        <f>K56*M56</f>
        <v>33651.593843528775</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39.221520043750296</v>
      </c>
      <c r="N57" s="272">
        <f>K57*M57</f>
        <v>980.53800109375743</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18"/>
      <c r="C60" s="819"/>
      <c r="D60" s="819"/>
      <c r="E60" s="819"/>
      <c r="F60" s="819"/>
      <c r="G60" s="819"/>
      <c r="H60" s="819"/>
      <c r="I60" s="820"/>
      <c r="J60" s="42"/>
      <c r="K60" s="44"/>
      <c r="L60" s="821"/>
      <c r="M60" s="822"/>
      <c r="N60" s="45"/>
    </row>
    <row r="61" spans="1:14" ht="15.75" thickBot="1">
      <c r="B61" s="823" t="s">
        <v>953</v>
      </c>
      <c r="C61" s="824"/>
      <c r="D61" s="824"/>
      <c r="E61" s="824"/>
      <c r="F61" s="824"/>
      <c r="G61" s="824"/>
      <c r="H61" s="824"/>
      <c r="I61" s="824"/>
      <c r="J61" s="824"/>
      <c r="K61" s="824"/>
      <c r="L61" s="824"/>
      <c r="M61" s="825"/>
      <c r="N61" s="394">
        <f>SUM(N56:N60)</f>
        <v>34632.131844622534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6" t="s">
        <v>961</v>
      </c>
      <c r="M65" s="799"/>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7">
        <f>VLOOKUP(A66,TRANSPORTE!A5:D117,4,FALSE)</f>
        <v>1212.7478093670829</v>
      </c>
      <c r="M66" s="828"/>
      <c r="N66" s="287">
        <f>K66*L66</f>
        <v>1697.8469331139161</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7">
        <f>VLOOKUP(A67,TRANSPORTE!A6:D117,4,FALSE)</f>
        <v>1212.7478093670829</v>
      </c>
      <c r="M67" s="828"/>
      <c r="N67" s="287">
        <f>K67*L67</f>
        <v>1515.9347617088538</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f>N66+N67+N68+N69+N70</f>
        <v>3213.7816948227701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0"/>
      <c r="C82" s="811"/>
      <c r="D82" s="811"/>
      <c r="E82" s="811"/>
      <c r="F82" s="811"/>
      <c r="G82" s="811"/>
      <c r="H82" s="811"/>
      <c r="I82" s="126"/>
      <c r="J82" s="126"/>
      <c r="K82" s="126"/>
      <c r="L82" s="911"/>
      <c r="M82" s="911"/>
      <c r="N82" s="45"/>
    </row>
    <row r="83" spans="1:14" ht="15.75" thickBot="1">
      <c r="B83" s="829" t="s">
        <v>953</v>
      </c>
      <c r="C83" s="830"/>
      <c r="D83" s="830"/>
      <c r="E83" s="830"/>
      <c r="F83" s="830"/>
      <c r="G83" s="830"/>
      <c r="H83" s="830"/>
      <c r="I83" s="830"/>
      <c r="J83" s="830"/>
      <c r="K83" s="830"/>
      <c r="L83" s="830"/>
      <c r="M83" s="831"/>
      <c r="N83" s="301">
        <f>SUM(N77:N82)</f>
        <v>8747.0451129502508</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N51+N61+N72+N83</f>
        <v>182008.85813119722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4"/>
      <c r="J89" s="334"/>
      <c r="K89" s="302" t="s">
        <v>970</v>
      </c>
      <c r="L89" s="853" t="s">
        <v>971</v>
      </c>
      <c r="M89" s="854"/>
      <c r="N89" s="303"/>
    </row>
    <row r="90" spans="1:14">
      <c r="B90" s="855" t="s">
        <v>972</v>
      </c>
      <c r="C90" s="856"/>
      <c r="D90" s="856"/>
      <c r="E90" s="856"/>
      <c r="F90" s="856"/>
      <c r="G90" s="856"/>
      <c r="H90" s="856"/>
      <c r="I90" s="87"/>
      <c r="J90" s="88"/>
      <c r="K90" s="304">
        <v>0.2</v>
      </c>
      <c r="L90" s="857">
        <f>N85*K90</f>
        <v>36401.771626239446</v>
      </c>
      <c r="M90" s="858"/>
      <c r="N90" s="51"/>
    </row>
    <row r="91" spans="1:14">
      <c r="B91" s="89" t="s">
        <v>973</v>
      </c>
      <c r="C91" s="90"/>
      <c r="D91" s="90"/>
      <c r="E91" s="90"/>
      <c r="F91" s="90"/>
      <c r="G91" s="90"/>
      <c r="H91" s="90"/>
      <c r="I91" s="87"/>
      <c r="J91" s="88"/>
      <c r="K91" s="304">
        <v>0.05</v>
      </c>
      <c r="L91" s="857">
        <f>N85*K91</f>
        <v>9100.4429065598615</v>
      </c>
      <c r="M91" s="858"/>
      <c r="N91" s="51"/>
    </row>
    <row r="92" spans="1:14" ht="15.75" thickBot="1">
      <c r="B92" s="91" t="s">
        <v>974</v>
      </c>
      <c r="C92" s="92"/>
      <c r="D92" s="92"/>
      <c r="E92" s="92"/>
      <c r="F92" s="92"/>
      <c r="G92" s="92"/>
      <c r="H92" s="92"/>
      <c r="I92" s="93"/>
      <c r="J92" s="94"/>
      <c r="K92" s="305">
        <v>0.05</v>
      </c>
      <c r="L92" s="859">
        <f>N85*K92</f>
        <v>9100.4429065598615</v>
      </c>
      <c r="M92" s="860"/>
      <c r="N92" s="51"/>
    </row>
    <row r="93" spans="1:14" ht="15.75" thickBot="1">
      <c r="B93" s="823" t="s">
        <v>953</v>
      </c>
      <c r="C93" s="824"/>
      <c r="D93" s="824"/>
      <c r="E93" s="824"/>
      <c r="F93" s="824"/>
      <c r="G93" s="824"/>
      <c r="H93" s="824"/>
      <c r="I93" s="824"/>
      <c r="J93" s="824"/>
      <c r="K93" s="824"/>
      <c r="L93" s="824"/>
      <c r="M93" s="825"/>
      <c r="N93" s="52">
        <f>L90+L91+L92</f>
        <v>54602.657439359165</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236611.5155705564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0"/>
      <c r="K125" s="800"/>
      <c r="L125" s="800"/>
      <c r="M125" s="800"/>
      <c r="N125" s="801"/>
    </row>
    <row r="126" spans="2:14" ht="15.75" thickBot="1">
      <c r="B126" s="261" t="s">
        <v>2221</v>
      </c>
      <c r="C126" s="393"/>
      <c r="D126" s="393"/>
      <c r="E126" s="57"/>
      <c r="F126" s="57"/>
      <c r="G126" s="57"/>
      <c r="H126" s="57"/>
      <c r="I126" s="57"/>
      <c r="J126" s="802"/>
      <c r="K126" s="802"/>
      <c r="L126" s="802"/>
      <c r="M126" s="802"/>
      <c r="N126"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135415.89947880167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1212.7478093670829</v>
      </c>
      <c r="M64" s="828"/>
      <c r="N64" s="287">
        <f>K64*L64</f>
        <v>1697.8469331139161</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7">
        <f>VLOOKUP(A65,TRANSPORTE!A6:D117,4,FALSE)</f>
        <v>1212.7478093670829</v>
      </c>
      <c r="M65" s="828"/>
      <c r="N65" s="287">
        <f>K65*L65</f>
        <v>1515.9347617088538</v>
      </c>
    </row>
    <row r="66" spans="1:15">
      <c r="B66" s="46"/>
      <c r="C66" s="47"/>
      <c r="D66" s="47"/>
      <c r="E66" s="47"/>
      <c r="F66" s="47"/>
      <c r="G66" s="47"/>
      <c r="H66" s="288"/>
      <c r="I66" s="279"/>
      <c r="J66" s="279"/>
      <c r="K66" s="279"/>
      <c r="L66" s="827"/>
      <c r="M66" s="828"/>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182008.85813119722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36401.771626239446</v>
      </c>
      <c r="M88" s="858"/>
      <c r="N88" s="51"/>
    </row>
    <row r="89" spans="1:14">
      <c r="B89" s="89" t="s">
        <v>973</v>
      </c>
      <c r="C89" s="90"/>
      <c r="D89" s="90"/>
      <c r="E89" s="90"/>
      <c r="F89" s="90"/>
      <c r="G89" s="90"/>
      <c r="H89" s="90"/>
      <c r="I89" s="87"/>
      <c r="J89" s="88"/>
      <c r="K89" s="304">
        <v>0.05</v>
      </c>
      <c r="L89" s="857">
        <f>N83*K89</f>
        <v>9100.4429065598615</v>
      </c>
      <c r="M89" s="858"/>
      <c r="N89" s="51"/>
    </row>
    <row r="90" spans="1:14" ht="15.75" thickBot="1">
      <c r="B90" s="91" t="s">
        <v>974</v>
      </c>
      <c r="C90" s="92"/>
      <c r="D90" s="92"/>
      <c r="E90" s="92"/>
      <c r="F90" s="92"/>
      <c r="G90" s="92"/>
      <c r="H90" s="92"/>
      <c r="I90" s="93"/>
      <c r="J90" s="94"/>
      <c r="K90" s="305">
        <v>0.05</v>
      </c>
      <c r="L90" s="859">
        <f>N83*K90</f>
        <v>9100.4429065598615</v>
      </c>
      <c r="M90" s="860"/>
      <c r="N90" s="51"/>
    </row>
    <row r="91" spans="1:14" ht="15.75" thickBot="1">
      <c r="B91" s="823" t="s">
        <v>953</v>
      </c>
      <c r="C91" s="824"/>
      <c r="D91" s="824"/>
      <c r="E91" s="824"/>
      <c r="F91" s="824"/>
      <c r="G91" s="824"/>
      <c r="H91" s="824"/>
      <c r="I91" s="824"/>
      <c r="J91" s="824"/>
      <c r="K91" s="824"/>
      <c r="L91" s="824"/>
      <c r="M91" s="825"/>
      <c r="N91" s="52">
        <f>L88+L89+L90</f>
        <v>54602.657439359165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236611.5155705564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135415.89947880167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1212.7478093670829</v>
      </c>
      <c r="M64" s="828"/>
      <c r="N64" s="287">
        <f>K64*L64</f>
        <v>1697.8469331139161</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7">
        <f>VLOOKUP(A65,TRANSPORTE!A6:D117,4,FALSE)</f>
        <v>1212.7478093670829</v>
      </c>
      <c r="M65" s="828"/>
      <c r="N65" s="287">
        <f>K65*L65</f>
        <v>1515.9347617088538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182008.85813119722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36401.771626239446</v>
      </c>
      <c r="M88" s="858"/>
      <c r="N88" s="51"/>
    </row>
    <row r="89" spans="1:14">
      <c r="B89" s="89" t="s">
        <v>973</v>
      </c>
      <c r="C89" s="90"/>
      <c r="D89" s="90"/>
      <c r="E89" s="90"/>
      <c r="F89" s="90"/>
      <c r="G89" s="90"/>
      <c r="H89" s="90"/>
      <c r="I89" s="87"/>
      <c r="J89" s="88"/>
      <c r="K89" s="304">
        <v>0.05</v>
      </c>
      <c r="L89" s="857">
        <f>N83*K89</f>
        <v>9100.4429065598615</v>
      </c>
      <c r="M89" s="858"/>
      <c r="N89" s="51"/>
    </row>
    <row r="90" spans="1:14" ht="15.75" thickBot="1">
      <c r="B90" s="91" t="s">
        <v>974</v>
      </c>
      <c r="C90" s="92"/>
      <c r="D90" s="92"/>
      <c r="E90" s="92"/>
      <c r="F90" s="92"/>
      <c r="G90" s="92"/>
      <c r="H90" s="92"/>
      <c r="I90" s="93"/>
      <c r="J90" s="94"/>
      <c r="K90" s="305">
        <v>0.05</v>
      </c>
      <c r="L90" s="859">
        <f>N83*K90</f>
        <v>9100.4429065598615</v>
      </c>
      <c r="M90" s="860"/>
      <c r="N90" s="51"/>
    </row>
    <row r="91" spans="1:14" ht="15.75" thickBot="1">
      <c r="B91" s="823" t="s">
        <v>953</v>
      </c>
      <c r="C91" s="824"/>
      <c r="D91" s="824"/>
      <c r="E91" s="824"/>
      <c r="F91" s="824"/>
      <c r="G91" s="824"/>
      <c r="H91" s="824"/>
      <c r="I91" s="824"/>
      <c r="J91" s="824"/>
      <c r="K91" s="824"/>
      <c r="L91" s="824"/>
      <c r="M91" s="825"/>
      <c r="N91" s="52">
        <f>L88+L89+L90</f>
        <v>54602.657439359165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236611.5155705564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ht="15" customHeight="1">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874.7045112950251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135415.89947880167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24036.852745377699</v>
      </c>
      <c r="N53" s="272">
        <f>K53*M53</f>
        <v>33651.593843528775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39.221520043750296</v>
      </c>
      <c r="N54" s="272">
        <f>K54*M54</f>
        <v>980.53800109375743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34632.131844622534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1212.7478093670829</v>
      </c>
      <c r="M63" s="828"/>
      <c r="N63" s="287">
        <f>K63*L63</f>
        <v>1697.8469331139161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7">
        <f>VLOOKUP(A64,TRANSPORTE!A6:D117,4,FALSE)</f>
        <v>1212.7478093670829</v>
      </c>
      <c r="M64" s="828"/>
      <c r="N64" s="287">
        <f>K64*L64</f>
        <v>1515.9347617088538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3213.7816948227701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182008.85813119722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36401.771626239446</v>
      </c>
      <c r="M87" s="858"/>
      <c r="N87" s="51"/>
    </row>
    <row r="88" spans="1:14">
      <c r="B88" s="89" t="s">
        <v>973</v>
      </c>
      <c r="C88" s="90"/>
      <c r="D88" s="90"/>
      <c r="E88" s="90"/>
      <c r="F88" s="90"/>
      <c r="G88" s="90"/>
      <c r="H88" s="90"/>
      <c r="I88" s="87"/>
      <c r="J88" s="88"/>
      <c r="K88" s="304">
        <v>0.05</v>
      </c>
      <c r="L88" s="857">
        <f>N82*K88</f>
        <v>9100.4429065598615</v>
      </c>
      <c r="M88" s="858"/>
      <c r="N88" s="51"/>
    </row>
    <row r="89" spans="1:14" ht="15.75" thickBot="1">
      <c r="B89" s="91" t="s">
        <v>974</v>
      </c>
      <c r="C89" s="92"/>
      <c r="D89" s="92"/>
      <c r="E89" s="92"/>
      <c r="F89" s="92"/>
      <c r="G89" s="92"/>
      <c r="H89" s="92"/>
      <c r="I89" s="93"/>
      <c r="J89" s="94"/>
      <c r="K89" s="305">
        <v>0.05</v>
      </c>
      <c r="L89" s="859">
        <f>N82*K89</f>
        <v>9100.4429065598615</v>
      </c>
      <c r="M89" s="860"/>
      <c r="N89" s="51"/>
    </row>
    <row r="90" spans="1:14" ht="15.75" thickBot="1">
      <c r="B90" s="823" t="s">
        <v>953</v>
      </c>
      <c r="C90" s="824"/>
      <c r="D90" s="824"/>
      <c r="E90" s="824"/>
      <c r="F90" s="824"/>
      <c r="G90" s="824"/>
      <c r="H90" s="824"/>
      <c r="I90" s="824"/>
      <c r="J90" s="824"/>
      <c r="K90" s="824"/>
      <c r="L90" s="824"/>
      <c r="M90" s="825"/>
      <c r="N90" s="52">
        <f>L87+L88+L89</f>
        <v>54602.657439359165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236611.5155705564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874.7045112950251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135415.89947880167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24036.852745377699</v>
      </c>
      <c r="N53" s="272">
        <f>K53*M53</f>
        <v>33651.593843528775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39.221520043750296</v>
      </c>
      <c r="N54" s="272">
        <f>K54*M54</f>
        <v>980.53800109375743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34632.131844622534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1212.7478093670829</v>
      </c>
      <c r="M63" s="828"/>
      <c r="N63" s="287">
        <f>K63*L63</f>
        <v>1697.8469331139161</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7">
        <f>VLOOKUP(A64,TRANSPORTE!A6:D117,4,FALSE)</f>
        <v>1212.7478093670829</v>
      </c>
      <c r="M64" s="828"/>
      <c r="N64" s="287">
        <f>K64*L64</f>
        <v>1515.9347617088538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3213.7816948227701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182008.85813119722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36401.771626239446</v>
      </c>
      <c r="M87" s="858"/>
      <c r="N87" s="51"/>
    </row>
    <row r="88" spans="1:14">
      <c r="B88" s="89" t="s">
        <v>973</v>
      </c>
      <c r="C88" s="90"/>
      <c r="D88" s="90"/>
      <c r="E88" s="90"/>
      <c r="F88" s="90"/>
      <c r="G88" s="90"/>
      <c r="H88" s="90"/>
      <c r="I88" s="87"/>
      <c r="J88" s="88"/>
      <c r="K88" s="304">
        <v>0.05</v>
      </c>
      <c r="L88" s="857">
        <f>N82*K88</f>
        <v>9100.4429065598615</v>
      </c>
      <c r="M88" s="858"/>
      <c r="N88" s="51"/>
    </row>
    <row r="89" spans="1:14" ht="15.75" thickBot="1">
      <c r="B89" s="91" t="s">
        <v>974</v>
      </c>
      <c r="C89" s="92"/>
      <c r="D89" s="92"/>
      <c r="E89" s="92"/>
      <c r="F89" s="92"/>
      <c r="G89" s="92"/>
      <c r="H89" s="92"/>
      <c r="I89" s="93"/>
      <c r="J89" s="94"/>
      <c r="K89" s="305">
        <v>0.05</v>
      </c>
      <c r="L89" s="859">
        <f>N82*K89</f>
        <v>9100.4429065598615</v>
      </c>
      <c r="M89" s="860"/>
      <c r="N89" s="51"/>
    </row>
    <row r="90" spans="1:14" ht="15.75" thickBot="1">
      <c r="B90" s="823" t="s">
        <v>953</v>
      </c>
      <c r="C90" s="824"/>
      <c r="D90" s="824"/>
      <c r="E90" s="824"/>
      <c r="F90" s="824"/>
      <c r="G90" s="824"/>
      <c r="H90" s="824"/>
      <c r="I90" s="824"/>
      <c r="J90" s="824"/>
      <c r="K90" s="824"/>
      <c r="L90" s="824"/>
      <c r="M90" s="825"/>
      <c r="N90" s="52">
        <f>L87+L88+L89</f>
        <v>54602.657439359165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236611.5155705564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135415.89947880167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1212.7478093670829</v>
      </c>
      <c r="M64" s="828"/>
      <c r="N64" s="287">
        <f>K64*L64</f>
        <v>1697.8469331139161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7">
        <f>VLOOKUP(A65,TRANSPORTE!A6:D117,4,FALSE)</f>
        <v>1212.7478093670829</v>
      </c>
      <c r="M65" s="828"/>
      <c r="N65" s="287">
        <f>K65*L65</f>
        <v>1515.9347617088538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182008.85813119722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36401.771626239446</v>
      </c>
      <c r="M88" s="858"/>
      <c r="N88" s="51"/>
    </row>
    <row r="89" spans="1:14">
      <c r="B89" s="89" t="s">
        <v>973</v>
      </c>
      <c r="C89" s="90"/>
      <c r="D89" s="90"/>
      <c r="E89" s="90"/>
      <c r="F89" s="90"/>
      <c r="G89" s="90"/>
      <c r="H89" s="90"/>
      <c r="I89" s="87"/>
      <c r="J89" s="88"/>
      <c r="K89" s="304">
        <v>0.05</v>
      </c>
      <c r="L89" s="857">
        <f>N83*K89</f>
        <v>9100.4429065598615</v>
      </c>
      <c r="M89" s="858"/>
      <c r="N89" s="51"/>
    </row>
    <row r="90" spans="1:14" ht="15.75" thickBot="1">
      <c r="B90" s="91" t="s">
        <v>974</v>
      </c>
      <c r="C90" s="92"/>
      <c r="D90" s="92"/>
      <c r="E90" s="92"/>
      <c r="F90" s="92"/>
      <c r="G90" s="92"/>
      <c r="H90" s="92"/>
      <c r="I90" s="93"/>
      <c r="J90" s="94"/>
      <c r="K90" s="305">
        <v>0.05</v>
      </c>
      <c r="L90" s="859">
        <f>N83*K90</f>
        <v>9100.4429065598615</v>
      </c>
      <c r="M90" s="860"/>
      <c r="N90" s="51"/>
    </row>
    <row r="91" spans="1:14" ht="15.75" thickBot="1">
      <c r="B91" s="823" t="s">
        <v>953</v>
      </c>
      <c r="C91" s="824"/>
      <c r="D91" s="824"/>
      <c r="E91" s="824"/>
      <c r="F91" s="824"/>
      <c r="G91" s="824"/>
      <c r="H91" s="824"/>
      <c r="I91" s="824"/>
      <c r="J91" s="824"/>
      <c r="K91" s="824"/>
      <c r="L91" s="824"/>
      <c r="M91" s="825"/>
      <c r="N91" s="52">
        <f>L88+L89+L90</f>
        <v>54602.657439359165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236611.5155705564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135415.89947880167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1212.7478093670829</v>
      </c>
      <c r="M64" s="828"/>
      <c r="N64" s="287">
        <f>K64*L64</f>
        <v>1697.8469331139161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7">
        <f>VLOOKUP(A65,TRANSPORTE!A6:D117,4,FALSE)</f>
        <v>1212.7478093670829</v>
      </c>
      <c r="M65" s="828"/>
      <c r="N65" s="287">
        <f>K65*L65</f>
        <v>1515.9347617088538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182008.85813119722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36401.771626239446</v>
      </c>
      <c r="M88" s="858"/>
      <c r="N88" s="51"/>
    </row>
    <row r="89" spans="1:14">
      <c r="B89" s="89" t="s">
        <v>973</v>
      </c>
      <c r="C89" s="90"/>
      <c r="D89" s="90"/>
      <c r="E89" s="90"/>
      <c r="F89" s="90"/>
      <c r="G89" s="90"/>
      <c r="H89" s="90"/>
      <c r="I89" s="87"/>
      <c r="J89" s="88"/>
      <c r="K89" s="304">
        <v>0.05</v>
      </c>
      <c r="L89" s="857">
        <f>N83*K89</f>
        <v>9100.4429065598615</v>
      </c>
      <c r="M89" s="858"/>
      <c r="N89" s="51"/>
    </row>
    <row r="90" spans="1:14" ht="15.75" thickBot="1">
      <c r="B90" s="91" t="s">
        <v>974</v>
      </c>
      <c r="C90" s="92"/>
      <c r="D90" s="92"/>
      <c r="E90" s="92"/>
      <c r="F90" s="92"/>
      <c r="G90" s="92"/>
      <c r="H90" s="92"/>
      <c r="I90" s="93"/>
      <c r="J90" s="94"/>
      <c r="K90" s="305">
        <v>0.05</v>
      </c>
      <c r="L90" s="859">
        <f>N83*K90</f>
        <v>9100.4429065598615</v>
      </c>
      <c r="M90" s="860"/>
      <c r="N90" s="51"/>
    </row>
    <row r="91" spans="1:14" ht="15.75" thickBot="1">
      <c r="B91" s="823" t="s">
        <v>953</v>
      </c>
      <c r="C91" s="824"/>
      <c r="D91" s="824"/>
      <c r="E91" s="824"/>
      <c r="F91" s="824"/>
      <c r="G91" s="824"/>
      <c r="H91" s="824"/>
      <c r="I91" s="824"/>
      <c r="J91" s="824"/>
      <c r="K91" s="824"/>
      <c r="L91" s="824"/>
      <c r="M91" s="825"/>
      <c r="N91" s="52">
        <f>L88+L89+L90</f>
        <v>54602.657439359165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236611.5155705564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135415.89947880167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1212.7478093670829</v>
      </c>
      <c r="M64" s="828"/>
      <c r="N64" s="287">
        <f>K64*L64</f>
        <v>1697.8469331139161</v>
      </c>
    </row>
    <row r="65" spans="1:15">
      <c r="A65" t="s">
        <v>1293</v>
      </c>
      <c r="B65" s="46" t="str">
        <f>VLOOKUP(A65,TRANSPORTE!A6:D117,3,FALSE)</f>
        <v>Transporte de mezcla</v>
      </c>
      <c r="C65" s="47"/>
      <c r="D65" s="47"/>
      <c r="E65" s="47"/>
      <c r="F65" s="47"/>
      <c r="G65" s="47"/>
      <c r="H65" s="311" t="s">
        <v>1468</v>
      </c>
      <c r="I65" s="279">
        <v>1.25</v>
      </c>
      <c r="J65" s="286">
        <v>1</v>
      </c>
      <c r="K65" s="279">
        <f>I65*J65</f>
        <v>1.25</v>
      </c>
      <c r="L65" s="827">
        <f>VLOOKUP(A65,TRANSPORTE!A6:D117,4,FALSE)</f>
        <v>1212.7478093670829</v>
      </c>
      <c r="M65" s="828"/>
      <c r="N65" s="287">
        <f>K65*L65</f>
        <v>1515.9347617088538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182008.85813119722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36401.771626239446</v>
      </c>
      <c r="M88" s="858"/>
      <c r="N88" s="51"/>
    </row>
    <row r="89" spans="1:14">
      <c r="B89" s="89" t="s">
        <v>973</v>
      </c>
      <c r="C89" s="90"/>
      <c r="D89" s="90"/>
      <c r="E89" s="90"/>
      <c r="F89" s="90"/>
      <c r="G89" s="90"/>
      <c r="H89" s="90"/>
      <c r="I89" s="87"/>
      <c r="J89" s="88"/>
      <c r="K89" s="304">
        <v>0.05</v>
      </c>
      <c r="L89" s="857">
        <f>N83*K89</f>
        <v>9100.4429065598615</v>
      </c>
      <c r="M89" s="858"/>
      <c r="N89" s="51"/>
    </row>
    <row r="90" spans="1:14" ht="15.75" thickBot="1">
      <c r="B90" s="91" t="s">
        <v>974</v>
      </c>
      <c r="C90" s="92"/>
      <c r="D90" s="92"/>
      <c r="E90" s="92"/>
      <c r="F90" s="92"/>
      <c r="G90" s="92"/>
      <c r="H90" s="92"/>
      <c r="I90" s="93"/>
      <c r="J90" s="94"/>
      <c r="K90" s="305">
        <v>0.05</v>
      </c>
      <c r="L90" s="859">
        <f>N83*K90</f>
        <v>9100.4429065598615</v>
      </c>
      <c r="M90" s="860"/>
      <c r="N90" s="51"/>
    </row>
    <row r="91" spans="1:14" ht="15.75" thickBot="1">
      <c r="B91" s="823" t="s">
        <v>953</v>
      </c>
      <c r="C91" s="824"/>
      <c r="D91" s="824"/>
      <c r="E91" s="824"/>
      <c r="F91" s="824"/>
      <c r="G91" s="824"/>
      <c r="H91" s="824"/>
      <c r="I91" s="824"/>
      <c r="J91" s="824"/>
      <c r="K91" s="824"/>
      <c r="L91" s="824"/>
      <c r="M91" s="825"/>
      <c r="N91" s="52">
        <f>L88+L89+L90</f>
        <v>54602.657439359165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236611.5155705564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8</v>
      </c>
      <c r="N37" s="272">
        <f t="shared" ref="N37:N43" si="0">K37/M37</f>
        <v>11125.761711748853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8</v>
      </c>
      <c r="N38" s="272">
        <f t="shared" si="0"/>
        <v>11532.357521530179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8</v>
      </c>
      <c r="N39" s="272">
        <f t="shared" si="0"/>
        <v>78471.523009323486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8</v>
      </c>
      <c r="N42" s="272">
        <f t="shared" si="0"/>
        <v>28587.210933394734</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8</v>
      </c>
      <c r="N43" s="272">
        <f t="shared" si="0"/>
        <v>10048.858753133671</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971.8939014389166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163466.23125477176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24036.852745377699</v>
      </c>
      <c r="N53" s="272">
        <f>K53*M53</f>
        <v>33651.593843528775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39.221520043750296</v>
      </c>
      <c r="N54" s="272">
        <f>K54*M54</f>
        <v>980.53800109375743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34632.131844622534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1212.7478093670829</v>
      </c>
      <c r="M63" s="828"/>
      <c r="N63" s="287">
        <f>K63*L63</f>
        <v>1697.8469331139161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7">
        <f>VLOOKUP(A64,TRANSPORTE!A6:D117,4,FALSE)</f>
        <v>1212.7478093670829</v>
      </c>
      <c r="M64" s="828"/>
      <c r="N64" s="287">
        <f>K64*L64</f>
        <v>1515.9347617088538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3213.7816948227701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211031.08380860626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42206.216761721254</v>
      </c>
      <c r="M87" s="858"/>
      <c r="N87" s="51"/>
    </row>
    <row r="88" spans="1:14">
      <c r="B88" s="89" t="s">
        <v>973</v>
      </c>
      <c r="C88" s="90"/>
      <c r="D88" s="90"/>
      <c r="E88" s="90"/>
      <c r="F88" s="90"/>
      <c r="G88" s="90"/>
      <c r="H88" s="90"/>
      <c r="I88" s="87"/>
      <c r="J88" s="88"/>
      <c r="K88" s="304">
        <v>0.05</v>
      </c>
      <c r="L88" s="857">
        <f>N82*K88</f>
        <v>10551.554190430314</v>
      </c>
      <c r="M88" s="858"/>
      <c r="N88" s="51"/>
    </row>
    <row r="89" spans="1:14" ht="15.75" thickBot="1">
      <c r="B89" s="91" t="s">
        <v>974</v>
      </c>
      <c r="C89" s="92"/>
      <c r="D89" s="92"/>
      <c r="E89" s="92"/>
      <c r="F89" s="92"/>
      <c r="G89" s="92"/>
      <c r="H89" s="92"/>
      <c r="I89" s="93"/>
      <c r="J89" s="94"/>
      <c r="K89" s="305">
        <v>0.05</v>
      </c>
      <c r="L89" s="859">
        <f>N82*K89</f>
        <v>10551.554190430314</v>
      </c>
      <c r="M89" s="860"/>
      <c r="N89" s="51"/>
    </row>
    <row r="90" spans="1:14" ht="15.75" thickBot="1">
      <c r="B90" s="823" t="s">
        <v>953</v>
      </c>
      <c r="C90" s="824"/>
      <c r="D90" s="824"/>
      <c r="E90" s="824"/>
      <c r="F90" s="824"/>
      <c r="G90" s="824"/>
      <c r="H90" s="824"/>
      <c r="I90" s="824"/>
      <c r="J90" s="824"/>
      <c r="K90" s="824"/>
      <c r="L90" s="824"/>
      <c r="M90" s="825"/>
      <c r="N90" s="52">
        <f>L87+L88+L89</f>
        <v>63309.325142581874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274340.40895118815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8</v>
      </c>
      <c r="N37" s="272">
        <f t="shared" ref="N37:N43" si="0">K37/M37</f>
        <v>11125.761711748853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8</v>
      </c>
      <c r="N38" s="272">
        <f t="shared" si="0"/>
        <v>11532.357521530179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8</v>
      </c>
      <c r="N39" s="272">
        <f t="shared" si="0"/>
        <v>78471.523009323486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8</v>
      </c>
      <c r="N42" s="272">
        <f t="shared" si="0"/>
        <v>28587.210933394734</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8</v>
      </c>
      <c r="N43" s="272">
        <f t="shared" si="0"/>
        <v>10048.858753133671</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971.8939014389166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163466.23125477176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24036.852745377699</v>
      </c>
      <c r="N53" s="272">
        <f>K53*M53</f>
        <v>33651.593843528775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39.221520043750296</v>
      </c>
      <c r="N54" s="272">
        <f>K54*M54</f>
        <v>980.53800109375743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34632.131844622534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1212.7478093670829</v>
      </c>
      <c r="M63" s="828"/>
      <c r="N63" s="287">
        <f>K63*L63</f>
        <v>1697.8469331139161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7">
        <f>VLOOKUP(A64,TRANSPORTE!A6:D117,4,FALSE)</f>
        <v>1212.7478093670829</v>
      </c>
      <c r="M64" s="828"/>
      <c r="N64" s="287">
        <f>K64*L64</f>
        <v>1515.9347617088538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3213.7816948227701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127"/>
    </row>
    <row r="80" spans="1:15" ht="15.75" thickBot="1">
      <c r="B80" s="829" t="s">
        <v>953</v>
      </c>
      <c r="C80" s="830"/>
      <c r="D80" s="830"/>
      <c r="E80" s="830"/>
      <c r="F80" s="830"/>
      <c r="G80" s="830"/>
      <c r="H80" s="830"/>
      <c r="I80" s="830"/>
      <c r="J80" s="830"/>
      <c r="K80" s="830"/>
      <c r="L80" s="830"/>
      <c r="M80" s="831"/>
      <c r="N80" s="460">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211031.08380860626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42206.216761721254</v>
      </c>
      <c r="M87" s="858"/>
      <c r="N87" s="51"/>
    </row>
    <row r="88" spans="1:14">
      <c r="B88" s="89" t="s">
        <v>973</v>
      </c>
      <c r="C88" s="90"/>
      <c r="D88" s="90"/>
      <c r="E88" s="90"/>
      <c r="F88" s="90"/>
      <c r="G88" s="90"/>
      <c r="H88" s="90"/>
      <c r="I88" s="87"/>
      <c r="J88" s="88"/>
      <c r="K88" s="304">
        <v>0.05</v>
      </c>
      <c r="L88" s="857">
        <f>N82*K88</f>
        <v>10551.554190430314</v>
      </c>
      <c r="M88" s="858"/>
      <c r="N88" s="51"/>
    </row>
    <row r="89" spans="1:14" ht="15.75" thickBot="1">
      <c r="B89" s="91" t="s">
        <v>974</v>
      </c>
      <c r="C89" s="92"/>
      <c r="D89" s="92"/>
      <c r="E89" s="92"/>
      <c r="F89" s="92"/>
      <c r="G89" s="92"/>
      <c r="H89" s="92"/>
      <c r="I89" s="93"/>
      <c r="J89" s="94"/>
      <c r="K89" s="305">
        <v>0.05</v>
      </c>
      <c r="L89" s="859">
        <f>N82*K89</f>
        <v>10551.554190430314</v>
      </c>
      <c r="M89" s="860"/>
      <c r="N89" s="51"/>
    </row>
    <row r="90" spans="1:14" ht="15.75" thickBot="1">
      <c r="B90" s="823" t="s">
        <v>953</v>
      </c>
      <c r="C90" s="824"/>
      <c r="D90" s="824"/>
      <c r="E90" s="824"/>
      <c r="F90" s="824"/>
      <c r="G90" s="824"/>
      <c r="H90" s="824"/>
      <c r="I90" s="824"/>
      <c r="J90" s="824"/>
      <c r="K90" s="824"/>
      <c r="L90" s="824"/>
      <c r="M90" s="825"/>
      <c r="N90" s="52">
        <f>L87+L88+L89</f>
        <v>63309.325142581874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274340.40895118815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8</v>
      </c>
      <c r="N37" s="272">
        <f t="shared" ref="N37:N43" si="0">K37/M37</f>
        <v>11125.761711748853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8</v>
      </c>
      <c r="N38" s="272">
        <f t="shared" si="0"/>
        <v>11532.357521530179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8</v>
      </c>
      <c r="N39" s="272">
        <f t="shared" si="0"/>
        <v>78471.523009323486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8</v>
      </c>
      <c r="N42" s="272">
        <f t="shared" si="0"/>
        <v>28587.210933394734</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8</v>
      </c>
      <c r="N43" s="272">
        <f t="shared" si="0"/>
        <v>10048.858753133671</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971.8939014389166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163466.23125477176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24036.852745377699</v>
      </c>
      <c r="N53" s="272">
        <f>K53*M53</f>
        <v>33651.593843528775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39.221520043750296</v>
      </c>
      <c r="N54" s="272">
        <f>K54*M54</f>
        <v>980.53800109375743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34632.131844622534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1212.7478093670829</v>
      </c>
      <c r="M63" s="828"/>
      <c r="N63" s="287">
        <f>K63*L63</f>
        <v>1697.8469331139161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7">
        <f>VLOOKUP(A64,TRANSPORTE!A6:D117,4,FALSE)</f>
        <v>1212.7478093670829</v>
      </c>
      <c r="M64" s="828"/>
      <c r="N64" s="287">
        <f>K64*L64</f>
        <v>1515.9347617088538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3213.7816948227701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211031.08380860626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42206.216761721254</v>
      </c>
      <c r="M87" s="858"/>
      <c r="N87" s="51"/>
    </row>
    <row r="88" spans="1:14">
      <c r="B88" s="89" t="s">
        <v>973</v>
      </c>
      <c r="C88" s="90"/>
      <c r="D88" s="90"/>
      <c r="E88" s="90"/>
      <c r="F88" s="90"/>
      <c r="G88" s="90"/>
      <c r="H88" s="90"/>
      <c r="I88" s="87"/>
      <c r="J88" s="88"/>
      <c r="K88" s="304">
        <v>0.05</v>
      </c>
      <c r="L88" s="857">
        <f>N82*K88</f>
        <v>10551.554190430314</v>
      </c>
      <c r="M88" s="858"/>
      <c r="N88" s="51"/>
    </row>
    <row r="89" spans="1:14" ht="15.75" thickBot="1">
      <c r="B89" s="91" t="s">
        <v>974</v>
      </c>
      <c r="C89" s="92"/>
      <c r="D89" s="92"/>
      <c r="E89" s="92"/>
      <c r="F89" s="92"/>
      <c r="G89" s="92"/>
      <c r="H89" s="92"/>
      <c r="I89" s="93"/>
      <c r="J89" s="94"/>
      <c r="K89" s="305">
        <v>0.05</v>
      </c>
      <c r="L89" s="859">
        <f>N82*K89</f>
        <v>10551.554190430314</v>
      </c>
      <c r="M89" s="860"/>
      <c r="N89" s="51"/>
    </row>
    <row r="90" spans="1:14" ht="15.75" thickBot="1">
      <c r="B90" s="823" t="s">
        <v>953</v>
      </c>
      <c r="C90" s="824"/>
      <c r="D90" s="824"/>
      <c r="E90" s="824"/>
      <c r="F90" s="824"/>
      <c r="G90" s="824"/>
      <c r="H90" s="824"/>
      <c r="I90" s="824"/>
      <c r="J90" s="824"/>
      <c r="K90" s="824"/>
      <c r="L90" s="824"/>
      <c r="M90" s="825"/>
      <c r="N90" s="52">
        <f>L87+L88+L89</f>
        <v>63309.325142581874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274340.40895118815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874.7045112950251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135415.89947880167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24036.852745377699</v>
      </c>
      <c r="N53" s="272">
        <f>K53*M53</f>
        <v>33651.593843528775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39.221520043750296</v>
      </c>
      <c r="N54" s="272">
        <f>K54*M54</f>
        <v>980.53800109375743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34632.131844622534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1212.7478093670829</v>
      </c>
      <c r="M63" s="828"/>
      <c r="N63" s="287">
        <f>K63*L63</f>
        <v>1697.8469331139161</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7">
        <f>VLOOKUP(A64,TRANSPORTE!A6:D117,4,FALSE)</f>
        <v>1212.7478093670829</v>
      </c>
      <c r="M64" s="828"/>
      <c r="N64" s="287">
        <f>K64*L64</f>
        <v>1515.9347617088538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3213.7816948227701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182008.85813119722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36401.771626239446</v>
      </c>
      <c r="M87" s="858"/>
      <c r="N87" s="51"/>
    </row>
    <row r="88" spans="1:14">
      <c r="B88" s="89" t="s">
        <v>973</v>
      </c>
      <c r="C88" s="90"/>
      <c r="D88" s="90"/>
      <c r="E88" s="90"/>
      <c r="F88" s="90"/>
      <c r="G88" s="90"/>
      <c r="H88" s="90"/>
      <c r="I88" s="87"/>
      <c r="J88" s="88"/>
      <c r="K88" s="304">
        <v>0.05</v>
      </c>
      <c r="L88" s="857">
        <f>N82*K88</f>
        <v>9100.4429065598615</v>
      </c>
      <c r="M88" s="858"/>
      <c r="N88" s="51"/>
    </row>
    <row r="89" spans="1:14" ht="15.75" thickBot="1">
      <c r="B89" s="91" t="s">
        <v>974</v>
      </c>
      <c r="C89" s="92"/>
      <c r="D89" s="92"/>
      <c r="E89" s="92"/>
      <c r="F89" s="92"/>
      <c r="G89" s="92"/>
      <c r="H89" s="92"/>
      <c r="I89" s="93"/>
      <c r="J89" s="94"/>
      <c r="K89" s="305">
        <v>0.05</v>
      </c>
      <c r="L89" s="859">
        <f>N82*K89</f>
        <v>9100.4429065598615</v>
      </c>
      <c r="M89" s="860"/>
      <c r="N89" s="51"/>
    </row>
    <row r="90" spans="1:14" ht="15.75" thickBot="1">
      <c r="B90" s="823" t="s">
        <v>953</v>
      </c>
      <c r="C90" s="824"/>
      <c r="D90" s="824"/>
      <c r="E90" s="824"/>
      <c r="F90" s="824"/>
      <c r="G90" s="824"/>
      <c r="H90" s="824"/>
      <c r="I90" s="824"/>
      <c r="J90" s="824"/>
      <c r="K90" s="824"/>
      <c r="L90" s="824"/>
      <c r="M90" s="825"/>
      <c r="N90" s="52">
        <f>L87+L88+L89</f>
        <v>54602.657439359165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236611.5155705564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135415.89947880167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1212.7478093670829</v>
      </c>
      <c r="M64" s="828"/>
      <c r="N64" s="287">
        <f>K64*L64</f>
        <v>1697.8469331139161</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7">
        <f>VLOOKUP(A65,TRANSPORTE!A6:D117,4,FALSE)</f>
        <v>1212.7478093670829</v>
      </c>
      <c r="M65" s="828"/>
      <c r="N65" s="287">
        <f>K65*L65</f>
        <v>1515.9347617088538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127"/>
    </row>
    <row r="81" spans="1:14" ht="15.75" thickBot="1">
      <c r="B81" s="829" t="s">
        <v>953</v>
      </c>
      <c r="C81" s="830"/>
      <c r="D81" s="830"/>
      <c r="E81" s="830"/>
      <c r="F81" s="830"/>
      <c r="G81" s="830"/>
      <c r="H81" s="830"/>
      <c r="I81" s="830"/>
      <c r="J81" s="830"/>
      <c r="K81" s="830"/>
      <c r="L81" s="830"/>
      <c r="M81" s="831"/>
      <c r="N81" s="460">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182008.85813119722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36401.771626239446</v>
      </c>
      <c r="M88" s="858"/>
      <c r="N88" s="51"/>
    </row>
    <row r="89" spans="1:14">
      <c r="B89" s="89" t="s">
        <v>973</v>
      </c>
      <c r="C89" s="90"/>
      <c r="D89" s="90"/>
      <c r="E89" s="90"/>
      <c r="F89" s="90"/>
      <c r="G89" s="90"/>
      <c r="H89" s="90"/>
      <c r="I89" s="87"/>
      <c r="J89" s="88"/>
      <c r="K89" s="304">
        <v>0.05</v>
      </c>
      <c r="L89" s="857">
        <f>N83*K89</f>
        <v>9100.4429065598615</v>
      </c>
      <c r="M89" s="858"/>
      <c r="N89" s="51"/>
    </row>
    <row r="90" spans="1:14" ht="15.75" thickBot="1">
      <c r="B90" s="91" t="s">
        <v>974</v>
      </c>
      <c r="C90" s="92"/>
      <c r="D90" s="92"/>
      <c r="E90" s="92"/>
      <c r="F90" s="92"/>
      <c r="G90" s="92"/>
      <c r="H90" s="92"/>
      <c r="I90" s="93"/>
      <c r="J90" s="94"/>
      <c r="K90" s="305">
        <v>0.05</v>
      </c>
      <c r="L90" s="859">
        <f>N83*K90</f>
        <v>9100.4429065598615</v>
      </c>
      <c r="M90" s="860"/>
      <c r="N90" s="51"/>
    </row>
    <row r="91" spans="1:14" ht="15.75" thickBot="1">
      <c r="B91" s="823" t="s">
        <v>953</v>
      </c>
      <c r="C91" s="824"/>
      <c r="D91" s="824"/>
      <c r="E91" s="824"/>
      <c r="F91" s="824"/>
      <c r="G91" s="824"/>
      <c r="H91" s="824"/>
      <c r="I91" s="824"/>
      <c r="J91" s="824"/>
      <c r="K91" s="824"/>
      <c r="L91" s="824"/>
      <c r="M91" s="825"/>
      <c r="N91" s="52">
        <f>L88+L89+L90</f>
        <v>54602.657439359165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236611.5155705564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874.7045112950251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135415.89947880167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24036.852745377699</v>
      </c>
      <c r="N53" s="272">
        <f>K53*M53</f>
        <v>33651.593843528775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39.221520043750296</v>
      </c>
      <c r="N54" s="272">
        <f>K54*M54</f>
        <v>980.53800109375743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34632.131844622534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1212.7478093670829</v>
      </c>
      <c r="M63" s="828"/>
      <c r="N63" s="287">
        <f>K63*L63</f>
        <v>1697.8469331139161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7">
        <f>VLOOKUP(A64,TRANSPORTE!A6:D117,4,FALSE)</f>
        <v>1212.7478093670829</v>
      </c>
      <c r="M64" s="828"/>
      <c r="N64" s="287">
        <f>K64*L64</f>
        <v>1515.9347617088538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3213.7816948227701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182008.85813119722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36401.771626239446</v>
      </c>
      <c r="M87" s="858"/>
      <c r="N87" s="51"/>
    </row>
    <row r="88" spans="1:14">
      <c r="B88" s="89" t="s">
        <v>973</v>
      </c>
      <c r="C88" s="90"/>
      <c r="D88" s="90"/>
      <c r="E88" s="90"/>
      <c r="F88" s="90"/>
      <c r="G88" s="90"/>
      <c r="H88" s="90"/>
      <c r="I88" s="87"/>
      <c r="J88" s="88"/>
      <c r="K88" s="304">
        <v>0.05</v>
      </c>
      <c r="L88" s="857">
        <f>N82*K88</f>
        <v>9100.4429065598615</v>
      </c>
      <c r="M88" s="858"/>
      <c r="N88" s="51"/>
    </row>
    <row r="89" spans="1:14" ht="15.75" thickBot="1">
      <c r="B89" s="91" t="s">
        <v>974</v>
      </c>
      <c r="C89" s="92"/>
      <c r="D89" s="92"/>
      <c r="E89" s="92"/>
      <c r="F89" s="92"/>
      <c r="G89" s="92"/>
      <c r="H89" s="92"/>
      <c r="I89" s="93"/>
      <c r="J89" s="94"/>
      <c r="K89" s="305">
        <v>0.05</v>
      </c>
      <c r="L89" s="859">
        <f>N82*K89</f>
        <v>9100.4429065598615</v>
      </c>
      <c r="M89" s="860"/>
      <c r="N89" s="51"/>
    </row>
    <row r="90" spans="1:14" ht="15.75" thickBot="1">
      <c r="B90" s="823" t="s">
        <v>953</v>
      </c>
      <c r="C90" s="824"/>
      <c r="D90" s="824"/>
      <c r="E90" s="824"/>
      <c r="F90" s="824"/>
      <c r="G90" s="824"/>
      <c r="H90" s="824"/>
      <c r="I90" s="824"/>
      <c r="J90" s="824"/>
      <c r="K90" s="824"/>
      <c r="L90" s="824"/>
      <c r="M90" s="825"/>
      <c r="N90" s="52">
        <f>L87+L88+L89</f>
        <v>54602.657439359165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236611.5155705564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8</v>
      </c>
      <c r="N37" s="272">
        <f t="shared" ref="N37:N43" si="0">K37/M37</f>
        <v>11125.761711748853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8</v>
      </c>
      <c r="N38" s="272">
        <f t="shared" si="0"/>
        <v>11532.357521530179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8</v>
      </c>
      <c r="N39" s="272">
        <f t="shared" si="0"/>
        <v>78471.523009323486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8</v>
      </c>
      <c r="N42" s="272">
        <f t="shared" si="0"/>
        <v>28587.210933394734</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8</v>
      </c>
      <c r="N43" s="272">
        <f t="shared" si="0"/>
        <v>10048.858753133671</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971.8939014389166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163466.23125477176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24036.852745377699</v>
      </c>
      <c r="N53" s="272">
        <f>K53*M53</f>
        <v>33651.593843528775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39.221520043750296</v>
      </c>
      <c r="N54" s="272">
        <f>K54*M54</f>
        <v>980.53800109375743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34632.131844622534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1212.7478093670829</v>
      </c>
      <c r="M63" s="828"/>
      <c r="N63" s="287">
        <f>K63*L63</f>
        <v>1697.8469331139161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7">
        <f>VLOOKUP(A64,TRANSPORTE!A6:D117,4,FALSE)</f>
        <v>1212.7478093670829</v>
      </c>
      <c r="M64" s="828"/>
      <c r="N64" s="287">
        <f>K64*L64</f>
        <v>1515.9347617088538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3213.7816948227701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211031.08380860626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42206.216761721254</v>
      </c>
      <c r="M87" s="858"/>
      <c r="N87" s="51"/>
    </row>
    <row r="88" spans="1:14">
      <c r="B88" s="89" t="s">
        <v>973</v>
      </c>
      <c r="C88" s="90"/>
      <c r="D88" s="90"/>
      <c r="E88" s="90"/>
      <c r="F88" s="90"/>
      <c r="G88" s="90"/>
      <c r="H88" s="90"/>
      <c r="I88" s="87"/>
      <c r="J88" s="88"/>
      <c r="K88" s="304">
        <v>0.05</v>
      </c>
      <c r="L88" s="857">
        <f>N82*K88</f>
        <v>10551.554190430314</v>
      </c>
      <c r="M88" s="858"/>
      <c r="N88" s="51"/>
    </row>
    <row r="89" spans="1:14" ht="15.75" thickBot="1">
      <c r="B89" s="91" t="s">
        <v>974</v>
      </c>
      <c r="C89" s="92"/>
      <c r="D89" s="92"/>
      <c r="E89" s="92"/>
      <c r="F89" s="92"/>
      <c r="G89" s="92"/>
      <c r="H89" s="92"/>
      <c r="I89" s="93"/>
      <c r="J89" s="94"/>
      <c r="K89" s="305">
        <v>0.05</v>
      </c>
      <c r="L89" s="859">
        <f>N82*K89</f>
        <v>10551.554190430314</v>
      </c>
      <c r="M89" s="860"/>
      <c r="N89" s="51"/>
    </row>
    <row r="90" spans="1:14" ht="15.75" thickBot="1">
      <c r="B90" s="823" t="s">
        <v>953</v>
      </c>
      <c r="C90" s="824"/>
      <c r="D90" s="824"/>
      <c r="E90" s="824"/>
      <c r="F90" s="824"/>
      <c r="G90" s="824"/>
      <c r="H90" s="824"/>
      <c r="I90" s="824"/>
      <c r="J90" s="824"/>
      <c r="K90" s="824"/>
      <c r="L90" s="824"/>
      <c r="M90" s="825"/>
      <c r="N90" s="52">
        <f>L87+L88+L89</f>
        <v>63309.325142581874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274340.40895118815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135415.89947880167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1212.7478093670829</v>
      </c>
      <c r="M64" s="828"/>
      <c r="N64" s="287">
        <f>K64*L64</f>
        <v>1697.8469331139161</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7">
        <f>VLOOKUP(A65,TRANSPORTE!A6:D117,4,FALSE)</f>
        <v>1212.7478093670829</v>
      </c>
      <c r="M65" s="828"/>
      <c r="N65" s="287">
        <f>K65*L65</f>
        <v>1515.9347617088538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182008.85813119722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36401.771626239446</v>
      </c>
      <c r="M88" s="858"/>
      <c r="N88" s="51"/>
    </row>
    <row r="89" spans="1:14">
      <c r="B89" s="89" t="s">
        <v>973</v>
      </c>
      <c r="C89" s="90"/>
      <c r="D89" s="90"/>
      <c r="E89" s="90"/>
      <c r="F89" s="90"/>
      <c r="G89" s="90"/>
      <c r="H89" s="90"/>
      <c r="I89" s="87"/>
      <c r="J89" s="88"/>
      <c r="K89" s="304">
        <v>0.05</v>
      </c>
      <c r="L89" s="857">
        <f>N83*K89</f>
        <v>9100.4429065598615</v>
      </c>
      <c r="M89" s="858"/>
      <c r="N89" s="51"/>
    </row>
    <row r="90" spans="1:14" ht="15.75" thickBot="1">
      <c r="B90" s="91" t="s">
        <v>974</v>
      </c>
      <c r="C90" s="92"/>
      <c r="D90" s="92"/>
      <c r="E90" s="92"/>
      <c r="F90" s="92"/>
      <c r="G90" s="92"/>
      <c r="H90" s="92"/>
      <c r="I90" s="93"/>
      <c r="J90" s="94"/>
      <c r="K90" s="305">
        <v>0.05</v>
      </c>
      <c r="L90" s="859">
        <f>N83*K90</f>
        <v>9100.4429065598615</v>
      </c>
      <c r="M90" s="860"/>
      <c r="N90" s="51"/>
    </row>
    <row r="91" spans="1:14" ht="15.75" thickBot="1">
      <c r="B91" s="823" t="s">
        <v>953</v>
      </c>
      <c r="C91" s="824"/>
      <c r="D91" s="824"/>
      <c r="E91" s="824"/>
      <c r="F91" s="824"/>
      <c r="G91" s="824"/>
      <c r="H91" s="824"/>
      <c r="I91" s="824"/>
      <c r="J91" s="824"/>
      <c r="K91" s="824"/>
      <c r="L91" s="824"/>
      <c r="M91" s="825"/>
      <c r="N91" s="52">
        <f>L88+L89+L90</f>
        <v>54602.657439359165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236611.5155705564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135415.89947880167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1212.7478093670829</v>
      </c>
      <c r="M64" s="828"/>
      <c r="N64" s="287">
        <f>K64*L64</f>
        <v>1697.8469331139161</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7">
        <f>VLOOKUP(A65,TRANSPORTE!A6:D117,4,FALSE)</f>
        <v>1212.7478093670829</v>
      </c>
      <c r="M65" s="828"/>
      <c r="N65" s="287">
        <f>K65*L65</f>
        <v>1515.9347617088538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182008.85813119722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36401.771626239446</v>
      </c>
      <c r="M88" s="858"/>
      <c r="N88" s="51"/>
    </row>
    <row r="89" spans="1:14">
      <c r="B89" s="89" t="s">
        <v>973</v>
      </c>
      <c r="C89" s="90"/>
      <c r="D89" s="90"/>
      <c r="E89" s="90"/>
      <c r="F89" s="90"/>
      <c r="G89" s="90"/>
      <c r="H89" s="90"/>
      <c r="I89" s="87"/>
      <c r="J89" s="88"/>
      <c r="K89" s="304">
        <v>0.05</v>
      </c>
      <c r="L89" s="857">
        <f>N83*K89</f>
        <v>9100.4429065598615</v>
      </c>
      <c r="M89" s="858"/>
      <c r="N89" s="51"/>
    </row>
    <row r="90" spans="1:14" ht="15.75" thickBot="1">
      <c r="B90" s="91" t="s">
        <v>974</v>
      </c>
      <c r="C90" s="92"/>
      <c r="D90" s="92"/>
      <c r="E90" s="92"/>
      <c r="F90" s="92"/>
      <c r="G90" s="92"/>
      <c r="H90" s="92"/>
      <c r="I90" s="93"/>
      <c r="J90" s="94"/>
      <c r="K90" s="305">
        <v>0.05</v>
      </c>
      <c r="L90" s="859">
        <f>N83*K90</f>
        <v>9100.4429065598615</v>
      </c>
      <c r="M90" s="860"/>
      <c r="N90" s="51"/>
    </row>
    <row r="91" spans="1:14" ht="15.75" thickBot="1">
      <c r="B91" s="823" t="s">
        <v>953</v>
      </c>
      <c r="C91" s="824"/>
      <c r="D91" s="824"/>
      <c r="E91" s="824"/>
      <c r="F91" s="824"/>
      <c r="G91" s="824"/>
      <c r="H91" s="824"/>
      <c r="I91" s="824"/>
      <c r="J91" s="824"/>
      <c r="K91" s="824"/>
      <c r="L91" s="824"/>
      <c r="M91" s="825"/>
      <c r="N91" s="52">
        <f>L88+L89+L90</f>
        <v>54602.657439359165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236611.5155705564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874.7045112950251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135415.89947880167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24036.852745377699</v>
      </c>
      <c r="N53" s="272">
        <f>K53*M53</f>
        <v>33651.593843528775</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39.221520043750296</v>
      </c>
      <c r="N54" s="272">
        <f>K54*M54</f>
        <v>980.53800109375743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34632.131844622534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1212.7478093670829</v>
      </c>
      <c r="M63" s="828"/>
      <c r="N63" s="287">
        <f>K63*L63</f>
        <v>1697.8469331139161</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7">
        <f>VLOOKUP(A64,TRANSPORTE!A6:D117,4,FALSE)</f>
        <v>1212.7478093670829</v>
      </c>
      <c r="M64" s="828"/>
      <c r="N64" s="287">
        <f>K64*L64</f>
        <v>1515.9347617088538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3213.7816948227701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182008.85813119722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36401.771626239446</v>
      </c>
      <c r="M87" s="858"/>
      <c r="N87" s="51"/>
    </row>
    <row r="88" spans="1:14">
      <c r="B88" s="89" t="s">
        <v>973</v>
      </c>
      <c r="C88" s="90"/>
      <c r="D88" s="90"/>
      <c r="E88" s="90"/>
      <c r="F88" s="90"/>
      <c r="G88" s="90"/>
      <c r="H88" s="90"/>
      <c r="I88" s="87"/>
      <c r="J88" s="88"/>
      <c r="K88" s="304">
        <v>0.05</v>
      </c>
      <c r="L88" s="857">
        <f>N82*K88</f>
        <v>9100.4429065598615</v>
      </c>
      <c r="M88" s="858"/>
      <c r="N88" s="51"/>
    </row>
    <row r="89" spans="1:14" ht="15.75" thickBot="1">
      <c r="B89" s="91" t="s">
        <v>974</v>
      </c>
      <c r="C89" s="92"/>
      <c r="D89" s="92"/>
      <c r="E89" s="92"/>
      <c r="F89" s="92"/>
      <c r="G89" s="92"/>
      <c r="H89" s="92"/>
      <c r="I89" s="93"/>
      <c r="J89" s="94"/>
      <c r="K89" s="305">
        <v>0.05</v>
      </c>
      <c r="L89" s="859">
        <f>N82*K89</f>
        <v>9100.4429065598615</v>
      </c>
      <c r="M89" s="860"/>
      <c r="N89" s="51"/>
    </row>
    <row r="90" spans="1:14" ht="15.75" thickBot="1">
      <c r="B90" s="823" t="s">
        <v>953</v>
      </c>
      <c r="C90" s="824"/>
      <c r="D90" s="824"/>
      <c r="E90" s="824"/>
      <c r="F90" s="824"/>
      <c r="G90" s="824"/>
      <c r="H90" s="824"/>
      <c r="I90" s="824"/>
      <c r="J90" s="824"/>
      <c r="K90" s="824"/>
      <c r="L90" s="824"/>
      <c r="M90" s="825"/>
      <c r="N90" s="52">
        <f>L87+L88+L89</f>
        <v>54602.657439359165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236611.5155705564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152581.87490398428</v>
      </c>
      <c r="L36" s="270"/>
      <c r="M36" s="271">
        <v>30</v>
      </c>
      <c r="N36" s="272">
        <f>K36/M36</f>
        <v>5086.0624967994763</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92258.860172241431</v>
      </c>
      <c r="L38" s="270"/>
      <c r="M38" s="271">
        <v>10</v>
      </c>
      <c r="N38" s="272">
        <f t="shared" si="0"/>
        <v>9225.8860172241439</v>
      </c>
    </row>
    <row r="39" spans="1:14">
      <c r="A39" t="s">
        <v>284</v>
      </c>
      <c r="B39" s="836" t="str">
        <f>VLOOKUP(A39,EQUIPOS!A9:D154,3,FALSE)</f>
        <v>Planta de asfalto en caliente</v>
      </c>
      <c r="C39" s="837"/>
      <c r="D39" s="837"/>
      <c r="E39" s="837"/>
      <c r="F39" s="837"/>
      <c r="G39" s="837"/>
      <c r="H39" s="838"/>
      <c r="I39" s="267"/>
      <c r="J39" s="268"/>
      <c r="K39" s="269">
        <f>VLOOKUP(A39,EQUIPOS!A9:D166,4,FALSE)</f>
        <v>627772.18407458789</v>
      </c>
      <c r="L39" s="270"/>
      <c r="M39" s="271">
        <v>10</v>
      </c>
      <c r="N39" s="272">
        <f t="shared" si="0"/>
        <v>62777.218407458786</v>
      </c>
    </row>
    <row r="40" spans="1:14">
      <c r="A40" t="s">
        <v>290</v>
      </c>
      <c r="B40" s="836" t="str">
        <f>VLOOKUP(A40,EQUIPOS!A10:D154,3,FALSE)</f>
        <v>Planta trituradora</v>
      </c>
      <c r="C40" s="837"/>
      <c r="D40" s="837"/>
      <c r="E40" s="837"/>
      <c r="F40" s="837"/>
      <c r="G40" s="837"/>
      <c r="H40" s="838"/>
      <c r="I40" s="267"/>
      <c r="J40" s="268"/>
      <c r="K40" s="269">
        <f>VLOOKUP(A40,EQUIPOS!A10:D167,4,FALSE)</f>
        <v>389823.90269779507</v>
      </c>
      <c r="L40" s="270"/>
      <c r="M40" s="271">
        <v>30</v>
      </c>
      <c r="N40" s="272">
        <f t="shared" si="0"/>
        <v>12994.130089926502</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139452.98512427768</v>
      </c>
      <c r="L41" s="270"/>
      <c r="M41" s="271">
        <v>30</v>
      </c>
      <c r="N41" s="272">
        <f t="shared" si="0"/>
        <v>4648.4328374759225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228697.68746715787</v>
      </c>
      <c r="L42" s="270"/>
      <c r="M42" s="271">
        <v>10</v>
      </c>
      <c r="N42" s="272">
        <f t="shared" si="0"/>
        <v>22869.768746715788</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135415.89947880167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24036.852745377699</v>
      </c>
      <c r="N54" s="272">
        <f>K54*M54</f>
        <v>33651.593843528775</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39.221520043750296</v>
      </c>
      <c r="N55" s="272">
        <f>K55*M55</f>
        <v>980.53800109375743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34632.131844622534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1212.7478093670829</v>
      </c>
      <c r="M64" s="828"/>
      <c r="N64" s="287">
        <f>K64*L64</f>
        <v>1697.8469331139161</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7">
        <f>VLOOKUP(A65,TRANSPORTE!A6:D117,4,FALSE)</f>
        <v>1212.7478093670829</v>
      </c>
      <c r="M65" s="828"/>
      <c r="N65" s="287">
        <f>K65*L65</f>
        <v>1515.9347617088538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3213.7816948227701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182008.85813119722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36401.771626239446</v>
      </c>
      <c r="M88" s="858"/>
      <c r="N88" s="51"/>
    </row>
    <row r="89" spans="1:14">
      <c r="B89" s="89" t="s">
        <v>973</v>
      </c>
      <c r="C89" s="90"/>
      <c r="D89" s="90"/>
      <c r="E89" s="90"/>
      <c r="F89" s="90"/>
      <c r="G89" s="90"/>
      <c r="H89" s="90"/>
      <c r="I89" s="87"/>
      <c r="J89" s="88"/>
      <c r="K89" s="304">
        <v>0.05</v>
      </c>
      <c r="L89" s="857">
        <f>N83*K89</f>
        <v>9100.4429065598615</v>
      </c>
      <c r="M89" s="858"/>
      <c r="N89" s="51"/>
    </row>
    <row r="90" spans="1:14" ht="15.75" thickBot="1">
      <c r="B90" s="91" t="s">
        <v>974</v>
      </c>
      <c r="C90" s="92"/>
      <c r="D90" s="92"/>
      <c r="E90" s="92"/>
      <c r="F90" s="92"/>
      <c r="G90" s="92"/>
      <c r="H90" s="92"/>
      <c r="I90" s="93"/>
      <c r="J90" s="94"/>
      <c r="K90" s="305">
        <v>0.05</v>
      </c>
      <c r="L90" s="859">
        <f>N83*K90</f>
        <v>9100.4429065598615</v>
      </c>
      <c r="M90" s="860"/>
      <c r="N90" s="51"/>
    </row>
    <row r="91" spans="1:14" ht="15.75" thickBot="1">
      <c r="B91" s="823" t="s">
        <v>953</v>
      </c>
      <c r="C91" s="824"/>
      <c r="D91" s="824"/>
      <c r="E91" s="824"/>
      <c r="F91" s="824"/>
      <c r="G91" s="824"/>
      <c r="H91" s="824"/>
      <c r="I91" s="824"/>
      <c r="J91" s="824"/>
      <c r="K91" s="824"/>
      <c r="L91" s="824"/>
      <c r="M91" s="825"/>
      <c r="N91" s="52">
        <f>L88+L89+L90</f>
        <v>54602.657439359165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236611.5155705564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148</v>
      </c>
      <c r="B36" s="836" t="str">
        <f>VLOOKUP(A36,EQUIPOS!A6:D154,3,FALSE)</f>
        <v>Cargador : Potencia en el volante 110 hp, Clasificación de RPM del motor 2300.</v>
      </c>
      <c r="C36" s="837"/>
      <c r="D36" s="837"/>
      <c r="E36" s="837"/>
      <c r="F36" s="837"/>
      <c r="G36" s="837"/>
      <c r="H36" s="838"/>
      <c r="I36" s="267"/>
      <c r="J36" s="268"/>
      <c r="K36" s="269">
        <f>VLOOKUP(A36,EQUIPOS!A6:D163,4,FALSE)</f>
        <v>105252.54599854229</v>
      </c>
      <c r="L36" s="270"/>
      <c r="M36" s="271">
        <v>30</v>
      </c>
      <c r="N36" s="272">
        <f>K36/M36</f>
        <v>3508.4181999514099</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89006.093693990828</v>
      </c>
      <c r="L37" s="270"/>
      <c r="M37" s="271">
        <v>10</v>
      </c>
      <c r="N37" s="272">
        <f t="shared" ref="N37:N43" si="0">K37/M37</f>
        <v>8900.6093693990824</v>
      </c>
    </row>
    <row r="38" spans="1:14">
      <c r="A38" t="s">
        <v>284</v>
      </c>
      <c r="B38" s="836" t="str">
        <f>VLOOKUP(A38,EQUIPOS!A8:D154,3,FALSE)</f>
        <v>Planta de asfalto en caliente</v>
      </c>
      <c r="C38" s="837"/>
      <c r="D38" s="837"/>
      <c r="E38" s="837"/>
      <c r="F38" s="837"/>
      <c r="G38" s="837"/>
      <c r="H38" s="838"/>
      <c r="I38" s="267"/>
      <c r="J38" s="268"/>
      <c r="K38" s="269">
        <f>VLOOKUP(A38,EQUIPOS!A8:D165,4,FALSE)</f>
        <v>627772.18407458789</v>
      </c>
      <c r="L38" s="270"/>
      <c r="M38" s="271">
        <v>10</v>
      </c>
      <c r="N38" s="272">
        <f t="shared" si="0"/>
        <v>62777.218407458786</v>
      </c>
    </row>
    <row r="39" spans="1:14">
      <c r="A39" t="s">
        <v>290</v>
      </c>
      <c r="B39" s="836" t="str">
        <f>VLOOKUP(A39,EQUIPOS!A9:D154,3,FALSE)</f>
        <v>Planta trituradora</v>
      </c>
      <c r="C39" s="837"/>
      <c r="D39" s="837"/>
      <c r="E39" s="837"/>
      <c r="F39" s="837"/>
      <c r="G39" s="837"/>
      <c r="H39" s="838"/>
      <c r="I39" s="267"/>
      <c r="J39" s="268"/>
      <c r="K39" s="269">
        <f>VLOOKUP(A39,EQUIPOS!A9:D166,4,FALSE)</f>
        <v>389823.90269779507</v>
      </c>
      <c r="L39" s="270"/>
      <c r="M39" s="271">
        <v>30</v>
      </c>
      <c r="N39" s="272">
        <f t="shared" si="0"/>
        <v>12994.130089926502</v>
      </c>
    </row>
    <row r="40" spans="1:14">
      <c r="A40" t="s">
        <v>316</v>
      </c>
      <c r="B40" s="836" t="str">
        <f>VLOOKUP(A40,EQUIPOS!A10:D154,3,FALSE)</f>
        <v>Retroexcavadora Tipo E-200 o  Equivalente</v>
      </c>
      <c r="C40" s="837"/>
      <c r="D40" s="837"/>
      <c r="E40" s="837"/>
      <c r="F40" s="837"/>
      <c r="G40" s="837"/>
      <c r="H40" s="838"/>
      <c r="I40" s="267"/>
      <c r="J40" s="268"/>
      <c r="K40" s="269">
        <f>VLOOKUP(A40,EQUIPOS!A10:D167,4,FALSE)</f>
        <v>168019.81973561167</v>
      </c>
      <c r="L40" s="270"/>
      <c r="M40" s="271">
        <v>30</v>
      </c>
      <c r="N40" s="272">
        <f t="shared" si="0"/>
        <v>5600.6606578537221</v>
      </c>
    </row>
    <row r="41" spans="1:14">
      <c r="A41" t="s">
        <v>358</v>
      </c>
      <c r="B41" s="836" t="str">
        <f>VLOOKUP(A41,EQUIPOS!A11:D155,3,FALSE)</f>
        <v xml:space="preserve">Terminadora de asfalto (Finisher), potencia en el volante 174 HP, R=20M3/H, velocidad de desplazamiento 114 m/min
</v>
      </c>
      <c r="C41" s="837"/>
      <c r="D41" s="837"/>
      <c r="E41" s="837"/>
      <c r="F41" s="837"/>
      <c r="G41" s="837"/>
      <c r="H41" s="838"/>
      <c r="I41" s="267"/>
      <c r="J41" s="268"/>
      <c r="K41" s="269">
        <f>VLOOKUP(A41,EQUIPOS!A11:D168,4,FALSE)</f>
        <v>228697.68746715787</v>
      </c>
      <c r="L41" s="270"/>
      <c r="M41" s="271">
        <v>10</v>
      </c>
      <c r="N41" s="272">
        <f t="shared" si="0"/>
        <v>22869.768746715788</v>
      </c>
    </row>
    <row r="42" spans="1:14">
      <c r="A42" t="s">
        <v>166</v>
      </c>
      <c r="B42" s="836" t="str">
        <f>VLOOKUP(A42,EQUIPOS!A12:D156,3,FALSE)</f>
        <v>Compactador de Rodillo POTENCIA: 99HP, PESO: 8 ton</v>
      </c>
      <c r="C42" s="837"/>
      <c r="D42" s="837"/>
      <c r="E42" s="837"/>
      <c r="F42" s="837"/>
      <c r="G42" s="837"/>
      <c r="H42" s="838"/>
      <c r="I42" s="267"/>
      <c r="J42" s="268"/>
      <c r="K42" s="269">
        <f>VLOOKUP(A42,EQUIPOS!A12:D169,4,FALSE)</f>
        <v>92258.860172241431</v>
      </c>
      <c r="L42" s="270"/>
      <c r="M42" s="271">
        <v>10</v>
      </c>
      <c r="N42" s="272">
        <f t="shared" si="0"/>
        <v>9225.8860172241439</v>
      </c>
    </row>
    <row r="43" spans="1:14">
      <c r="A43" t="s">
        <v>373</v>
      </c>
      <c r="B43" s="836" t="str">
        <f>VLOOKUP(A43,EQUIPOS!A13:D157,3,FALSE)</f>
        <v>Volqueta 6 m3</v>
      </c>
      <c r="C43" s="837"/>
      <c r="D43" s="837"/>
      <c r="E43" s="837"/>
      <c r="F43" s="837"/>
      <c r="G43" s="837"/>
      <c r="H43" s="838"/>
      <c r="I43" s="267"/>
      <c r="J43" s="268"/>
      <c r="K43" s="269">
        <f>VLOOKUP(A43,EQUIPOS!A13:D170,4,FALSE)</f>
        <v>80390.870025069366</v>
      </c>
      <c r="L43" s="270"/>
      <c r="M43" s="271">
        <v>10</v>
      </c>
      <c r="N43" s="272">
        <f t="shared" si="0"/>
        <v>8039.0870025069362</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1141.4201203310449</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135057.19861136744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24036.852745377699</v>
      </c>
      <c r="N53" s="272">
        <f>K53*M53</f>
        <v>33651.593843528775</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33651.593843528775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1212.7478093670829</v>
      </c>
      <c r="M63" s="828"/>
      <c r="N63" s="287">
        <f>K63*L63</f>
        <v>1697.8469331139161</v>
      </c>
    </row>
    <row r="64" spans="1:14">
      <c r="A64" t="s">
        <v>1293</v>
      </c>
      <c r="B64" s="46" t="str">
        <f>VLOOKUP(A64,TRANSPORTE!A6:D117,3,FALSE)</f>
        <v>Transporte de mezcla</v>
      </c>
      <c r="C64" s="47"/>
      <c r="D64" s="47"/>
      <c r="E64" s="47"/>
      <c r="F64" s="47"/>
      <c r="G64" s="47"/>
      <c r="H64" s="311" t="s">
        <v>1468</v>
      </c>
      <c r="I64" s="279">
        <v>1.25</v>
      </c>
      <c r="J64" s="286">
        <v>1</v>
      </c>
      <c r="K64" s="279">
        <f>I64*J64</f>
        <v>1.25</v>
      </c>
      <c r="L64" s="827">
        <f>VLOOKUP(A64,TRANSPORTE!A6:D117,4,FALSE)</f>
        <v>1212.7478093670829</v>
      </c>
      <c r="M64" s="828"/>
      <c r="N64" s="287">
        <f>K64*L64</f>
        <v>1515.9347617088538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3213.7816948227701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11414.201203310449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183336.77535302943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36667.355070605889</v>
      </c>
      <c r="M87" s="858"/>
      <c r="N87" s="51"/>
    </row>
    <row r="88" spans="1:14">
      <c r="B88" s="89" t="s">
        <v>973</v>
      </c>
      <c r="C88" s="90"/>
      <c r="D88" s="90"/>
      <c r="E88" s="90"/>
      <c r="F88" s="90"/>
      <c r="G88" s="90"/>
      <c r="H88" s="90"/>
      <c r="I88" s="87"/>
      <c r="J88" s="88"/>
      <c r="K88" s="304">
        <v>0.05</v>
      </c>
      <c r="L88" s="857">
        <f>N82*K88</f>
        <v>9166.8387676514722</v>
      </c>
      <c r="M88" s="858"/>
      <c r="N88" s="51"/>
    </row>
    <row r="89" spans="1:14" ht="15.75" thickBot="1">
      <c r="B89" s="91" t="s">
        <v>974</v>
      </c>
      <c r="C89" s="92"/>
      <c r="D89" s="92"/>
      <c r="E89" s="92"/>
      <c r="F89" s="92"/>
      <c r="G89" s="92"/>
      <c r="H89" s="92"/>
      <c r="I89" s="93"/>
      <c r="J89" s="94"/>
      <c r="K89" s="305">
        <v>0.05</v>
      </c>
      <c r="L89" s="859">
        <f>N82*K89</f>
        <v>9166.8387676514722</v>
      </c>
      <c r="M89" s="860"/>
      <c r="N89" s="51"/>
    </row>
    <row r="90" spans="1:14" ht="15.75" thickBot="1">
      <c r="B90" s="823" t="s">
        <v>953</v>
      </c>
      <c r="C90" s="824"/>
      <c r="D90" s="824"/>
      <c r="E90" s="824"/>
      <c r="F90" s="824"/>
      <c r="G90" s="824"/>
      <c r="H90" s="824"/>
      <c r="I90" s="824"/>
      <c r="J90" s="824"/>
      <c r="K90" s="824"/>
      <c r="L90" s="824"/>
      <c r="M90" s="825"/>
      <c r="N90" s="52">
        <f>L87+L88+L89</f>
        <v>55001.032605908826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238337.80795893824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117</v>
      </c>
      <c r="B36" s="836" t="str">
        <f>VLOOKUP(A36,EQUIPOS!A6:D154,3,FALSE)</f>
        <v xml:space="preserve">Barredora mecánica de cepillo de 3658 mm ; 6 m3 </v>
      </c>
      <c r="C36" s="837"/>
      <c r="D36" s="837"/>
      <c r="E36" s="837"/>
      <c r="F36" s="837"/>
      <c r="G36" s="837"/>
      <c r="H36" s="838"/>
      <c r="I36" s="267"/>
      <c r="J36" s="268"/>
      <c r="K36" s="269">
        <f>VLOOKUP(A36,EQUIPOS!A6:D163,4,FALSE)</f>
        <v>49612.627781785639</v>
      </c>
      <c r="L36" s="270"/>
      <c r="M36" s="271">
        <v>150</v>
      </c>
      <c r="N36" s="272">
        <f>K36/M36</f>
        <v>330.75085187857093</v>
      </c>
    </row>
    <row r="37" spans="1:14">
      <c r="A37" s="113" t="s">
        <v>148</v>
      </c>
      <c r="B37" s="836" t="str">
        <f>VLOOKUP(A37,EQUIPOS!A7:D154,3,FALSE)</f>
        <v>Cargador : Potencia en el volante 110 hp, Clasificación de RPM del motor 2300.</v>
      </c>
      <c r="C37" s="837"/>
      <c r="D37" s="837"/>
      <c r="E37" s="837"/>
      <c r="F37" s="837"/>
      <c r="G37" s="837"/>
      <c r="H37" s="838"/>
      <c r="I37" s="267"/>
      <c r="J37" s="268"/>
      <c r="K37" s="269">
        <f>VLOOKUP(A37,EQUIPOS!A7:D164,4,FALSE)</f>
        <v>105252.54599854229</v>
      </c>
      <c r="L37" s="270"/>
      <c r="M37" s="271">
        <v>150</v>
      </c>
      <c r="N37" s="272">
        <f>K37/M37</f>
        <v>701.6836399902819</v>
      </c>
    </row>
    <row r="38" spans="1:14">
      <c r="A38" t="s">
        <v>236</v>
      </c>
      <c r="B38" s="836" t="str">
        <f>VLOOKUP(A38,EQUIPOS!A8:D154,3,FALSE)</f>
        <v>Fresadora de pavimento, potencia 255 HP, peso 19 Ton, PROFUNDIDAD DE CORTE 305 mm</v>
      </c>
      <c r="C38" s="837"/>
      <c r="D38" s="837"/>
      <c r="E38" s="837"/>
      <c r="F38" s="837"/>
      <c r="G38" s="837"/>
      <c r="H38" s="838"/>
      <c r="I38" s="267"/>
      <c r="J38" s="268"/>
      <c r="K38" s="269">
        <f>VLOOKUP(A38,EQUIPOS!A8:D165,4,FALSE)</f>
        <v>248924.32686017425</v>
      </c>
      <c r="L38" s="270"/>
      <c r="M38" s="271">
        <v>150</v>
      </c>
      <c r="N38" s="272">
        <f>K38/M38</f>
        <v>1659.4955124011617</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N75*M41</f>
        <v>1.8043666666666667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2693.734370936681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7">
        <f>VLOOKUP(A58,TRANSPORTE!A5:D117,4,FALSE)</f>
        <v>1212.7478093670829</v>
      </c>
      <c r="M58" s="828"/>
      <c r="N58" s="287">
        <f>K58*L58</f>
        <v>157.65721521772079</v>
      </c>
    </row>
    <row r="59" spans="1:14">
      <c r="B59" s="46"/>
      <c r="C59" s="47"/>
      <c r="D59" s="47"/>
      <c r="E59" s="47"/>
      <c r="F59" s="47"/>
      <c r="G59" s="47"/>
      <c r="H59" s="311"/>
      <c r="I59" s="279"/>
      <c r="J59" s="286"/>
      <c r="K59" s="279"/>
      <c r="L59" s="827"/>
      <c r="M59" s="828"/>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157.65721521772079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180.43666666666667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3031.8282528210684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606.36565056421375</v>
      </c>
      <c r="M82" s="858"/>
      <c r="N82" s="51"/>
    </row>
    <row r="83" spans="1:14">
      <c r="B83" s="89" t="s">
        <v>973</v>
      </c>
      <c r="C83" s="90"/>
      <c r="D83" s="90"/>
      <c r="E83" s="90"/>
      <c r="F83" s="90"/>
      <c r="G83" s="90"/>
      <c r="H83" s="90"/>
      <c r="I83" s="87"/>
      <c r="J83" s="88"/>
      <c r="K83" s="304">
        <v>0.05</v>
      </c>
      <c r="L83" s="857">
        <f>N77*K83</f>
        <v>151.59141264105344</v>
      </c>
      <c r="M83" s="858"/>
      <c r="N83" s="51"/>
    </row>
    <row r="84" spans="1:14" ht="15.75" thickBot="1">
      <c r="B84" s="91" t="s">
        <v>974</v>
      </c>
      <c r="C84" s="92"/>
      <c r="D84" s="92"/>
      <c r="E84" s="92"/>
      <c r="F84" s="92"/>
      <c r="G84" s="92"/>
      <c r="H84" s="92"/>
      <c r="I84" s="93"/>
      <c r="J84" s="94"/>
      <c r="K84" s="305">
        <v>0.05</v>
      </c>
      <c r="L84" s="859">
        <f>N77*K84</f>
        <v>151.59141264105344</v>
      </c>
      <c r="M84" s="860"/>
      <c r="N84" s="51"/>
    </row>
    <row r="85" spans="1:14" ht="15.75" thickBot="1">
      <c r="B85" s="823" t="s">
        <v>953</v>
      </c>
      <c r="C85" s="824"/>
      <c r="D85" s="824"/>
      <c r="E85" s="824"/>
      <c r="F85" s="824"/>
      <c r="G85" s="824"/>
      <c r="H85" s="824"/>
      <c r="I85" s="824"/>
      <c r="J85" s="824"/>
      <c r="K85" s="824"/>
      <c r="L85" s="824"/>
      <c r="M85" s="825"/>
      <c r="N85" s="52">
        <f>L82+L83+L84</f>
        <v>909.54847584632068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3941.3767286673892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117</v>
      </c>
      <c r="B36" s="836" t="str">
        <f>VLOOKUP(A36,EQUIPOS!A6:D154,3,FALSE)</f>
        <v xml:space="preserve">Barredora mecánica de cepillo de 3658 mm ; 6 m3 </v>
      </c>
      <c r="C36" s="837"/>
      <c r="D36" s="837"/>
      <c r="E36" s="837"/>
      <c r="F36" s="837"/>
      <c r="G36" s="837"/>
      <c r="H36" s="838"/>
      <c r="I36" s="267"/>
      <c r="J36" s="268"/>
      <c r="K36" s="269">
        <f>VLOOKUP(A36,EQUIPOS!A6:D163,4,FALSE)</f>
        <v>49612.627781785639</v>
      </c>
      <c r="L36" s="270"/>
      <c r="M36" s="271">
        <v>300</v>
      </c>
      <c r="N36" s="272">
        <f>K36/M36</f>
        <v>165.37542593928546</v>
      </c>
    </row>
    <row r="37" spans="1:14">
      <c r="A37" s="113" t="s">
        <v>148</v>
      </c>
      <c r="B37" s="836" t="str">
        <f>VLOOKUP(A37,EQUIPOS!A7:D154,3,FALSE)</f>
        <v>Cargador : Potencia en el volante 110 hp, Clasificación de RPM del motor 2300.</v>
      </c>
      <c r="C37" s="837"/>
      <c r="D37" s="837"/>
      <c r="E37" s="837"/>
      <c r="F37" s="837"/>
      <c r="G37" s="837"/>
      <c r="H37" s="838"/>
      <c r="I37" s="267"/>
      <c r="J37" s="268"/>
      <c r="K37" s="269">
        <f>VLOOKUP(A37,EQUIPOS!A7:D164,4,FALSE)</f>
        <v>105252.54599854229</v>
      </c>
      <c r="L37" s="270"/>
      <c r="M37" s="271">
        <v>300</v>
      </c>
      <c r="N37" s="272">
        <f>K37/M37</f>
        <v>350.84181999514095</v>
      </c>
    </row>
    <row r="38" spans="1:14">
      <c r="A38" t="s">
        <v>236</v>
      </c>
      <c r="B38" s="836" t="str">
        <f>VLOOKUP(A38,EQUIPOS!A8:D154,3,FALSE)</f>
        <v>Fresadora de pavimento, potencia 255 HP, peso 19 Ton, PROFUNDIDAD DE CORTE 305 mm</v>
      </c>
      <c r="C38" s="837"/>
      <c r="D38" s="837"/>
      <c r="E38" s="837"/>
      <c r="F38" s="837"/>
      <c r="G38" s="837"/>
      <c r="H38" s="838"/>
      <c r="I38" s="267"/>
      <c r="J38" s="268"/>
      <c r="K38" s="269">
        <f>VLOOKUP(A38,EQUIPOS!A8:D165,4,FALSE)</f>
        <v>248924.32686017425</v>
      </c>
      <c r="L38" s="270"/>
      <c r="M38" s="271">
        <v>300</v>
      </c>
      <c r="N38" s="272">
        <f>K38/M38</f>
        <v>829.74775620058085</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N75*M41</f>
        <v>0.90218333333333334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1346.8671854683405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7">
        <f>VLOOKUP(A58,TRANSPORTE!A5:D117,4,FALSE)</f>
        <v>1212.7478093670829</v>
      </c>
      <c r="M58" s="828"/>
      <c r="N58" s="287">
        <f>K58*L58</f>
        <v>78.828607608860395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78.828607608860395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90.218333333333334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1515.9141264105342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303.18282528210688</v>
      </c>
      <c r="M82" s="858"/>
      <c r="N82" s="51"/>
    </row>
    <row r="83" spans="1:14">
      <c r="B83" s="89" t="s">
        <v>973</v>
      </c>
      <c r="C83" s="90"/>
      <c r="D83" s="90"/>
      <c r="E83" s="90"/>
      <c r="F83" s="90"/>
      <c r="G83" s="90"/>
      <c r="H83" s="90"/>
      <c r="I83" s="87"/>
      <c r="J83" s="88"/>
      <c r="K83" s="304">
        <v>0.05</v>
      </c>
      <c r="L83" s="857">
        <f>N77*K83</f>
        <v>75.795706320526719</v>
      </c>
      <c r="M83" s="858"/>
      <c r="N83" s="51"/>
    </row>
    <row r="84" spans="1:14" ht="15.75" thickBot="1">
      <c r="B84" s="91" t="s">
        <v>974</v>
      </c>
      <c r="C84" s="92"/>
      <c r="D84" s="92"/>
      <c r="E84" s="92"/>
      <c r="F84" s="92"/>
      <c r="G84" s="92"/>
      <c r="H84" s="92"/>
      <c r="I84" s="93"/>
      <c r="J84" s="94"/>
      <c r="K84" s="305">
        <v>0.05</v>
      </c>
      <c r="L84" s="859">
        <f>N77*K84</f>
        <v>75.795706320526719</v>
      </c>
      <c r="M84" s="860"/>
      <c r="N84" s="51"/>
    </row>
    <row r="85" spans="1:14" ht="15.75" thickBot="1">
      <c r="B85" s="823" t="s">
        <v>953</v>
      </c>
      <c r="C85" s="824"/>
      <c r="D85" s="824"/>
      <c r="E85" s="824"/>
      <c r="F85" s="824"/>
      <c r="G85" s="824"/>
      <c r="H85" s="824"/>
      <c r="I85" s="824"/>
      <c r="J85" s="824"/>
      <c r="K85" s="824"/>
      <c r="L85" s="824"/>
      <c r="M85" s="825"/>
      <c r="N85" s="52">
        <f>L82+L83+L84</f>
        <v>454.77423792316034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1970.6883643336946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18</v>
      </c>
      <c r="N36" s="272">
        <f>K36/M36</f>
        <v>3531.9878449996363</v>
      </c>
    </row>
    <row r="37" spans="1:14">
      <c r="A37" s="113" t="s">
        <v>154</v>
      </c>
      <c r="B37" s="836" t="str">
        <f>VLOOKUP(A37,EQUIPOS!A7:D154,3,FALSE)</f>
        <v>Carrotanque Irrigador de asfalto, 1000 GALONES DE CAPACIDAD</v>
      </c>
      <c r="C37" s="837"/>
      <c r="D37" s="837"/>
      <c r="E37" s="837"/>
      <c r="F37" s="837"/>
      <c r="G37" s="837"/>
      <c r="H37" s="838"/>
      <c r="I37" s="267"/>
      <c r="J37" s="268"/>
      <c r="K37" s="269">
        <f>VLOOKUP(A37,EQUIPOS!A7:D164,4,FALSE)</f>
        <v>63575.781209993453</v>
      </c>
      <c r="L37" s="270"/>
      <c r="M37" s="271">
        <v>18</v>
      </c>
      <c r="N37" s="272">
        <f>K37/M37</f>
        <v>3531.9878449996363</v>
      </c>
    </row>
    <row r="38" spans="1:14">
      <c r="A38" t="s">
        <v>269</v>
      </c>
      <c r="B38" s="836" t="str">
        <f>VLOOKUP(A38,EQUIPOS!A8:D154,3,FALSE)</f>
        <v>Motoniveladora  potencia 215 HP, ancho de cuchilla 4,27 m, peso 18 ton.</v>
      </c>
      <c r="C38" s="837"/>
      <c r="D38" s="837"/>
      <c r="E38" s="837"/>
      <c r="F38" s="837"/>
      <c r="G38" s="837"/>
      <c r="H38" s="838"/>
      <c r="I38" s="267"/>
      <c r="J38" s="268"/>
      <c r="K38" s="269">
        <f>VLOOKUP(A38,EQUIPOS!A8:D165,4,FALSE)</f>
        <v>142409.74991038532</v>
      </c>
      <c r="L38" s="270"/>
      <c r="M38" s="271">
        <v>18</v>
      </c>
      <c r="N38" s="272">
        <f>K38/M38</f>
        <v>7911.6527727991843</v>
      </c>
    </row>
    <row r="39" spans="1:14">
      <c r="A39" t="s">
        <v>299</v>
      </c>
      <c r="B39" s="836" t="str">
        <f>VLOOKUP(A39,EQUIPOS!A9:D154,3,FALSE)</f>
        <v xml:space="preserve">Recicladora, potencia 430HP </v>
      </c>
      <c r="C39" s="837"/>
      <c r="D39" s="837"/>
      <c r="E39" s="837"/>
      <c r="F39" s="837"/>
      <c r="G39" s="837"/>
      <c r="H39" s="838"/>
      <c r="I39" s="839"/>
      <c r="J39" s="820"/>
      <c r="K39" s="269">
        <f>VLOOKUP(A39,EQUIPOS!A9:D166,4,FALSE)</f>
        <v>318206.89753792074</v>
      </c>
      <c r="L39" s="840">
        <v>18</v>
      </c>
      <c r="M39" s="841"/>
      <c r="N39" s="272">
        <f>K39/L39</f>
        <v>17678.16097432893</v>
      </c>
    </row>
    <row r="40" spans="1:14">
      <c r="A40" t="s">
        <v>365</v>
      </c>
      <c r="B40" s="836" t="str">
        <f>VLOOKUP(A40,EQUIPOS!A10:D154,3,FALSE)</f>
        <v xml:space="preserve">Vibrocompatador, potencia 153 HP, peso 10 Ton. </v>
      </c>
      <c r="C40" s="837"/>
      <c r="D40" s="837"/>
      <c r="E40" s="837"/>
      <c r="F40" s="837"/>
      <c r="G40" s="837"/>
      <c r="H40" s="838"/>
      <c r="I40" s="36"/>
      <c r="J40" s="37"/>
      <c r="K40" s="269">
        <f>VLOOKUP(A40,EQUIPOS!A10:D167,4,FALSE)</f>
        <v>101721.24993598952</v>
      </c>
      <c r="L40" s="276"/>
      <c r="M40" s="277">
        <v>18</v>
      </c>
      <c r="N40" s="272">
        <f>K40/M40</f>
        <v>5651.1805519994177</v>
      </c>
    </row>
    <row r="41" spans="1:14">
      <c r="B41" s="843" t="s">
        <v>952</v>
      </c>
      <c r="C41" s="844"/>
      <c r="D41" s="844"/>
      <c r="E41" s="38"/>
      <c r="F41" s="39"/>
      <c r="G41" s="39"/>
      <c r="H41" s="40"/>
      <c r="I41" s="36"/>
      <c r="J41" s="37"/>
      <c r="K41" s="279"/>
      <c r="L41" s="276"/>
      <c r="M41" s="401">
        <v>0.01</v>
      </c>
      <c r="N41" s="344">
        <f>N75*M41</f>
        <v>29.963350251000556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38334.933339377807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54167.262164899839</v>
      </c>
      <c r="N48" s="272">
        <f>K48*M48</f>
        <v>1895.8541757714945</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53687.900693400574</v>
      </c>
      <c r="N49" s="272">
        <f>K49*M49</f>
        <v>13421.975173350143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15317.829349121637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7">
        <f>VLOOKUP(A58,TRANSPORTE!A5:D117,4,FALSE)</f>
        <v>1212.7478093670829</v>
      </c>
      <c r="M58" s="828"/>
      <c r="N58" s="287">
        <f>K58*L58</f>
        <v>345.63312566961866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345.63312566961866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2996.3350251000556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56994.730839269119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11398.946167853825</v>
      </c>
      <c r="M82" s="858"/>
      <c r="N82" s="51"/>
    </row>
    <row r="83" spans="1:14">
      <c r="B83" s="89" t="s">
        <v>973</v>
      </c>
      <c r="C83" s="90"/>
      <c r="D83" s="90"/>
      <c r="E83" s="90"/>
      <c r="F83" s="90"/>
      <c r="G83" s="90"/>
      <c r="H83" s="90"/>
      <c r="I83" s="87"/>
      <c r="J83" s="88"/>
      <c r="K83" s="304">
        <v>0.05</v>
      </c>
      <c r="L83" s="857">
        <f>N77*K83</f>
        <v>2849.7365419634561</v>
      </c>
      <c r="M83" s="858"/>
      <c r="N83" s="51"/>
    </row>
    <row r="84" spans="1:14" ht="15.75" thickBot="1">
      <c r="B84" s="91" t="s">
        <v>974</v>
      </c>
      <c r="C84" s="92"/>
      <c r="D84" s="92"/>
      <c r="E84" s="92"/>
      <c r="F84" s="92"/>
      <c r="G84" s="92"/>
      <c r="H84" s="92"/>
      <c r="I84" s="93"/>
      <c r="J84" s="94"/>
      <c r="K84" s="305">
        <v>0.05</v>
      </c>
      <c r="L84" s="859">
        <f>N77*K84</f>
        <v>2849.7365419634561</v>
      </c>
      <c r="M84" s="860"/>
      <c r="N84" s="51"/>
    </row>
    <row r="85" spans="1:14" ht="15.75" thickBot="1">
      <c r="B85" s="823" t="s">
        <v>953</v>
      </c>
      <c r="C85" s="824"/>
      <c r="D85" s="824"/>
      <c r="E85" s="824"/>
      <c r="F85" s="824"/>
      <c r="G85" s="824"/>
      <c r="H85" s="824"/>
      <c r="I85" s="824"/>
      <c r="J85" s="824"/>
      <c r="K85" s="824"/>
      <c r="L85" s="824"/>
      <c r="M85" s="825"/>
      <c r="N85" s="52">
        <f>L82+L83+L84</f>
        <v>17098.419251780735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74093.150091049858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12</v>
      </c>
      <c r="N36" s="272">
        <f>K36/M36</f>
        <v>5297.9817674994547</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63575.781209993453</v>
      </c>
      <c r="L37" s="270"/>
      <c r="M37" s="271">
        <v>12</v>
      </c>
      <c r="N37" s="272">
        <f>K37/M37</f>
        <v>5297.9817674994547</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142409.74991038532</v>
      </c>
      <c r="L38" s="270"/>
      <c r="M38" s="271">
        <v>12</v>
      </c>
      <c r="N38" s="272">
        <f>K38/M38</f>
        <v>11867.479159198776</v>
      </c>
    </row>
    <row r="39" spans="1:14">
      <c r="A39" s="113" t="s">
        <v>299</v>
      </c>
      <c r="B39" s="836" t="str">
        <f>VLOOKUP(A39,EQUIPOS!A7:D154,3,FALSE)</f>
        <v xml:space="preserve">Recicladora, potencia 430HP </v>
      </c>
      <c r="C39" s="837"/>
      <c r="D39" s="837"/>
      <c r="E39" s="837"/>
      <c r="F39" s="837"/>
      <c r="G39" s="837"/>
      <c r="H39" s="838"/>
      <c r="I39" s="267"/>
      <c r="J39" s="268"/>
      <c r="K39" s="269">
        <f>VLOOKUP(A39,EQUIPOS!A7:D164,4,FALSE)</f>
        <v>318206.89753792074</v>
      </c>
      <c r="L39" s="270"/>
      <c r="M39" s="271">
        <v>12</v>
      </c>
      <c r="N39" s="272">
        <f>K39/M39</f>
        <v>26517.241461493395</v>
      </c>
    </row>
    <row r="40" spans="1:14">
      <c r="A40" t="s">
        <v>365</v>
      </c>
      <c r="B40" s="836" t="str">
        <f>VLOOKUP(A40,EQUIPOS!A8:D154,3,FALSE)</f>
        <v xml:space="preserve">Vibrocompatador, potencia 153 HP, peso 10 Ton. </v>
      </c>
      <c r="C40" s="837"/>
      <c r="D40" s="837"/>
      <c r="E40" s="837"/>
      <c r="F40" s="837"/>
      <c r="G40" s="837"/>
      <c r="H40" s="838"/>
      <c r="I40" s="267"/>
      <c r="J40" s="268"/>
      <c r="K40" s="269">
        <f>VLOOKUP(A40,EQUIPOS!A8:D165,4,FALSE)</f>
        <v>101721.24993598952</v>
      </c>
      <c r="L40" s="270"/>
      <c r="M40" s="271">
        <v>12</v>
      </c>
      <c r="N40" s="272">
        <f>K40/M40</f>
        <v>8476.7708279991257</v>
      </c>
    </row>
    <row r="41" spans="1:14">
      <c r="B41" s="836"/>
      <c r="C41" s="837"/>
      <c r="D41" s="837"/>
      <c r="E41" s="837"/>
      <c r="F41" s="837"/>
      <c r="G41" s="837"/>
      <c r="H41" s="838"/>
      <c r="I41" s="839"/>
      <c r="J41" s="820"/>
      <c r="K41" s="269"/>
      <c r="L41" s="840"/>
      <c r="M41" s="841"/>
      <c r="N41" s="272"/>
    </row>
    <row r="42" spans="1:14">
      <c r="B42" s="836"/>
      <c r="C42" s="837"/>
      <c r="D42" s="837"/>
      <c r="E42" s="842"/>
      <c r="F42" s="837"/>
      <c r="G42" s="837"/>
      <c r="H42" s="838"/>
      <c r="I42" s="36"/>
      <c r="J42" s="37"/>
      <c r="K42" s="274"/>
      <c r="L42" s="276"/>
      <c r="M42" s="277"/>
      <c r="N42" s="278"/>
    </row>
    <row r="43" spans="1:14">
      <c r="B43" s="843" t="s">
        <v>952</v>
      </c>
      <c r="C43" s="956"/>
      <c r="D43" s="956"/>
      <c r="E43" s="38"/>
      <c r="F43" s="39"/>
      <c r="G43" s="39"/>
      <c r="H43" s="40"/>
      <c r="I43" s="36"/>
      <c r="J43" s="37"/>
      <c r="K43" s="279"/>
      <c r="L43" s="276"/>
      <c r="M43" s="401">
        <v>0.1</v>
      </c>
      <c r="N43" s="344">
        <f>N77*M43</f>
        <v>449.45025376500837</v>
      </c>
    </row>
    <row r="44" spans="1:14" ht="15.75" thickBot="1">
      <c r="B44" s="836"/>
      <c r="C44" s="837"/>
      <c r="D44" s="837"/>
      <c r="E44" s="837"/>
      <c r="F44" s="837"/>
      <c r="G44" s="837"/>
      <c r="H44" s="838"/>
      <c r="I44" s="845"/>
      <c r="J44" s="846"/>
      <c r="K44" s="41"/>
      <c r="L44" s="847"/>
      <c r="M44" s="848"/>
      <c r="N44" s="105"/>
    </row>
    <row r="45" spans="1:14" ht="15.75" thickBot="1">
      <c r="B45" s="823" t="s">
        <v>953</v>
      </c>
      <c r="C45" s="824"/>
      <c r="D45" s="824"/>
      <c r="E45" s="824"/>
      <c r="F45" s="824"/>
      <c r="G45" s="824"/>
      <c r="H45" s="824"/>
      <c r="I45" s="824"/>
      <c r="J45" s="824"/>
      <c r="K45" s="824"/>
      <c r="L45" s="824"/>
      <c r="M45" s="825"/>
      <c r="N45" s="394">
        <f>SUM(N36:N44)</f>
        <v>57906.905237455219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5" t="s">
        <v>945</v>
      </c>
      <c r="K49" s="85" t="s">
        <v>946</v>
      </c>
      <c r="L49" s="817" t="s">
        <v>955</v>
      </c>
      <c r="M49" s="816"/>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39.221520043750296</v>
      </c>
      <c r="N50" s="272">
        <f>K50*M50</f>
        <v>2941.6140032812723</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1091.8423147314272</v>
      </c>
      <c r="N51" s="272">
        <f>K51*M51</f>
        <v>1419.3950091508555</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18"/>
      <c r="C54" s="819"/>
      <c r="D54" s="819"/>
      <c r="E54" s="819"/>
      <c r="F54" s="819"/>
      <c r="G54" s="819"/>
      <c r="H54" s="819"/>
      <c r="I54" s="820"/>
      <c r="J54" s="42"/>
      <c r="K54" s="44"/>
      <c r="L54" s="821"/>
      <c r="M54" s="822"/>
      <c r="N54" s="45"/>
    </row>
    <row r="55" spans="1:14" ht="15.75" thickBot="1">
      <c r="B55" s="823" t="s">
        <v>953</v>
      </c>
      <c r="C55" s="824"/>
      <c r="D55" s="824"/>
      <c r="E55" s="824"/>
      <c r="F55" s="824"/>
      <c r="G55" s="824"/>
      <c r="H55" s="824"/>
      <c r="I55" s="824"/>
      <c r="J55" s="824"/>
      <c r="K55" s="824"/>
      <c r="L55" s="824"/>
      <c r="M55" s="825"/>
      <c r="N55" s="394">
        <f>SUM(N50:N54)</f>
        <v>4361.0090124321277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4494.5025376500835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N45+N55+N66+N77</f>
        <v>66762.416787537426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13352.483357507486</v>
      </c>
      <c r="M84" s="858"/>
      <c r="N84" s="51"/>
    </row>
    <row r="85" spans="1:14">
      <c r="B85" s="89" t="s">
        <v>973</v>
      </c>
      <c r="C85" s="90"/>
      <c r="D85" s="90"/>
      <c r="E85" s="90"/>
      <c r="F85" s="90"/>
      <c r="G85" s="90"/>
      <c r="H85" s="90"/>
      <c r="I85" s="87"/>
      <c r="J85" s="88"/>
      <c r="K85" s="304">
        <v>0.05</v>
      </c>
      <c r="L85" s="857">
        <f>N79*K85</f>
        <v>3338.1208393768716</v>
      </c>
      <c r="M85" s="858"/>
      <c r="N85" s="51"/>
    </row>
    <row r="86" spans="1:14" ht="15.75" thickBot="1">
      <c r="B86" s="91" t="s">
        <v>974</v>
      </c>
      <c r="C86" s="92"/>
      <c r="D86" s="92"/>
      <c r="E86" s="92"/>
      <c r="F86" s="92"/>
      <c r="G86" s="92"/>
      <c r="H86" s="92"/>
      <c r="I86" s="93"/>
      <c r="J86" s="94"/>
      <c r="K86" s="305">
        <v>0.05</v>
      </c>
      <c r="L86" s="859">
        <f>N79*K86</f>
        <v>3338.1208393768716</v>
      </c>
      <c r="M86" s="860"/>
      <c r="N86" s="51"/>
    </row>
    <row r="87" spans="1:14" ht="15.75" thickBot="1">
      <c r="B87" s="823" t="s">
        <v>953</v>
      </c>
      <c r="C87" s="824"/>
      <c r="D87" s="824"/>
      <c r="E87" s="824"/>
      <c r="F87" s="824"/>
      <c r="G87" s="824"/>
      <c r="H87" s="824"/>
      <c r="I87" s="824"/>
      <c r="J87" s="824"/>
      <c r="K87" s="824"/>
      <c r="L87" s="824"/>
      <c r="M87" s="825"/>
      <c r="N87" s="52">
        <f>L84+L85+L86</f>
        <v>20028.725036261229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86791.141823798651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0"/>
      <c r="K119" s="800"/>
      <c r="L119" s="800"/>
      <c r="M119" s="800"/>
      <c r="N119" s="801"/>
    </row>
    <row r="120" spans="2:14" ht="15.75" thickBot="1">
      <c r="B120" s="261" t="s">
        <v>2221</v>
      </c>
      <c r="C120" s="393"/>
      <c r="D120" s="393"/>
      <c r="E120" s="57"/>
      <c r="F120" s="57"/>
      <c r="G120" s="57"/>
      <c r="H120" s="57"/>
      <c r="I120" s="57"/>
      <c r="J120" s="802"/>
      <c r="K120" s="802"/>
      <c r="L120" s="802"/>
      <c r="M120" s="802"/>
      <c r="N120"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18</v>
      </c>
      <c r="N36" s="272">
        <f>K36/M36</f>
        <v>3531.9878449996363</v>
      </c>
    </row>
    <row r="37" spans="1:14">
      <c r="A37" s="113" t="s">
        <v>154</v>
      </c>
      <c r="B37" s="836" t="str">
        <f>VLOOKUP(A37,EQUIPOS!A7:D154,3,FALSE)</f>
        <v>Carrotanque Irrigador de asfalto, 1000 GALONES DE CAPACIDAD</v>
      </c>
      <c r="C37" s="837"/>
      <c r="D37" s="837"/>
      <c r="E37" s="837"/>
      <c r="F37" s="837"/>
      <c r="G37" s="837"/>
      <c r="H37" s="838"/>
      <c r="I37" s="267"/>
      <c r="J37" s="268"/>
      <c r="K37" s="269">
        <f>VLOOKUP(A37,EQUIPOS!A7:D164,4,FALSE)</f>
        <v>63575.781209993453</v>
      </c>
      <c r="L37" s="270"/>
      <c r="M37" s="271">
        <v>18</v>
      </c>
      <c r="N37" s="272">
        <f>K37/M37</f>
        <v>3531.9878449996363</v>
      </c>
    </row>
    <row r="38" spans="1:14">
      <c r="A38" t="s">
        <v>269</v>
      </c>
      <c r="B38" s="836" t="str">
        <f>VLOOKUP(A38,EQUIPOS!A8:D154,3,FALSE)</f>
        <v>Motoniveladora  potencia 215 HP, ancho de cuchilla 4,27 m, peso 18 ton.</v>
      </c>
      <c r="C38" s="837"/>
      <c r="D38" s="837"/>
      <c r="E38" s="837"/>
      <c r="F38" s="837"/>
      <c r="G38" s="837"/>
      <c r="H38" s="838"/>
      <c r="I38" s="267"/>
      <c r="J38" s="268"/>
      <c r="K38" s="269">
        <f>VLOOKUP(A38,EQUIPOS!A8:D165,4,FALSE)</f>
        <v>142409.74991038532</v>
      </c>
      <c r="L38" s="270"/>
      <c r="M38" s="271">
        <v>18</v>
      </c>
      <c r="N38" s="272">
        <f>K38/M38</f>
        <v>7911.6527727991843</v>
      </c>
    </row>
    <row r="39" spans="1:14">
      <c r="A39" t="s">
        <v>299</v>
      </c>
      <c r="B39" s="836" t="str">
        <f>VLOOKUP(A39,EQUIPOS!A9:D154,3,FALSE)</f>
        <v xml:space="preserve">Recicladora, potencia 430HP </v>
      </c>
      <c r="C39" s="837"/>
      <c r="D39" s="837"/>
      <c r="E39" s="837"/>
      <c r="F39" s="837"/>
      <c r="G39" s="837"/>
      <c r="H39" s="838"/>
      <c r="I39" s="839"/>
      <c r="J39" s="820"/>
      <c r="K39" s="269">
        <f>VLOOKUP(A39,EQUIPOS!A9:D166,4,FALSE)</f>
        <v>318206.89753792074</v>
      </c>
      <c r="L39" s="840">
        <v>18</v>
      </c>
      <c r="M39" s="841"/>
      <c r="N39" s="272">
        <f>K39/L39</f>
        <v>17678.16097432893</v>
      </c>
    </row>
    <row r="40" spans="1:14">
      <c r="A40" t="s">
        <v>365</v>
      </c>
      <c r="B40" s="836" t="str">
        <f>VLOOKUP(A40,EQUIPOS!A10:D154,3,FALSE)</f>
        <v xml:space="preserve">Vibrocompatador, potencia 153 HP, peso 10 Ton. </v>
      </c>
      <c r="C40" s="837"/>
      <c r="D40" s="837"/>
      <c r="E40" s="837"/>
      <c r="F40" s="837"/>
      <c r="G40" s="837"/>
      <c r="H40" s="838"/>
      <c r="I40" s="36"/>
      <c r="J40" s="37"/>
      <c r="K40" s="269">
        <f>VLOOKUP(A40,EQUIPOS!A10:D167,4,FALSE)</f>
        <v>101721.24993598952</v>
      </c>
      <c r="L40" s="276"/>
      <c r="M40" s="277">
        <v>18</v>
      </c>
      <c r="N40" s="272">
        <f>K40/M40</f>
        <v>5651.1805519994177</v>
      </c>
    </row>
    <row r="41" spans="1:14">
      <c r="B41" s="320"/>
      <c r="C41" s="321"/>
      <c r="D41" s="321"/>
      <c r="E41" s="321"/>
      <c r="F41" s="323"/>
      <c r="G41" s="323"/>
      <c r="H41" s="125"/>
      <c r="I41" s="36"/>
      <c r="J41" s="37"/>
      <c r="K41" s="274"/>
      <c r="L41" s="276"/>
      <c r="M41" s="277"/>
      <c r="N41" s="272"/>
    </row>
    <row r="42" spans="1:14">
      <c r="B42" s="843" t="s">
        <v>952</v>
      </c>
      <c r="C42" s="844"/>
      <c r="D42" s="844"/>
      <c r="E42" s="38"/>
      <c r="F42" s="39"/>
      <c r="G42" s="39"/>
      <c r="H42" s="40"/>
      <c r="I42" s="36"/>
      <c r="J42" s="37"/>
      <c r="K42" s="279"/>
      <c r="L42" s="276"/>
      <c r="M42" s="401">
        <v>0.01</v>
      </c>
      <c r="N42" s="344">
        <f>N76*M42</f>
        <v>29.963350251000556</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f>SUM(N36:N43)</f>
        <v>38334.933339377807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350918.11995468073</v>
      </c>
      <c r="N49" s="272">
        <f>K49*M49</f>
        <v>53690.47235306615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53690.47235306615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7">
        <f>VLOOKUP(A59,TRANSPORTE!A5:D117,4,FALSE)</f>
        <v>1212.7478093670829</v>
      </c>
      <c r="M59" s="828"/>
      <c r="N59" s="287">
        <f>K59*L59</f>
        <v>185.5504148331637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185.5504148331637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2996.3350251000556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95207.29113237717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19041.458226475435</v>
      </c>
      <c r="M83" s="858"/>
      <c r="N83" s="51"/>
    </row>
    <row r="84" spans="1:14">
      <c r="B84" s="89" t="s">
        <v>973</v>
      </c>
      <c r="C84" s="90"/>
      <c r="D84" s="90"/>
      <c r="E84" s="90"/>
      <c r="F84" s="90"/>
      <c r="G84" s="90"/>
      <c r="H84" s="90"/>
      <c r="I84" s="87"/>
      <c r="J84" s="88"/>
      <c r="K84" s="304">
        <v>0.05</v>
      </c>
      <c r="L84" s="857">
        <f>N78*K84</f>
        <v>4760.3645566188588</v>
      </c>
      <c r="M84" s="858"/>
      <c r="N84" s="51"/>
    </row>
    <row r="85" spans="1:14" ht="15.75" thickBot="1">
      <c r="B85" s="91" t="s">
        <v>974</v>
      </c>
      <c r="C85" s="92"/>
      <c r="D85" s="92"/>
      <c r="E85" s="92"/>
      <c r="F85" s="92"/>
      <c r="G85" s="92"/>
      <c r="H85" s="92"/>
      <c r="I85" s="93"/>
      <c r="J85" s="94"/>
      <c r="K85" s="305">
        <v>0.05</v>
      </c>
      <c r="L85" s="859">
        <f>N78*K85</f>
        <v>4760.3645566188588</v>
      </c>
      <c r="M85" s="860"/>
      <c r="N85" s="51"/>
    </row>
    <row r="86" spans="1:14" ht="15.75" thickBot="1">
      <c r="B86" s="823" t="s">
        <v>953</v>
      </c>
      <c r="C86" s="824"/>
      <c r="D86" s="824"/>
      <c r="E86" s="824"/>
      <c r="F86" s="824"/>
      <c r="G86" s="824"/>
      <c r="H86" s="824"/>
      <c r="I86" s="824"/>
      <c r="J86" s="824"/>
      <c r="K86" s="824"/>
      <c r="L86" s="824"/>
      <c r="M86" s="825"/>
      <c r="N86" s="52">
        <f>L83+L84+L85</f>
        <v>28562.187339713149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123769.47847209033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18</v>
      </c>
      <c r="N36" s="272">
        <f>K36/M36</f>
        <v>3531.9878449996363</v>
      </c>
    </row>
    <row r="37" spans="1:14">
      <c r="A37" s="113" t="s">
        <v>154</v>
      </c>
      <c r="B37" s="836" t="str">
        <f>VLOOKUP(A37,EQUIPOS!A7:D154,3,FALSE)</f>
        <v>Carrotanque Irrigador de asfalto, 1000 GALONES DE CAPACIDAD</v>
      </c>
      <c r="C37" s="837"/>
      <c r="D37" s="837"/>
      <c r="E37" s="837"/>
      <c r="F37" s="837"/>
      <c r="G37" s="837"/>
      <c r="H37" s="838"/>
      <c r="I37" s="267"/>
      <c r="J37" s="268"/>
      <c r="K37" s="269">
        <f>VLOOKUP(A37,EQUIPOS!A7:D164,4,FALSE)</f>
        <v>63575.781209993453</v>
      </c>
      <c r="L37" s="270"/>
      <c r="M37" s="271">
        <v>18</v>
      </c>
      <c r="N37" s="272">
        <f>K37/M37</f>
        <v>3531.9878449996363</v>
      </c>
    </row>
    <row r="38" spans="1:14">
      <c r="A38" t="s">
        <v>269</v>
      </c>
      <c r="B38" s="836" t="str">
        <f>VLOOKUP(A38,EQUIPOS!A8:D154,3,FALSE)</f>
        <v>Motoniveladora  potencia 215 HP, ancho de cuchilla 4,27 m, peso 18 ton.</v>
      </c>
      <c r="C38" s="837"/>
      <c r="D38" s="837"/>
      <c r="E38" s="837"/>
      <c r="F38" s="837"/>
      <c r="G38" s="837"/>
      <c r="H38" s="838"/>
      <c r="I38" s="267"/>
      <c r="J38" s="268"/>
      <c r="K38" s="269">
        <f>VLOOKUP(A38,EQUIPOS!A8:D165,4,FALSE)</f>
        <v>142409.74991038532</v>
      </c>
      <c r="L38" s="270"/>
      <c r="M38" s="271">
        <v>18</v>
      </c>
      <c r="N38" s="272">
        <f>K38/M38</f>
        <v>7911.6527727991843</v>
      </c>
    </row>
    <row r="39" spans="1:14">
      <c r="A39" t="s">
        <v>299</v>
      </c>
      <c r="B39" s="836" t="str">
        <f>VLOOKUP(A39,EQUIPOS!A9:D154,3,FALSE)</f>
        <v xml:space="preserve">Recicladora, potencia 430HP </v>
      </c>
      <c r="C39" s="837"/>
      <c r="D39" s="837"/>
      <c r="E39" s="837"/>
      <c r="F39" s="837"/>
      <c r="G39" s="837"/>
      <c r="H39" s="838"/>
      <c r="I39" s="839"/>
      <c r="J39" s="820"/>
      <c r="K39" s="269">
        <f>VLOOKUP(A39,EQUIPOS!A9:D166,4,FALSE)</f>
        <v>318206.89753792074</v>
      </c>
      <c r="L39" s="840">
        <v>18</v>
      </c>
      <c r="M39" s="841"/>
      <c r="N39" s="272">
        <f>K39/L39</f>
        <v>17678.16097432893</v>
      </c>
    </row>
    <row r="40" spans="1:14">
      <c r="A40" t="s">
        <v>365</v>
      </c>
      <c r="B40" s="836" t="str">
        <f>VLOOKUP(A40,EQUIPOS!A10:D154,3,FALSE)</f>
        <v xml:space="preserve">Vibrocompatador, potencia 153 HP, peso 10 Ton. </v>
      </c>
      <c r="C40" s="837"/>
      <c r="D40" s="837"/>
      <c r="E40" s="837"/>
      <c r="F40" s="837"/>
      <c r="G40" s="837"/>
      <c r="H40" s="838"/>
      <c r="I40" s="36"/>
      <c r="J40" s="37"/>
      <c r="K40" s="269">
        <f>VLOOKUP(A40,EQUIPOS!A10:D167,4,FALSE)</f>
        <v>101721.24993598952</v>
      </c>
      <c r="L40" s="276"/>
      <c r="M40" s="277">
        <v>18</v>
      </c>
      <c r="N40" s="272">
        <f>K40/M40</f>
        <v>5651.1805519994177</v>
      </c>
    </row>
    <row r="41" spans="1:14">
      <c r="B41" s="320"/>
      <c r="C41" s="321"/>
      <c r="D41" s="321"/>
      <c r="E41" s="321"/>
      <c r="F41" s="323"/>
      <c r="G41" s="323"/>
      <c r="H41" s="125"/>
      <c r="I41" s="36"/>
      <c r="J41" s="37"/>
      <c r="K41" s="274"/>
      <c r="L41" s="276"/>
      <c r="M41" s="277"/>
      <c r="N41" s="278"/>
    </row>
    <row r="42" spans="1:14">
      <c r="B42" s="843" t="s">
        <v>952</v>
      </c>
      <c r="C42" s="844"/>
      <c r="D42" s="844"/>
      <c r="E42" s="38"/>
      <c r="F42" s="39"/>
      <c r="G42" s="39"/>
      <c r="H42" s="40"/>
      <c r="I42" s="36"/>
      <c r="J42" s="37"/>
      <c r="K42" s="279"/>
      <c r="L42" s="276"/>
      <c r="M42" s="401">
        <v>0.01</v>
      </c>
      <c r="N42" s="344">
        <f>N76*M42</f>
        <v>29.963350251000556</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f>SUM(N36:N43)</f>
        <v>38334.933339377807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436102.68941931037</v>
      </c>
      <c r="N49" s="272">
        <f>K49*M49</f>
        <v>66723.711481154489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66723.711481154489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7">
        <f>VLOOKUP(A59,TRANSPORTE!A5:D117,4,FALSE)</f>
        <v>1212.7478093670829</v>
      </c>
      <c r="M59" s="828"/>
      <c r="N59" s="287">
        <f>K59*L59</f>
        <v>185.5504148331637</v>
      </c>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185.5504148331637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2996.3350251000556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108240.53026046552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21648.106052093106</v>
      </c>
      <c r="M83" s="858"/>
      <c r="N83" s="51"/>
    </row>
    <row r="84" spans="1:14">
      <c r="B84" s="89" t="s">
        <v>973</v>
      </c>
      <c r="C84" s="90"/>
      <c r="D84" s="90"/>
      <c r="E84" s="90"/>
      <c r="F84" s="90"/>
      <c r="G84" s="90"/>
      <c r="H84" s="90"/>
      <c r="I84" s="87"/>
      <c r="J84" s="88"/>
      <c r="K84" s="304">
        <v>0.05</v>
      </c>
      <c r="L84" s="857">
        <f>N78*K84</f>
        <v>5412.0265130232765</v>
      </c>
      <c r="M84" s="858"/>
      <c r="N84" s="51"/>
    </row>
    <row r="85" spans="1:14" ht="15.75" thickBot="1">
      <c r="B85" s="91" t="s">
        <v>974</v>
      </c>
      <c r="C85" s="92"/>
      <c r="D85" s="92"/>
      <c r="E85" s="92"/>
      <c r="F85" s="92"/>
      <c r="G85" s="92"/>
      <c r="H85" s="92"/>
      <c r="I85" s="93"/>
      <c r="J85" s="94"/>
      <c r="K85" s="305">
        <v>0.05</v>
      </c>
      <c r="L85" s="859">
        <f>N78*K85</f>
        <v>5412.0265130232765</v>
      </c>
      <c r="M85" s="860"/>
      <c r="N85" s="51"/>
    </row>
    <row r="86" spans="1:14" ht="15.75" thickBot="1">
      <c r="B86" s="823" t="s">
        <v>953</v>
      </c>
      <c r="C86" s="824"/>
      <c r="D86" s="824"/>
      <c r="E86" s="824"/>
      <c r="F86" s="824"/>
      <c r="G86" s="824"/>
      <c r="H86" s="824"/>
      <c r="I86" s="824"/>
      <c r="J86" s="824"/>
      <c r="K86" s="824"/>
      <c r="L86" s="824"/>
      <c r="M86" s="825"/>
      <c r="N86" s="52">
        <f>L83+L84+L85</f>
        <v>32472.159078139659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140712.68933860518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15</v>
      </c>
      <c r="N36" s="272">
        <f>K36/M36</f>
        <v>4238.3854139995638</v>
      </c>
    </row>
    <row r="37" spans="1:14">
      <c r="A37" s="113" t="s">
        <v>154</v>
      </c>
      <c r="B37" s="836" t="str">
        <f>VLOOKUP(A37,EQUIPOS!A7:D154,3,FALSE)</f>
        <v>Carrotanque Irrigador de asfalto, 1000 GALONES DE CAPACIDAD</v>
      </c>
      <c r="C37" s="837"/>
      <c r="D37" s="837"/>
      <c r="E37" s="837"/>
      <c r="F37" s="837"/>
      <c r="G37" s="837"/>
      <c r="H37" s="838"/>
      <c r="I37" s="267"/>
      <c r="J37" s="268"/>
      <c r="K37" s="269">
        <f>VLOOKUP(A37,EQUIPOS!A7:D164,4,FALSE)</f>
        <v>63575.781209993453</v>
      </c>
      <c r="L37" s="270"/>
      <c r="M37" s="271">
        <v>15</v>
      </c>
      <c r="N37" s="272">
        <f>K37/M37</f>
        <v>4238.3854139995638</v>
      </c>
    </row>
    <row r="38" spans="1:14">
      <c r="A38" t="s">
        <v>269</v>
      </c>
      <c r="B38" s="836" t="str">
        <f>VLOOKUP(A38,EQUIPOS!A8:D154,3,FALSE)</f>
        <v>Motoniveladora  potencia 215 HP, ancho de cuchilla 4,27 m, peso 18 ton.</v>
      </c>
      <c r="C38" s="837"/>
      <c r="D38" s="837"/>
      <c r="E38" s="837"/>
      <c r="F38" s="837"/>
      <c r="G38" s="837"/>
      <c r="H38" s="838"/>
      <c r="I38" s="267"/>
      <c r="J38" s="268"/>
      <c r="K38" s="269">
        <f>VLOOKUP(A38,EQUIPOS!A8:D165,4,FALSE)</f>
        <v>142409.74991038532</v>
      </c>
      <c r="L38" s="270"/>
      <c r="M38" s="271">
        <v>15</v>
      </c>
      <c r="N38" s="272">
        <f>K38/M38</f>
        <v>9493.9833273590211</v>
      </c>
    </row>
    <row r="39" spans="1:14">
      <c r="A39" t="s">
        <v>299</v>
      </c>
      <c r="B39" s="836" t="str">
        <f>VLOOKUP(A39,EQUIPOS!A9:D154,3,FALSE)</f>
        <v xml:space="preserve">Recicladora, potencia 430HP </v>
      </c>
      <c r="C39" s="837"/>
      <c r="D39" s="837"/>
      <c r="E39" s="837"/>
      <c r="F39" s="837"/>
      <c r="G39" s="837"/>
      <c r="H39" s="838"/>
      <c r="I39" s="839"/>
      <c r="J39" s="820"/>
      <c r="K39" s="269">
        <f>VLOOKUP(A39,EQUIPOS!A9:D166,4,FALSE)</f>
        <v>318206.89753792074</v>
      </c>
      <c r="L39" s="840">
        <v>15</v>
      </c>
      <c r="M39" s="841"/>
      <c r="N39" s="272">
        <f>K39/L39</f>
        <v>21213.793169194716</v>
      </c>
    </row>
    <row r="40" spans="1:14">
      <c r="A40" t="s">
        <v>365</v>
      </c>
      <c r="B40" s="836" t="str">
        <f>VLOOKUP(A40,EQUIPOS!A10:D154,3,FALSE)</f>
        <v xml:space="preserve">Vibrocompatador, potencia 153 HP, peso 10 Ton. </v>
      </c>
      <c r="C40" s="837"/>
      <c r="D40" s="837"/>
      <c r="E40" s="837"/>
      <c r="F40" s="837"/>
      <c r="G40" s="837"/>
      <c r="H40" s="838"/>
      <c r="I40" s="36"/>
      <c r="J40" s="37"/>
      <c r="K40" s="269">
        <f>VLOOKUP(A40,EQUIPOS!A10:D167,4,FALSE)</f>
        <v>101721.24993598952</v>
      </c>
      <c r="L40" s="276"/>
      <c r="M40" s="277">
        <v>15</v>
      </c>
      <c r="N40" s="272">
        <f>K40/M40</f>
        <v>6781.4166623993015</v>
      </c>
    </row>
    <row r="41" spans="1:14">
      <c r="B41" s="320"/>
      <c r="C41" s="321"/>
      <c r="D41" s="321"/>
      <c r="E41" s="321"/>
      <c r="F41" s="323"/>
      <c r="G41" s="323"/>
      <c r="H41" s="125"/>
      <c r="I41" s="36"/>
      <c r="J41" s="37"/>
      <c r="K41" s="274"/>
      <c r="L41" s="276"/>
      <c r="M41" s="277"/>
      <c r="N41" s="278"/>
    </row>
    <row r="42" spans="1:14">
      <c r="B42" s="843" t="s">
        <v>952</v>
      </c>
      <c r="C42" s="844"/>
      <c r="D42" s="844"/>
      <c r="E42" s="38"/>
      <c r="F42" s="39"/>
      <c r="G42" s="39"/>
      <c r="H42" s="40"/>
      <c r="I42" s="36"/>
      <c r="J42" s="37"/>
      <c r="K42" s="279"/>
      <c r="L42" s="276"/>
      <c r="M42" s="401">
        <v>0.01</v>
      </c>
      <c r="N42" s="344">
        <f>N76*M42</f>
        <v>35.956020301200674</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f>SUM(N36:N43)</f>
        <v>46001.920007253364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350918.11995468073</v>
      </c>
      <c r="N49" s="272">
        <f>K49*M49</f>
        <v>53690.47235306615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53690.47235306615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7">
        <f>VLOOKUP(A59,TRANSPORTE!A5:D117,4,FALSE)</f>
        <v>1212.7478093670829</v>
      </c>
      <c r="M59" s="828"/>
      <c r="N59" s="287">
        <f>K59*L59</f>
        <v>185.5504148331637</v>
      </c>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185.5504148331637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3595.602030120067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103473.54480527274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20694.708961054552</v>
      </c>
      <c r="M83" s="858"/>
      <c r="N83" s="51"/>
    </row>
    <row r="84" spans="1:14">
      <c r="B84" s="89" t="s">
        <v>973</v>
      </c>
      <c r="C84" s="90"/>
      <c r="D84" s="90"/>
      <c r="E84" s="90"/>
      <c r="F84" s="90"/>
      <c r="G84" s="90"/>
      <c r="H84" s="90"/>
      <c r="I84" s="87"/>
      <c r="J84" s="88"/>
      <c r="K84" s="304">
        <v>0.05</v>
      </c>
      <c r="L84" s="857">
        <f>N78*K84</f>
        <v>5173.6772402636379</v>
      </c>
      <c r="M84" s="858"/>
      <c r="N84" s="51"/>
    </row>
    <row r="85" spans="1:14" ht="15.75" thickBot="1">
      <c r="B85" s="91" t="s">
        <v>974</v>
      </c>
      <c r="C85" s="92"/>
      <c r="D85" s="92"/>
      <c r="E85" s="92"/>
      <c r="F85" s="92"/>
      <c r="G85" s="92"/>
      <c r="H85" s="92"/>
      <c r="I85" s="93"/>
      <c r="J85" s="94"/>
      <c r="K85" s="305">
        <v>0.05</v>
      </c>
      <c r="L85" s="859">
        <f>N78*K85</f>
        <v>5173.6772402636379</v>
      </c>
      <c r="M85" s="860"/>
      <c r="N85" s="51"/>
    </row>
    <row r="86" spans="1:14" ht="15.75" thickBot="1">
      <c r="B86" s="823" t="s">
        <v>953</v>
      </c>
      <c r="C86" s="824"/>
      <c r="D86" s="824"/>
      <c r="E86" s="824"/>
      <c r="F86" s="824"/>
      <c r="G86" s="824"/>
      <c r="H86" s="824"/>
      <c r="I86" s="824"/>
      <c r="J86" s="824"/>
      <c r="K86" s="824"/>
      <c r="L86" s="824"/>
      <c r="M86" s="825"/>
      <c r="N86" s="52">
        <f>L83+L84+L85</f>
        <v>31042.063441581828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134515.60824685456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271">
        <v>15</v>
      </c>
      <c r="N36" s="272">
        <f>K36/M36</f>
        <v>4238.3854139995638</v>
      </c>
    </row>
    <row r="37" spans="1:14">
      <c r="A37" s="113" t="s">
        <v>154</v>
      </c>
      <c r="B37" s="836" t="str">
        <f>VLOOKUP(A37,EQUIPOS!A7:D154,3,FALSE)</f>
        <v>Carrotanque Irrigador de asfalto, 1000 GALONES DE CAPACIDAD</v>
      </c>
      <c r="C37" s="837"/>
      <c r="D37" s="837"/>
      <c r="E37" s="837"/>
      <c r="F37" s="837"/>
      <c r="G37" s="837"/>
      <c r="H37" s="838"/>
      <c r="I37" s="267"/>
      <c r="J37" s="268"/>
      <c r="K37" s="269">
        <f>VLOOKUP(A37,EQUIPOS!A7:D164,4,FALSE)</f>
        <v>63575.781209993453</v>
      </c>
      <c r="L37" s="270"/>
      <c r="M37" s="271">
        <v>15</v>
      </c>
      <c r="N37" s="272">
        <f>K37/M37</f>
        <v>4238.3854139995638</v>
      </c>
    </row>
    <row r="38" spans="1:14">
      <c r="A38" t="s">
        <v>269</v>
      </c>
      <c r="B38" s="836" t="str">
        <f>VLOOKUP(A38,EQUIPOS!A8:D154,3,FALSE)</f>
        <v>Motoniveladora  potencia 215 HP, ancho de cuchilla 4,27 m, peso 18 ton.</v>
      </c>
      <c r="C38" s="837"/>
      <c r="D38" s="837"/>
      <c r="E38" s="837"/>
      <c r="F38" s="837"/>
      <c r="G38" s="837"/>
      <c r="H38" s="838"/>
      <c r="I38" s="267"/>
      <c r="J38" s="268"/>
      <c r="K38" s="269">
        <f>VLOOKUP(A38,EQUIPOS!A8:D165,4,FALSE)</f>
        <v>142409.74991038532</v>
      </c>
      <c r="L38" s="270"/>
      <c r="M38" s="271">
        <v>15</v>
      </c>
      <c r="N38" s="272">
        <f>K38/M38</f>
        <v>9493.9833273590211</v>
      </c>
    </row>
    <row r="39" spans="1:14">
      <c r="A39" t="s">
        <v>299</v>
      </c>
      <c r="B39" s="836" t="str">
        <f>VLOOKUP(A39,EQUIPOS!A9:D154,3,FALSE)</f>
        <v xml:space="preserve">Recicladora, potencia 430HP </v>
      </c>
      <c r="C39" s="837"/>
      <c r="D39" s="837"/>
      <c r="E39" s="837"/>
      <c r="F39" s="837"/>
      <c r="G39" s="837"/>
      <c r="H39" s="838"/>
      <c r="I39" s="839"/>
      <c r="J39" s="820"/>
      <c r="K39" s="269">
        <f>VLOOKUP(A39,EQUIPOS!A9:D166,4,FALSE)</f>
        <v>318206.89753792074</v>
      </c>
      <c r="L39" s="840">
        <v>15</v>
      </c>
      <c r="M39" s="841"/>
      <c r="N39" s="272">
        <f>K39/L39</f>
        <v>21213.793169194716</v>
      </c>
    </row>
    <row r="40" spans="1:14">
      <c r="A40" t="s">
        <v>365</v>
      </c>
      <c r="B40" s="836" t="str">
        <f>VLOOKUP(A40,EQUIPOS!A10:D154,3,FALSE)</f>
        <v xml:space="preserve">Vibrocompatador, potencia 153 HP, peso 10 Ton. </v>
      </c>
      <c r="C40" s="837"/>
      <c r="D40" s="837"/>
      <c r="E40" s="837"/>
      <c r="F40" s="837"/>
      <c r="G40" s="837"/>
      <c r="H40" s="838"/>
      <c r="I40" s="36"/>
      <c r="J40" s="37"/>
      <c r="K40" s="269">
        <f>VLOOKUP(A40,EQUIPOS!A10:D167,4,FALSE)</f>
        <v>101721.24993598952</v>
      </c>
      <c r="L40" s="276"/>
      <c r="M40" s="277">
        <v>15</v>
      </c>
      <c r="N40" s="272">
        <f>K40/M40</f>
        <v>6781.4166623993015</v>
      </c>
    </row>
    <row r="41" spans="1:14">
      <c r="B41" s="320"/>
      <c r="C41" s="321"/>
      <c r="D41" s="321"/>
      <c r="E41" s="321"/>
      <c r="F41" s="323"/>
      <c r="G41" s="323"/>
      <c r="H41" s="125"/>
      <c r="I41" s="36"/>
      <c r="J41" s="37"/>
      <c r="K41" s="274"/>
      <c r="L41" s="276"/>
      <c r="M41" s="277"/>
      <c r="N41" s="278"/>
    </row>
    <row r="42" spans="1:14">
      <c r="B42" s="843" t="s">
        <v>952</v>
      </c>
      <c r="C42" s="844"/>
      <c r="D42" s="844"/>
      <c r="E42" s="38"/>
      <c r="F42" s="39"/>
      <c r="G42" s="39"/>
      <c r="H42" s="40"/>
      <c r="I42" s="36"/>
      <c r="J42" s="37"/>
      <c r="K42" s="279"/>
      <c r="L42" s="276"/>
      <c r="M42" s="401">
        <v>0.01</v>
      </c>
      <c r="N42" s="344">
        <f>N76*M42</f>
        <v>35.956020301200674</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f>SUM(N36:N43)</f>
        <v>46001.920007253364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436102.68941931037</v>
      </c>
      <c r="N49" s="272">
        <f>K49*M49</f>
        <v>66723.711481154489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66723.711481154489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7">
        <f>VLOOKUP(A59,TRANSPORTE!A5:D117,4,FALSE)</f>
        <v>1212.7478093670829</v>
      </c>
      <c r="M59" s="828"/>
      <c r="N59" s="287">
        <f>K59*L59</f>
        <v>185.5504148331637</v>
      </c>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185.5504148331637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3595.602030120067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116506.78393336108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23301.356786672215</v>
      </c>
      <c r="M83" s="858"/>
      <c r="N83" s="51"/>
    </row>
    <row r="84" spans="1:14">
      <c r="B84" s="89" t="s">
        <v>973</v>
      </c>
      <c r="C84" s="90"/>
      <c r="D84" s="90"/>
      <c r="E84" s="90"/>
      <c r="F84" s="90"/>
      <c r="G84" s="90"/>
      <c r="H84" s="90"/>
      <c r="I84" s="87"/>
      <c r="J84" s="88"/>
      <c r="K84" s="304">
        <v>0.05</v>
      </c>
      <c r="L84" s="857">
        <f>N78*K84</f>
        <v>5825.3391966680538</v>
      </c>
      <c r="M84" s="858"/>
      <c r="N84" s="51"/>
    </row>
    <row r="85" spans="1:14" ht="15.75" thickBot="1">
      <c r="B85" s="91" t="s">
        <v>974</v>
      </c>
      <c r="C85" s="92"/>
      <c r="D85" s="92"/>
      <c r="E85" s="92"/>
      <c r="F85" s="92"/>
      <c r="G85" s="92"/>
      <c r="H85" s="92"/>
      <c r="I85" s="93"/>
      <c r="J85" s="94"/>
      <c r="K85" s="305">
        <v>0.05</v>
      </c>
      <c r="L85" s="859">
        <f>N78*K85</f>
        <v>5825.3391966680538</v>
      </c>
      <c r="M85" s="860"/>
      <c r="N85" s="51"/>
    </row>
    <row r="86" spans="1:14" ht="15.75" thickBot="1">
      <c r="B86" s="823" t="s">
        <v>953</v>
      </c>
      <c r="C86" s="824"/>
      <c r="D86" s="824"/>
      <c r="E86" s="824"/>
      <c r="F86" s="824"/>
      <c r="G86" s="824"/>
      <c r="H86" s="824"/>
      <c r="I86" s="824"/>
      <c r="J86" s="824"/>
      <c r="K86" s="824"/>
      <c r="L86" s="824"/>
      <c r="M86" s="825"/>
      <c r="N86" s="52">
        <f>L83+L84+L85</f>
        <v>34952.035180008323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151458.81911336939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37"/>
      <c r="F40" s="837"/>
      <c r="G40" s="837"/>
      <c r="H40" s="838"/>
      <c r="I40" s="36"/>
      <c r="J40" s="37"/>
      <c r="K40" s="269"/>
      <c r="L40" s="276"/>
      <c r="M40" s="277"/>
      <c r="N40" s="272"/>
    </row>
    <row r="41" spans="1:14">
      <c r="B41" s="320"/>
      <c r="C41" s="321"/>
      <c r="D41" s="321"/>
      <c r="E41" s="321"/>
      <c r="F41" s="323"/>
      <c r="G41" s="323"/>
      <c r="H41" s="125"/>
      <c r="I41" s="36"/>
      <c r="J41" s="37"/>
      <c r="K41" s="274"/>
      <c r="L41" s="276"/>
      <c r="M41" s="277"/>
      <c r="N41" s="278"/>
    </row>
    <row r="42" spans="1:14">
      <c r="B42" s="843" t="s">
        <v>952</v>
      </c>
      <c r="C42" s="844"/>
      <c r="D42" s="844"/>
      <c r="E42" s="38"/>
      <c r="F42" s="39"/>
      <c r="G42" s="39"/>
      <c r="H42" s="40"/>
      <c r="I42" s="36"/>
      <c r="J42" s="37"/>
      <c r="K42" s="279"/>
      <c r="L42" s="276"/>
      <c r="M42" s="401">
        <v>0.01</v>
      </c>
      <c r="N42" s="344">
        <f>N76*M42</f>
        <v>4.3147224361440797</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5091.5456263039669</v>
      </c>
      <c r="N49" s="272">
        <f>K49*M49</f>
        <v>5371.5806357506845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5371.5806357506845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431.472243614408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5807.3676018012366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1161.4735203602474</v>
      </c>
      <c r="M83" s="858"/>
      <c r="N83" s="51"/>
    </row>
    <row r="84" spans="1:14">
      <c r="B84" s="89" t="s">
        <v>973</v>
      </c>
      <c r="C84" s="90"/>
      <c r="D84" s="90"/>
      <c r="E84" s="90"/>
      <c r="F84" s="90"/>
      <c r="G84" s="90"/>
      <c r="H84" s="90"/>
      <c r="I84" s="87"/>
      <c r="J84" s="88"/>
      <c r="K84" s="304">
        <v>0.05</v>
      </c>
      <c r="L84" s="857">
        <f>N78*K84</f>
        <v>290.36838009006186</v>
      </c>
      <c r="M84" s="858"/>
      <c r="N84" s="51"/>
    </row>
    <row r="85" spans="1:14" ht="15.75" thickBot="1">
      <c r="B85" s="91" t="s">
        <v>974</v>
      </c>
      <c r="C85" s="92"/>
      <c r="D85" s="92"/>
      <c r="E85" s="92"/>
      <c r="F85" s="92"/>
      <c r="G85" s="92"/>
      <c r="H85" s="92"/>
      <c r="I85" s="93"/>
      <c r="J85" s="94"/>
      <c r="K85" s="305">
        <v>0.05</v>
      </c>
      <c r="L85" s="859">
        <f>N78*K85</f>
        <v>290.36838009006186</v>
      </c>
      <c r="M85" s="860"/>
      <c r="N85" s="51"/>
    </row>
    <row r="86" spans="1:14" ht="15.75" thickBot="1">
      <c r="B86" s="823" t="s">
        <v>953</v>
      </c>
      <c r="C86" s="824"/>
      <c r="D86" s="824"/>
      <c r="E86" s="824"/>
      <c r="F86" s="824"/>
      <c r="G86" s="824"/>
      <c r="H86" s="824"/>
      <c r="I86" s="824"/>
      <c r="J86" s="824"/>
      <c r="K86" s="824"/>
      <c r="L86" s="824"/>
      <c r="M86" s="825"/>
      <c r="N86" s="52">
        <f>L83+L84+L85</f>
        <v>1742.2102805403713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7549.5778823416076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164</v>
      </c>
      <c r="B36" s="836" t="str">
        <f>VLOOKUP(A36,EQUIPOS!A6:D154,3,FALSE)</f>
        <v>Compactador manual de rodillo</v>
      </c>
      <c r="C36" s="837"/>
      <c r="D36" s="837"/>
      <c r="E36" s="837"/>
      <c r="F36" s="837"/>
      <c r="G36" s="837"/>
      <c r="H36" s="838"/>
      <c r="I36" s="267"/>
      <c r="J36" s="268"/>
      <c r="K36" s="269">
        <f>VLOOKUP(A36,EQUIPOS!A6:D163,4,FALSE)</f>
        <v>22933.23009693261</v>
      </c>
      <c r="L36" s="270"/>
      <c r="M36" s="271">
        <v>2</v>
      </c>
      <c r="N36" s="272">
        <f>K36/M36</f>
        <v>11466.615048466305</v>
      </c>
    </row>
    <row r="37" spans="1:14">
      <c r="A37" s="113" t="s">
        <v>180</v>
      </c>
      <c r="B37" s="836" t="str">
        <f>VLOOKUP(A37,EQUIPOS!A7:D154,3,FALSE)</f>
        <v>Compresor 120 HP, con martillo.</v>
      </c>
      <c r="C37" s="837"/>
      <c r="D37" s="837"/>
      <c r="E37" s="837"/>
      <c r="F37" s="837"/>
      <c r="G37" s="837"/>
      <c r="H37" s="838"/>
      <c r="I37" s="267"/>
      <c r="J37" s="268"/>
      <c r="K37" s="269">
        <f>VLOOKUP(A37,EQUIPOS!A7:D164,4,FALSE)</f>
        <v>50860.624967994758</v>
      </c>
      <c r="L37" s="270"/>
      <c r="M37" s="271">
        <v>4</v>
      </c>
      <c r="N37" s="272">
        <f>K37/M37</f>
        <v>12715.156241998689</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67"/>
      <c r="J38" s="268"/>
      <c r="K38" s="269">
        <f>VLOOKUP(A38,EQUIPOS!A8:D165,4,FALSE)</f>
        <v>20957.623927824061</v>
      </c>
      <c r="L38" s="270"/>
      <c r="M38" s="271">
        <v>10</v>
      </c>
      <c r="N38" s="272">
        <f>K38/M38</f>
        <v>2095.7623927824061</v>
      </c>
    </row>
    <row r="39" spans="1:14">
      <c r="A39" t="s">
        <v>303</v>
      </c>
      <c r="B39" s="836" t="str">
        <f>VLOOKUP(A39,EQUIPOS!A9:D154,3,FALSE)</f>
        <v>Retrocargador, pala de 1,1 m3 de capacidad, profundidad de excavación de 4.400 mm y una altura de 5.680 mm</v>
      </c>
      <c r="C39" s="837"/>
      <c r="D39" s="837"/>
      <c r="E39" s="837"/>
      <c r="F39" s="837"/>
      <c r="G39" s="837"/>
      <c r="H39" s="838"/>
      <c r="I39" s="267"/>
      <c r="J39" s="268"/>
      <c r="K39" s="269">
        <f>VLOOKUP(A39,EQUIPOS!A9:D166,4,FALSE)</f>
        <v>90308.884596919976</v>
      </c>
      <c r="L39" s="270"/>
      <c r="M39" s="271">
        <v>10</v>
      </c>
      <c r="N39" s="272">
        <f>K39/M39</f>
        <v>9030.8884596919979</v>
      </c>
    </row>
    <row r="40" spans="1:14">
      <c r="A40" t="s">
        <v>129</v>
      </c>
      <c r="B40" s="836" t="str">
        <f>VLOOKUP(A40,EQUIPOS!A10:D154,3,FALSE)</f>
        <v xml:space="preserve">Buldozer, Potencia al volante de 140 HP, motor de 2200 RPM, longitud de hoja 4,80m. </v>
      </c>
      <c r="C40" s="837"/>
      <c r="D40" s="837"/>
      <c r="E40" s="837"/>
      <c r="F40" s="837"/>
      <c r="G40" s="837"/>
      <c r="H40" s="838"/>
      <c r="I40" s="267"/>
      <c r="J40" s="268"/>
      <c r="K40" s="269">
        <f>VLOOKUP(A40,EQUIPOS!A10:D167,4,FALSE)</f>
        <v>181917.75291072091</v>
      </c>
      <c r="L40" s="270"/>
      <c r="M40" s="271">
        <v>100</v>
      </c>
      <c r="N40" s="272">
        <f>K40/M40</f>
        <v>1819.177529107209</v>
      </c>
    </row>
    <row r="41" spans="1:14">
      <c r="B41" s="836"/>
      <c r="C41" s="837"/>
      <c r="D41" s="837"/>
      <c r="E41" s="837"/>
      <c r="F41" s="837"/>
      <c r="G41" s="837"/>
      <c r="H41" s="838"/>
      <c r="I41" s="267"/>
      <c r="J41" s="268"/>
      <c r="K41" s="269"/>
      <c r="L41" s="270"/>
      <c r="M41" s="271"/>
      <c r="N41" s="272"/>
    </row>
    <row r="42" spans="1:14">
      <c r="B42" s="836"/>
      <c r="C42" s="837"/>
      <c r="D42" s="837"/>
      <c r="E42" s="837"/>
      <c r="F42" s="837"/>
      <c r="G42" s="837"/>
      <c r="H42" s="838"/>
      <c r="I42" s="267"/>
      <c r="J42" s="268"/>
      <c r="K42" s="269"/>
      <c r="L42" s="270"/>
      <c r="M42" s="271"/>
      <c r="N42" s="272"/>
    </row>
    <row r="43" spans="1:14">
      <c r="B43" s="836"/>
      <c r="C43" s="837"/>
      <c r="D43" s="837"/>
      <c r="E43" s="837"/>
      <c r="F43" s="837"/>
      <c r="G43" s="837"/>
      <c r="H43" s="838"/>
      <c r="I43" s="267"/>
      <c r="J43" s="268"/>
      <c r="K43" s="269"/>
      <c r="L43" s="270"/>
      <c r="M43" s="271"/>
      <c r="N43" s="272"/>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1348.350761295025</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38475.950433341641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3082.5994672223205</v>
      </c>
      <c r="N53" s="272">
        <f>K53*M53</f>
        <v>3082.5994672223205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3082.5994672223205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7">
        <f>VLOOKUP(A63,TRANSPORTE!A5:D117,4,FALSE)</f>
        <v>1212.7478093670829</v>
      </c>
      <c r="M63" s="828"/>
      <c r="N63" s="287">
        <f>K63*L63</f>
        <v>1576.572152177208</v>
      </c>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1576.572152177208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127"/>
    </row>
    <row r="80" spans="1:15" ht="15.75" thickBot="1">
      <c r="B80" s="829" t="s">
        <v>953</v>
      </c>
      <c r="C80" s="830"/>
      <c r="D80" s="830"/>
      <c r="E80" s="830"/>
      <c r="F80" s="830"/>
      <c r="G80" s="830"/>
      <c r="H80" s="830"/>
      <c r="I80" s="830"/>
      <c r="J80" s="830"/>
      <c r="K80" s="830"/>
      <c r="L80" s="830"/>
      <c r="M80" s="831"/>
      <c r="N80" s="460">
        <f>SUM(N74:N79)</f>
        <v>13483.507612950249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56618.629665691413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11323.725933138283</v>
      </c>
      <c r="M87" s="858"/>
      <c r="N87" s="51"/>
    </row>
    <row r="88" spans="1:14">
      <c r="B88" s="89" t="s">
        <v>973</v>
      </c>
      <c r="C88" s="90"/>
      <c r="D88" s="90"/>
      <c r="E88" s="90"/>
      <c r="F88" s="90"/>
      <c r="G88" s="90"/>
      <c r="H88" s="90"/>
      <c r="I88" s="87"/>
      <c r="J88" s="88"/>
      <c r="K88" s="304">
        <v>0.05</v>
      </c>
      <c r="L88" s="857">
        <f>N82*K88</f>
        <v>2830.9314832845707</v>
      </c>
      <c r="M88" s="858"/>
      <c r="N88" s="51"/>
    </row>
    <row r="89" spans="1:14" ht="15.75" thickBot="1">
      <c r="B89" s="91" t="s">
        <v>974</v>
      </c>
      <c r="C89" s="92"/>
      <c r="D89" s="92"/>
      <c r="E89" s="92"/>
      <c r="F89" s="92"/>
      <c r="G89" s="92"/>
      <c r="H89" s="92"/>
      <c r="I89" s="93"/>
      <c r="J89" s="94"/>
      <c r="K89" s="305">
        <v>0.05</v>
      </c>
      <c r="L89" s="859">
        <f>N82*K89</f>
        <v>2830.9314832845707</v>
      </c>
      <c r="M89" s="860"/>
      <c r="N89" s="51"/>
    </row>
    <row r="90" spans="1:14" ht="15.75" thickBot="1">
      <c r="B90" s="823" t="s">
        <v>953</v>
      </c>
      <c r="C90" s="824"/>
      <c r="D90" s="824"/>
      <c r="E90" s="824"/>
      <c r="F90" s="824"/>
      <c r="G90" s="824"/>
      <c r="H90" s="824"/>
      <c r="I90" s="824"/>
      <c r="J90" s="824"/>
      <c r="K90" s="824"/>
      <c r="L90" s="824"/>
      <c r="M90" s="825"/>
      <c r="N90" s="52">
        <f>L87+L88+L89</f>
        <v>16985.588899707425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73604.218565398842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3729.7791643196192</v>
      </c>
      <c r="L36" s="270"/>
      <c r="M36" s="271">
        <v>2</v>
      </c>
      <c r="N36" s="272">
        <f>K36/M36</f>
        <v>1864.8895821598096</v>
      </c>
    </row>
    <row r="37" spans="1:14">
      <c r="A37" s="113" t="s">
        <v>303</v>
      </c>
      <c r="B37" s="836" t="str">
        <f>VLOOKUP(A37,EQUIPOS!A7:D154,3,FALSE)</f>
        <v>Retrocargador, pala de 1,1 m3 de capacidad, profundidad de excavación de 4.400 mm y una altura de 5.680 mm</v>
      </c>
      <c r="C37" s="837"/>
      <c r="D37" s="837"/>
      <c r="E37" s="837"/>
      <c r="F37" s="837"/>
      <c r="G37" s="837"/>
      <c r="H37" s="838"/>
      <c r="I37" s="267"/>
      <c r="J37" s="268"/>
      <c r="K37" s="269">
        <f>VLOOKUP(A37,EQUIPOS!A7:D164,4,FALSE)</f>
        <v>90308.884596919976</v>
      </c>
      <c r="L37" s="270"/>
      <c r="M37" s="271">
        <v>10</v>
      </c>
      <c r="N37" s="272">
        <f>K37/M37</f>
        <v>9030.8884596919979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267"/>
      <c r="J39" s="268"/>
      <c r="K39" s="269"/>
      <c r="L39" s="270"/>
      <c r="M39" s="271"/>
      <c r="N39" s="272"/>
    </row>
    <row r="40" spans="1:14">
      <c r="B40" s="836"/>
      <c r="C40" s="837"/>
      <c r="D40" s="837"/>
      <c r="E40" s="837"/>
      <c r="F40" s="837"/>
      <c r="G40" s="837"/>
      <c r="H40" s="838"/>
      <c r="I40" s="267"/>
      <c r="J40" s="268"/>
      <c r="K40" s="269"/>
      <c r="L40" s="270"/>
      <c r="M40" s="271"/>
      <c r="N40" s="272"/>
    </row>
    <row r="41" spans="1:14">
      <c r="B41" s="836"/>
      <c r="C41" s="837"/>
      <c r="D41" s="837"/>
      <c r="E41" s="837"/>
      <c r="F41" s="837"/>
      <c r="G41" s="837"/>
      <c r="H41" s="838"/>
      <c r="I41" s="267"/>
      <c r="J41" s="268"/>
      <c r="K41" s="269"/>
      <c r="L41" s="270"/>
      <c r="M41" s="271"/>
      <c r="N41" s="272"/>
    </row>
    <row r="42" spans="1:14">
      <c r="B42" s="836"/>
      <c r="C42" s="837"/>
      <c r="D42" s="837"/>
      <c r="E42" s="837"/>
      <c r="F42" s="837"/>
      <c r="G42" s="837"/>
      <c r="H42" s="838"/>
      <c r="I42" s="267"/>
      <c r="J42" s="268"/>
      <c r="K42" s="269"/>
      <c r="L42" s="270"/>
      <c r="M42" s="271"/>
      <c r="N42" s="272"/>
    </row>
    <row r="43" spans="1:14">
      <c r="B43" s="836"/>
      <c r="C43" s="837"/>
      <c r="D43" s="837"/>
      <c r="E43" s="837"/>
      <c r="F43" s="837"/>
      <c r="G43" s="837"/>
      <c r="H43" s="838"/>
      <c r="I43" s="267"/>
      <c r="J43" s="268"/>
      <c r="K43" s="269"/>
      <c r="L43" s="270"/>
      <c r="M43" s="271"/>
      <c r="N43" s="272"/>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0.05</v>
      </c>
      <c r="N46" s="344">
        <f>N80*M46</f>
        <v>269.67015225900496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11165.448194110812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B63" s="46"/>
      <c r="C63" s="317"/>
      <c r="D63" s="317"/>
      <c r="E63" s="317"/>
      <c r="F63" s="317"/>
      <c r="G63" s="31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5393.4030451800991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16558.851239290911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3311.7702478581823</v>
      </c>
      <c r="M87" s="858"/>
      <c r="N87" s="51"/>
    </row>
    <row r="88" spans="1:14">
      <c r="B88" s="89" t="s">
        <v>973</v>
      </c>
      <c r="C88" s="90"/>
      <c r="D88" s="90"/>
      <c r="E88" s="90"/>
      <c r="F88" s="90"/>
      <c r="G88" s="90"/>
      <c r="H88" s="90"/>
      <c r="I88" s="87"/>
      <c r="J88" s="88"/>
      <c r="K88" s="304">
        <v>0.05</v>
      </c>
      <c r="L88" s="857">
        <f>N82*K88</f>
        <v>827.94256196454558</v>
      </c>
      <c r="M88" s="858"/>
      <c r="N88" s="51"/>
    </row>
    <row r="89" spans="1:14" ht="15.75" thickBot="1">
      <c r="B89" s="91" t="s">
        <v>974</v>
      </c>
      <c r="C89" s="92"/>
      <c r="D89" s="92"/>
      <c r="E89" s="92"/>
      <c r="F89" s="92"/>
      <c r="G89" s="92"/>
      <c r="H89" s="92"/>
      <c r="I89" s="93"/>
      <c r="J89" s="94"/>
      <c r="K89" s="305">
        <v>0.05</v>
      </c>
      <c r="L89" s="859">
        <f>N82*K89</f>
        <v>827.94256196454558</v>
      </c>
      <c r="M89" s="860"/>
      <c r="N89" s="51"/>
    </row>
    <row r="90" spans="1:14" ht="15.75" thickBot="1">
      <c r="B90" s="823" t="s">
        <v>953</v>
      </c>
      <c r="C90" s="824"/>
      <c r="D90" s="824"/>
      <c r="E90" s="824"/>
      <c r="F90" s="824"/>
      <c r="G90" s="824"/>
      <c r="H90" s="824"/>
      <c r="I90" s="824"/>
      <c r="J90" s="824"/>
      <c r="K90" s="824"/>
      <c r="L90" s="824"/>
      <c r="M90" s="825"/>
      <c r="N90" s="52">
        <f>L87+L88+L89</f>
        <v>4967.655371787273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21526.506611078185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1603</v>
      </c>
      <c r="B36" s="836" t="str">
        <f>VLOOKUP(A36,EQUIPOS!A6:D154,3,FALSE)</f>
        <v>Derretidora de asfalto (crafco o similar)</v>
      </c>
      <c r="C36" s="837"/>
      <c r="D36" s="837"/>
      <c r="E36" s="837"/>
      <c r="F36" s="837"/>
      <c r="G36" s="837"/>
      <c r="H36" s="838"/>
      <c r="I36" s="267"/>
      <c r="J36" s="268"/>
      <c r="K36" s="269">
        <f>VLOOKUP(A36,EQUIPOS!A6:D163,4,FALSE)</f>
        <v>2038.1448179490378</v>
      </c>
      <c r="L36" s="270"/>
      <c r="M36" s="271">
        <v>60</v>
      </c>
      <c r="N36" s="272">
        <f>K36/M36</f>
        <v>33.969080299150633</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60</v>
      </c>
      <c r="N37" s="272">
        <f>K37/M37</f>
        <v>87.946497340490936</v>
      </c>
    </row>
    <row r="38" spans="1:14">
      <c r="A38" t="s">
        <v>138</v>
      </c>
      <c r="B38" s="836" t="str">
        <f>VLOOKUP(A38,EQUIPOS!A8:D154,3,FALSE)</f>
        <v>Camioneta D-300</v>
      </c>
      <c r="C38" s="837"/>
      <c r="D38" s="837"/>
      <c r="E38" s="837"/>
      <c r="F38" s="837"/>
      <c r="G38" s="837"/>
      <c r="H38" s="838"/>
      <c r="I38" s="267"/>
      <c r="J38" s="268"/>
      <c r="K38" s="269">
        <f>VLOOKUP(A38,EQUIPOS!A8:D165,4,FALSE)</f>
        <v>45864.409746362253</v>
      </c>
      <c r="L38" s="270"/>
      <c r="M38" s="271">
        <v>60</v>
      </c>
      <c r="N38" s="272">
        <f>K38/M38</f>
        <v>764.40682910603755</v>
      </c>
    </row>
    <row r="39" spans="1:14">
      <c r="B39" s="836"/>
      <c r="C39" s="837"/>
      <c r="D39" s="837"/>
      <c r="E39" s="837"/>
      <c r="F39" s="837"/>
      <c r="G39" s="837"/>
      <c r="H39" s="838"/>
      <c r="I39" s="267"/>
      <c r="J39" s="268"/>
      <c r="K39" s="269"/>
      <c r="L39" s="270"/>
      <c r="M39" s="271"/>
      <c r="N39" s="272"/>
    </row>
    <row r="40" spans="1:14">
      <c r="B40" s="836"/>
      <c r="C40" s="837"/>
      <c r="D40" s="837"/>
      <c r="E40" s="837"/>
      <c r="F40" s="837"/>
      <c r="G40" s="837"/>
      <c r="H40" s="838"/>
      <c r="I40" s="267"/>
      <c r="J40" s="268"/>
      <c r="K40" s="269"/>
      <c r="L40" s="270"/>
      <c r="M40" s="271"/>
      <c r="N40" s="272"/>
    </row>
    <row r="41" spans="1:14">
      <c r="B41" s="836"/>
      <c r="C41" s="837"/>
      <c r="D41" s="837"/>
      <c r="E41" s="837"/>
      <c r="F41" s="837"/>
      <c r="G41" s="837"/>
      <c r="H41" s="838"/>
      <c r="I41" s="267"/>
      <c r="J41" s="268"/>
      <c r="K41" s="269"/>
      <c r="L41" s="270"/>
      <c r="M41" s="271"/>
      <c r="N41" s="272"/>
    </row>
    <row r="42" spans="1:14">
      <c r="B42" s="836"/>
      <c r="C42" s="837"/>
      <c r="D42" s="837"/>
      <c r="E42" s="837"/>
      <c r="F42" s="837"/>
      <c r="G42" s="837"/>
      <c r="H42" s="838"/>
      <c r="I42" s="267"/>
      <c r="J42" s="268"/>
      <c r="K42" s="269"/>
      <c r="L42" s="270"/>
      <c r="M42" s="271"/>
      <c r="N42" s="272"/>
    </row>
    <row r="43" spans="1:14">
      <c r="B43" s="836"/>
      <c r="C43" s="837"/>
      <c r="D43" s="837"/>
      <c r="E43" s="837"/>
      <c r="F43" s="837"/>
      <c r="G43" s="837"/>
      <c r="H43" s="838"/>
      <c r="I43" s="267"/>
      <c r="J43" s="268"/>
      <c r="K43" s="269"/>
      <c r="L43" s="270"/>
      <c r="M43" s="271"/>
      <c r="N43" s="272"/>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0.05</v>
      </c>
      <c r="N46" s="344">
        <f>N80*M46</f>
        <v>22.390442043167496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908.7128487888466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1263.9027838476627</v>
      </c>
      <c r="N53" s="272">
        <f>K53*M53</f>
        <v>151.66833406171952</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151.66833406171952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B63" s="46"/>
      <c r="C63" s="317"/>
      <c r="D63" s="317"/>
      <c r="E63" s="317"/>
      <c r="F63" s="317"/>
      <c r="G63" s="31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447.80884086334993</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1508.1900237139162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301.63800474278327</v>
      </c>
      <c r="M87" s="858"/>
      <c r="N87" s="51"/>
    </row>
    <row r="88" spans="1:14">
      <c r="B88" s="89" t="s">
        <v>973</v>
      </c>
      <c r="C88" s="90"/>
      <c r="D88" s="90"/>
      <c r="E88" s="90"/>
      <c r="F88" s="90"/>
      <c r="G88" s="90"/>
      <c r="H88" s="90"/>
      <c r="I88" s="87"/>
      <c r="J88" s="88"/>
      <c r="K88" s="304">
        <v>0.05</v>
      </c>
      <c r="L88" s="857">
        <f>N82*K88</f>
        <v>75.409501185695817</v>
      </c>
      <c r="M88" s="858"/>
      <c r="N88" s="51"/>
    </row>
    <row r="89" spans="1:14" ht="15.75" thickBot="1">
      <c r="B89" s="91" t="s">
        <v>974</v>
      </c>
      <c r="C89" s="92"/>
      <c r="D89" s="92"/>
      <c r="E89" s="92"/>
      <c r="F89" s="92"/>
      <c r="G89" s="92"/>
      <c r="H89" s="92"/>
      <c r="I89" s="93"/>
      <c r="J89" s="94"/>
      <c r="K89" s="305">
        <v>0.05</v>
      </c>
      <c r="L89" s="859">
        <f>N82*K89</f>
        <v>75.409501185695817</v>
      </c>
      <c r="M89" s="860"/>
      <c r="N89" s="51"/>
    </row>
    <row r="90" spans="1:14" ht="15.75" thickBot="1">
      <c r="B90" s="823" t="s">
        <v>953</v>
      </c>
      <c r="C90" s="824"/>
      <c r="D90" s="824"/>
      <c r="E90" s="824"/>
      <c r="F90" s="824"/>
      <c r="G90" s="824"/>
      <c r="H90" s="824"/>
      <c r="I90" s="824"/>
      <c r="J90" s="824"/>
      <c r="K90" s="824"/>
      <c r="L90" s="824"/>
      <c r="M90" s="825"/>
      <c r="N90" s="52">
        <f>L87+L88+L89</f>
        <v>452.45700711417493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1960.6470308280911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1603</v>
      </c>
      <c r="B36" s="836" t="str">
        <f>VLOOKUP(A36,EQUIPOS!A6:D154,3,FALSE)</f>
        <v>Derretidora de asfalto (crafco o similar)</v>
      </c>
      <c r="C36" s="837"/>
      <c r="D36" s="837"/>
      <c r="E36" s="837"/>
      <c r="F36" s="837"/>
      <c r="G36" s="837"/>
      <c r="H36" s="838"/>
      <c r="I36" s="267"/>
      <c r="J36" s="268"/>
      <c r="K36" s="269">
        <f>VLOOKUP(A36,EQUIPOS!A6:D163,4,FALSE)</f>
        <v>2038.1448179490378</v>
      </c>
      <c r="L36" s="270"/>
      <c r="M36" s="271">
        <v>60</v>
      </c>
      <c r="N36" s="272">
        <f t="shared" ref="N36:N39" si="0">K36/M36</f>
        <v>33.969080299150633</v>
      </c>
    </row>
    <row r="37" spans="1:14">
      <c r="A37" s="113" t="s">
        <v>324</v>
      </c>
      <c r="B37" s="836" t="str">
        <f>VLOOKUP(A37,EQUIPOS!A7:D154,3,FALSE)</f>
        <v xml:space="preserve">Ruteadora </v>
      </c>
      <c r="C37" s="837"/>
      <c r="D37" s="837"/>
      <c r="E37" s="837"/>
      <c r="F37" s="837"/>
      <c r="G37" s="837"/>
      <c r="H37" s="838"/>
      <c r="I37" s="267"/>
      <c r="J37" s="268"/>
      <c r="K37" s="269">
        <f>VLOOKUP(A37,EQUIPOS!A7:D164,4,FALSE)</f>
        <v>1525.8187490398427</v>
      </c>
      <c r="L37" s="270"/>
      <c r="M37" s="271">
        <v>60</v>
      </c>
      <c r="N37" s="272">
        <f t="shared" si="0"/>
        <v>25.43031248399738</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5276.7898404294565</v>
      </c>
      <c r="L38" s="270"/>
      <c r="M38" s="271">
        <v>60</v>
      </c>
      <c r="N38" s="272">
        <f t="shared" si="0"/>
        <v>87.946497340490936</v>
      </c>
    </row>
    <row r="39" spans="1:14">
      <c r="A39" t="s">
        <v>138</v>
      </c>
      <c r="B39" s="836" t="str">
        <f>VLOOKUP(A39,EQUIPOS!A9:D154,3,FALSE)</f>
        <v>Camioneta D-300</v>
      </c>
      <c r="C39" s="837"/>
      <c r="D39" s="837"/>
      <c r="E39" s="837"/>
      <c r="F39" s="837"/>
      <c r="G39" s="837"/>
      <c r="H39" s="838"/>
      <c r="I39" s="267"/>
      <c r="J39" s="268"/>
      <c r="K39" s="269">
        <f>VLOOKUP(A39,EQUIPOS!A9:D166,4,FALSE)</f>
        <v>45864.409746362253</v>
      </c>
      <c r="L39" s="270"/>
      <c r="M39" s="271">
        <v>60</v>
      </c>
      <c r="N39" s="272">
        <f t="shared" si="0"/>
        <v>764.40682910603755</v>
      </c>
    </row>
    <row r="40" spans="1:14">
      <c r="B40" s="836"/>
      <c r="C40" s="837"/>
      <c r="D40" s="837"/>
      <c r="E40" s="837"/>
      <c r="F40" s="837"/>
      <c r="G40" s="837"/>
      <c r="H40" s="838"/>
      <c r="I40" s="267"/>
      <c r="J40" s="268"/>
      <c r="K40" s="269"/>
      <c r="L40" s="270"/>
      <c r="M40" s="271"/>
      <c r="N40" s="272"/>
    </row>
    <row r="41" spans="1:14">
      <c r="B41" s="836"/>
      <c r="C41" s="837"/>
      <c r="D41" s="837"/>
      <c r="E41" s="837"/>
      <c r="F41" s="837"/>
      <c r="G41" s="837"/>
      <c r="H41" s="838"/>
      <c r="I41" s="267"/>
      <c r="J41" s="268"/>
      <c r="K41" s="269"/>
      <c r="L41" s="270"/>
      <c r="M41" s="271"/>
      <c r="N41" s="272"/>
    </row>
    <row r="42" spans="1:14">
      <c r="B42" s="836"/>
      <c r="C42" s="837"/>
      <c r="D42" s="837"/>
      <c r="E42" s="837"/>
      <c r="F42" s="837"/>
      <c r="G42" s="837"/>
      <c r="H42" s="838"/>
      <c r="I42" s="267"/>
      <c r="J42" s="268"/>
      <c r="K42" s="269"/>
      <c r="L42" s="270"/>
      <c r="M42" s="271"/>
      <c r="N42" s="272"/>
    </row>
    <row r="43" spans="1:14">
      <c r="B43" s="836"/>
      <c r="C43" s="837"/>
      <c r="D43" s="837"/>
      <c r="E43" s="837"/>
      <c r="F43" s="837"/>
      <c r="G43" s="837"/>
      <c r="H43" s="838"/>
      <c r="I43" s="267"/>
      <c r="J43" s="268"/>
      <c r="K43" s="269"/>
      <c r="L43" s="270"/>
      <c r="M43" s="271"/>
      <c r="N43" s="272"/>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0.05</v>
      </c>
      <c r="N46" s="344">
        <f>N84*M46</f>
        <v>22.390442043167496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934.14316127284394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56999.537310776948</v>
      </c>
      <c r="N53" s="272">
        <f t="shared" ref="N53:N54" si="1">K53*M53</f>
        <v>398.99676117543862</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1263.9027838476627</v>
      </c>
      <c r="N54" s="272">
        <f t="shared" si="1"/>
        <v>151.66833406171952</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18"/>
      <c r="C61" s="819"/>
      <c r="D61" s="819"/>
      <c r="E61" s="819"/>
      <c r="F61" s="819"/>
      <c r="G61" s="819"/>
      <c r="H61" s="819"/>
      <c r="I61" s="820"/>
      <c r="J61" s="42"/>
      <c r="K61" s="44"/>
      <c r="L61" s="821"/>
      <c r="M61" s="822"/>
      <c r="N61" s="45"/>
    </row>
    <row r="62" spans="1:14" ht="15.75" thickBot="1">
      <c r="B62" s="823" t="s">
        <v>953</v>
      </c>
      <c r="C62" s="824"/>
      <c r="D62" s="824"/>
      <c r="E62" s="824"/>
      <c r="F62" s="824"/>
      <c r="G62" s="824"/>
      <c r="H62" s="824"/>
      <c r="I62" s="824"/>
      <c r="J62" s="824"/>
      <c r="K62" s="824"/>
      <c r="L62" s="824"/>
      <c r="M62" s="825"/>
      <c r="N62" s="394">
        <f>SUM(N53:N61)</f>
        <v>550.66509523715808</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6" t="s">
        <v>961</v>
      </c>
      <c r="M66" s="799"/>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7">
        <f>VLOOKUP(A67,TRANSPORTE!A6:D120,4,FALSE)</f>
        <v>1212.7478093670829</v>
      </c>
      <c r="M67" s="828"/>
      <c r="N67" s="287">
        <f>L67*K67</f>
        <v>8.4892346655695814</v>
      </c>
    </row>
    <row r="68" spans="1:15">
      <c r="B68" s="46"/>
      <c r="C68" s="47"/>
      <c r="D68" s="47"/>
      <c r="E68" s="47"/>
      <c r="F68" s="47"/>
      <c r="G68" s="47"/>
      <c r="H68" s="311"/>
      <c r="I68" s="279"/>
      <c r="J68" s="286"/>
      <c r="K68" s="279"/>
      <c r="L68" s="827"/>
      <c r="M68" s="828"/>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2"/>
      <c r="M72" s="813"/>
      <c r="N72" s="127"/>
    </row>
    <row r="73" spans="1:15" ht="15.75" thickBot="1">
      <c r="B73" s="829" t="s">
        <v>953</v>
      </c>
      <c r="C73" s="830"/>
      <c r="D73" s="830"/>
      <c r="E73" s="830"/>
      <c r="F73" s="830"/>
      <c r="G73" s="830"/>
      <c r="H73" s="830"/>
      <c r="I73" s="830"/>
      <c r="J73" s="830"/>
      <c r="K73" s="830"/>
      <c r="L73" s="830"/>
      <c r="M73" s="831"/>
      <c r="N73" s="104">
        <f>N67+N68+N69+N70+N71</f>
        <v>8.4892346655695814</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49" t="s">
        <v>963</v>
      </c>
      <c r="C77" s="850"/>
      <c r="D77" s="850"/>
      <c r="E77" s="850"/>
      <c r="F77" s="850"/>
      <c r="G77" s="850"/>
      <c r="H77" s="850"/>
      <c r="I77" s="73" t="s">
        <v>964</v>
      </c>
      <c r="J77" s="75" t="s">
        <v>1410</v>
      </c>
      <c r="K77" s="74" t="s">
        <v>966</v>
      </c>
      <c r="L77" s="851" t="s">
        <v>950</v>
      </c>
      <c r="M77" s="852"/>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0"/>
      <c r="C83" s="811"/>
      <c r="D83" s="811"/>
      <c r="E83" s="811"/>
      <c r="F83" s="811"/>
      <c r="G83" s="811"/>
      <c r="H83" s="811"/>
      <c r="I83" s="126"/>
      <c r="J83" s="126"/>
      <c r="K83" s="126"/>
      <c r="L83" s="911"/>
      <c r="M83" s="911"/>
      <c r="N83" s="45"/>
    </row>
    <row r="84" spans="1:14" ht="15.75" thickBot="1">
      <c r="B84" s="829" t="s">
        <v>953</v>
      </c>
      <c r="C84" s="830"/>
      <c r="D84" s="830"/>
      <c r="E84" s="830"/>
      <c r="F84" s="830"/>
      <c r="G84" s="830"/>
      <c r="H84" s="830"/>
      <c r="I84" s="830"/>
      <c r="J84" s="830"/>
      <c r="K84" s="830"/>
      <c r="L84" s="830"/>
      <c r="M84" s="831"/>
      <c r="N84" s="301">
        <f>SUM(N78:N83)</f>
        <v>447.80884086334993</v>
      </c>
    </row>
    <row r="85" spans="1:14" ht="15.75" thickBot="1">
      <c r="B85" s="33"/>
      <c r="C85" s="34"/>
      <c r="D85" s="34"/>
      <c r="E85" s="34"/>
      <c r="F85" s="34"/>
      <c r="G85" s="34"/>
      <c r="H85" s="34"/>
      <c r="I85" s="34"/>
      <c r="J85" s="34"/>
      <c r="K85" s="34"/>
      <c r="L85" s="34"/>
      <c r="M85" s="34"/>
      <c r="N85" s="35"/>
    </row>
    <row r="86" spans="1:14" ht="15.75" thickBot="1">
      <c r="B86" s="823" t="s">
        <v>967</v>
      </c>
      <c r="C86" s="824"/>
      <c r="D86" s="824"/>
      <c r="E86" s="824"/>
      <c r="F86" s="824"/>
      <c r="G86" s="824"/>
      <c r="H86" s="824"/>
      <c r="I86" s="824"/>
      <c r="J86" s="824"/>
      <c r="K86" s="824"/>
      <c r="L86" s="824"/>
      <c r="M86" s="825"/>
      <c r="N86" s="99">
        <f>N48+N62+N73+N84</f>
        <v>1941.1063320389217</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4" t="s">
        <v>969</v>
      </c>
      <c r="C90" s="815"/>
      <c r="D90" s="815"/>
      <c r="E90" s="815"/>
      <c r="F90" s="815"/>
      <c r="G90" s="815"/>
      <c r="H90" s="815"/>
      <c r="I90" s="314"/>
      <c r="J90" s="334"/>
      <c r="K90" s="302" t="s">
        <v>970</v>
      </c>
      <c r="L90" s="853" t="s">
        <v>971</v>
      </c>
      <c r="M90" s="854"/>
      <c r="N90" s="303"/>
    </row>
    <row r="91" spans="1:14">
      <c r="B91" s="855" t="s">
        <v>972</v>
      </c>
      <c r="C91" s="856"/>
      <c r="D91" s="856"/>
      <c r="E91" s="856"/>
      <c r="F91" s="856"/>
      <c r="G91" s="856"/>
      <c r="H91" s="856"/>
      <c r="I91" s="87"/>
      <c r="J91" s="88"/>
      <c r="K91" s="304">
        <v>0.2</v>
      </c>
      <c r="L91" s="857">
        <f>N86*K91</f>
        <v>388.22126640778436</v>
      </c>
      <c r="M91" s="858"/>
      <c r="N91" s="51"/>
    </row>
    <row r="92" spans="1:14">
      <c r="B92" s="89" t="s">
        <v>973</v>
      </c>
      <c r="C92" s="90"/>
      <c r="D92" s="90"/>
      <c r="E92" s="90"/>
      <c r="F92" s="90"/>
      <c r="G92" s="90"/>
      <c r="H92" s="90"/>
      <c r="I92" s="87"/>
      <c r="J92" s="88"/>
      <c r="K92" s="304">
        <v>0.05</v>
      </c>
      <c r="L92" s="857">
        <f>N86*K92</f>
        <v>97.055316601946089</v>
      </c>
      <c r="M92" s="858"/>
      <c r="N92" s="51"/>
    </row>
    <row r="93" spans="1:14" ht="15.75" thickBot="1">
      <c r="B93" s="91" t="s">
        <v>974</v>
      </c>
      <c r="C93" s="92"/>
      <c r="D93" s="92"/>
      <c r="E93" s="92"/>
      <c r="F93" s="92"/>
      <c r="G93" s="92"/>
      <c r="H93" s="92"/>
      <c r="I93" s="93"/>
      <c r="J93" s="94"/>
      <c r="K93" s="305">
        <v>0.05</v>
      </c>
      <c r="L93" s="859">
        <f>N86*K93</f>
        <v>97.055316601946089</v>
      </c>
      <c r="M93" s="860"/>
      <c r="N93" s="51"/>
    </row>
    <row r="94" spans="1:14" ht="15.75" thickBot="1">
      <c r="B94" s="823" t="s">
        <v>953</v>
      </c>
      <c r="C94" s="824"/>
      <c r="D94" s="824"/>
      <c r="E94" s="824"/>
      <c r="F94" s="824"/>
      <c r="G94" s="824"/>
      <c r="H94" s="824"/>
      <c r="I94" s="824"/>
      <c r="J94" s="824"/>
      <c r="K94" s="824"/>
      <c r="L94" s="824"/>
      <c r="M94" s="825"/>
      <c r="N94" s="52">
        <f>L91+L92+L93</f>
        <v>582.33189961167648</v>
      </c>
    </row>
    <row r="95" spans="1:14" ht="15.75" thickBot="1">
      <c r="B95" s="33"/>
      <c r="C95" s="34"/>
      <c r="D95" s="34"/>
      <c r="E95" s="34"/>
      <c r="F95" s="34"/>
      <c r="G95" s="34"/>
      <c r="H95" s="34"/>
      <c r="I95" s="34"/>
      <c r="J95" s="34"/>
      <c r="K95" s="34"/>
      <c r="L95" s="34"/>
      <c r="M95" s="34"/>
      <c r="N95" s="35"/>
    </row>
    <row r="96" spans="1:14" ht="15.75" thickBot="1">
      <c r="A96" t="s">
        <v>2016</v>
      </c>
      <c r="B96" s="823" t="s">
        <v>975</v>
      </c>
      <c r="C96" s="824"/>
      <c r="D96" s="824"/>
      <c r="E96" s="824"/>
      <c r="F96" s="824"/>
      <c r="G96" s="824"/>
      <c r="H96" s="824"/>
      <c r="I96" s="824"/>
      <c r="J96" s="824"/>
      <c r="K96" s="824"/>
      <c r="L96" s="824"/>
      <c r="M96" s="825"/>
      <c r="N96" s="188">
        <f>N86+N94</f>
        <v>2523.438231650598</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1" t="s">
        <v>2218</v>
      </c>
      <c r="C113" s="862"/>
      <c r="D113" s="862"/>
      <c r="E113" s="862"/>
      <c r="F113" s="862"/>
      <c r="G113" s="862"/>
      <c r="H113" s="862"/>
      <c r="I113" s="862"/>
      <c r="J113" s="862"/>
      <c r="K113" s="862"/>
      <c r="L113" s="862"/>
      <c r="M113" s="862"/>
      <c r="N113" s="863"/>
    </row>
    <row r="114" spans="2:14" ht="15" customHeight="1">
      <c r="B114" s="861"/>
      <c r="C114" s="862"/>
      <c r="D114" s="862"/>
      <c r="E114" s="862"/>
      <c r="F114" s="862"/>
      <c r="G114" s="862"/>
      <c r="H114" s="862"/>
      <c r="I114" s="862"/>
      <c r="J114" s="862"/>
      <c r="K114" s="862"/>
      <c r="L114" s="862"/>
      <c r="M114" s="862"/>
      <c r="N114" s="863"/>
    </row>
    <row r="115" spans="2:14" ht="30" customHeight="1">
      <c r="B115" s="864" t="s">
        <v>2219</v>
      </c>
      <c r="C115" s="865"/>
      <c r="D115" s="865"/>
      <c r="E115" s="865"/>
      <c r="F115" s="865"/>
      <c r="G115" s="865"/>
      <c r="H115" s="865"/>
      <c r="I115" s="865"/>
      <c r="J115" s="865"/>
      <c r="K115" s="865"/>
      <c r="L115" s="865"/>
      <c r="M115" s="865"/>
      <c r="N115" s="866"/>
    </row>
    <row r="116" spans="2:14">
      <c r="B116" s="864"/>
      <c r="C116" s="865"/>
      <c r="D116" s="865"/>
      <c r="E116" s="865"/>
      <c r="F116" s="865"/>
      <c r="G116" s="865"/>
      <c r="H116" s="865"/>
      <c r="I116" s="865"/>
      <c r="J116" s="865"/>
      <c r="K116" s="865"/>
      <c r="L116" s="865"/>
      <c r="M116" s="865"/>
      <c r="N116" s="866"/>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0"/>
      <c r="K126" s="800"/>
      <c r="L126" s="800"/>
      <c r="M126" s="800"/>
      <c r="N126" s="801"/>
    </row>
    <row r="127" spans="2:14" ht="15.75" thickBot="1">
      <c r="B127" s="261" t="s">
        <v>2221</v>
      </c>
      <c r="C127" s="393"/>
      <c r="D127" s="393"/>
      <c r="E127" s="57"/>
      <c r="F127" s="57"/>
      <c r="G127" s="57"/>
      <c r="H127" s="57"/>
      <c r="I127" s="57"/>
      <c r="J127" s="802"/>
      <c r="K127" s="802"/>
      <c r="L127" s="802"/>
      <c r="M127" s="802"/>
      <c r="N127"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1857.705437687956</v>
      </c>
      <c r="L36" s="270"/>
      <c r="M36" s="271">
        <v>6.25</v>
      </c>
      <c r="N36" s="272">
        <f t="shared" ref="N36:N41" si="0">K36/M36</f>
        <v>297.23287003007295</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50</v>
      </c>
      <c r="N37" s="272">
        <f t="shared" si="0"/>
        <v>105.53579680858913</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67"/>
      <c r="J38" s="268"/>
      <c r="K38" s="269">
        <f>VLOOKUP(A38,EQUIPOS!A8:D165,4,FALSE)</f>
        <v>20957.623927824061</v>
      </c>
      <c r="L38" s="270"/>
      <c r="M38" s="271">
        <v>3.75</v>
      </c>
      <c r="N38" s="272">
        <f t="shared" si="0"/>
        <v>5588.699714086416</v>
      </c>
    </row>
    <row r="39" spans="1:14">
      <c r="A39" t="s">
        <v>228</v>
      </c>
      <c r="B39" s="836" t="str">
        <f>VLOOKUP(A39,EQUIPOS!A9:D154,3,FALSE)</f>
        <v xml:space="preserve">Formaleta metálica (concreto hidráulico)
</v>
      </c>
      <c r="C39" s="837"/>
      <c r="D39" s="837"/>
      <c r="E39" s="837"/>
      <c r="F39" s="837"/>
      <c r="G39" s="837"/>
      <c r="H39" s="838"/>
      <c r="I39" s="267"/>
      <c r="J39" s="268"/>
      <c r="K39" s="269">
        <f>VLOOKUP(A39,EQUIPOS!A9:D166,4,FALSE)</f>
        <v>3887.6484656251264</v>
      </c>
      <c r="L39" s="270"/>
      <c r="M39" s="271">
        <v>6.25</v>
      </c>
      <c r="N39" s="272">
        <f t="shared" si="0"/>
        <v>622.02375450002023</v>
      </c>
    </row>
    <row r="40" spans="1:14">
      <c r="A40" t="s">
        <v>301</v>
      </c>
      <c r="B40" s="836" t="str">
        <f>VLOOKUP(A40,EQUIPOS!A10:D154,3,FALSE)</f>
        <v>Regla vibratoria, de longitud de 3 a 5 m, motor de 3600 rpm, potencia 6 HP</v>
      </c>
      <c r="C40" s="837"/>
      <c r="D40" s="837"/>
      <c r="E40" s="837"/>
      <c r="F40" s="837"/>
      <c r="G40" s="837"/>
      <c r="H40" s="838"/>
      <c r="I40" s="267"/>
      <c r="J40" s="268"/>
      <c r="K40" s="269">
        <f>VLOOKUP(A40,EQUIPOS!A10:D167,4,FALSE)</f>
        <v>3242.3648417096661</v>
      </c>
      <c r="L40" s="270"/>
      <c r="M40" s="271">
        <v>6.25</v>
      </c>
      <c r="N40" s="272">
        <f t="shared" si="0"/>
        <v>518.77837467354652</v>
      </c>
    </row>
    <row r="41" spans="1:14">
      <c r="A41" t="s">
        <v>363</v>
      </c>
      <c r="B41" s="836" t="str">
        <f>VLOOKUP(A41,EQUIPOS!A11:D155,3,FALSE)</f>
        <v>Vibrador de concreto, Motor de 3 hp a 18.000 rpm Mangueras de 4 mt</v>
      </c>
      <c r="C41" s="837"/>
      <c r="D41" s="837"/>
      <c r="E41" s="837"/>
      <c r="F41" s="837"/>
      <c r="G41" s="837"/>
      <c r="H41" s="838"/>
      <c r="I41" s="267"/>
      <c r="J41" s="268"/>
      <c r="K41" s="269">
        <f>VLOOKUP(A41,EQUIPOS!A11:D168,4,FALSE)</f>
        <v>7321.1228093430982</v>
      </c>
      <c r="L41" s="270"/>
      <c r="M41" s="271">
        <v>6.25</v>
      </c>
      <c r="N41" s="272">
        <f t="shared" si="0"/>
        <v>1171.3796494948956</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N83*M46</f>
        <v>971.20648722881606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9274.8566468223562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3134.5414802532332</v>
      </c>
      <c r="N53" s="272">
        <f>K53*M53</f>
        <v>19228.090098775618</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2424.3139551366739</v>
      </c>
      <c r="N54" s="272">
        <f>K54*M54</f>
        <v>897.89405745802742</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953.81030647920511</v>
      </c>
      <c r="N55" s="272">
        <f>K55*M55</f>
        <v>1059.7892294213391</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3780.1064993517184</v>
      </c>
      <c r="N56" s="272">
        <f>K56*M56</f>
        <v>4200.1183326130204</v>
      </c>
    </row>
    <row r="57" spans="1:14">
      <c r="A57" s="144" t="s">
        <v>778</v>
      </c>
      <c r="B57" s="818" t="str">
        <f>VLOOKUP(A57,MATERIALES!A7:D373,3,FALSE)</f>
        <v>Antisol blanco (presentación 20 kg)</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1" t="str">
        <f>VLOOKUP(A57,MATERIALES!A11:D649,2,FALSE)</f>
        <v>kg</v>
      </c>
      <c r="K57" s="44">
        <v>1.1200000000000001</v>
      </c>
      <c r="L57" s="827">
        <f>VLOOKUP(A57,MATERIALES!A4:D373,4,FALSE)</f>
        <v>6112.5599908401246</v>
      </c>
      <c r="M57" s="828"/>
      <c r="N57" s="272">
        <f>K57*L57</f>
        <v>6846.0671897409402</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508253.65754856163</v>
      </c>
      <c r="N58" s="272">
        <f>K58*M58</f>
        <v>513336.19412404724</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545568.15303205617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6" t="s">
        <v>961</v>
      </c>
      <c r="M65" s="799"/>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7">
        <f>VLOOKUP(A66,TRANSPORTE!A5:D117,4,FALSE)</f>
        <v>1212.7478093670829</v>
      </c>
      <c r="M66" s="828"/>
      <c r="N66" s="287">
        <f>K66*L66</f>
        <v>1224.8752874607537</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f>N66+N67+N68+N69+N70</f>
        <v>1224.8752874607537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0"/>
      <c r="C82" s="811"/>
      <c r="D82" s="811"/>
      <c r="E82" s="811"/>
      <c r="F82" s="811"/>
      <c r="G82" s="811"/>
      <c r="H82" s="811"/>
      <c r="I82" s="126"/>
      <c r="J82" s="126"/>
      <c r="K82" s="126"/>
      <c r="L82" s="911"/>
      <c r="M82" s="911"/>
      <c r="N82" s="127"/>
    </row>
    <row r="83" spans="1:14" ht="15.75" thickBot="1">
      <c r="B83" s="829" t="s">
        <v>953</v>
      </c>
      <c r="C83" s="830"/>
      <c r="D83" s="830"/>
      <c r="E83" s="830"/>
      <c r="F83" s="830"/>
      <c r="G83" s="830"/>
      <c r="H83" s="830"/>
      <c r="I83" s="830"/>
      <c r="J83" s="830"/>
      <c r="K83" s="830"/>
      <c r="L83" s="830"/>
      <c r="M83" s="831"/>
      <c r="N83" s="460">
        <f>SUM(N77:N82)</f>
        <v>9712.0648722881597</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565779.94983862736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4"/>
      <c r="J89" s="334"/>
      <c r="K89" s="302" t="s">
        <v>970</v>
      </c>
      <c r="L89" s="853" t="s">
        <v>971</v>
      </c>
      <c r="M89" s="854"/>
      <c r="N89" s="303"/>
    </row>
    <row r="90" spans="1:14">
      <c r="B90" s="855" t="s">
        <v>972</v>
      </c>
      <c r="C90" s="856"/>
      <c r="D90" s="856"/>
      <c r="E90" s="856"/>
      <c r="F90" s="856"/>
      <c r="G90" s="856"/>
      <c r="H90" s="856"/>
      <c r="I90" s="87"/>
      <c r="J90" s="88"/>
      <c r="K90" s="304">
        <v>0.2</v>
      </c>
      <c r="L90" s="857">
        <f>N85*K90</f>
        <v>113155.98996772547</v>
      </c>
      <c r="M90" s="858"/>
      <c r="N90" s="51"/>
    </row>
    <row r="91" spans="1:14">
      <c r="B91" s="89" t="s">
        <v>973</v>
      </c>
      <c r="C91" s="90"/>
      <c r="D91" s="90"/>
      <c r="E91" s="90"/>
      <c r="F91" s="90"/>
      <c r="G91" s="90"/>
      <c r="H91" s="90"/>
      <c r="I91" s="87"/>
      <c r="J91" s="88"/>
      <c r="K91" s="304">
        <v>0.05</v>
      </c>
      <c r="L91" s="857">
        <f>N85*K91</f>
        <v>28288.997491931368</v>
      </c>
      <c r="M91" s="858"/>
      <c r="N91" s="51"/>
    </row>
    <row r="92" spans="1:14" ht="15.75" thickBot="1">
      <c r="B92" s="91" t="s">
        <v>974</v>
      </c>
      <c r="C92" s="92"/>
      <c r="D92" s="92"/>
      <c r="E92" s="92"/>
      <c r="F92" s="92"/>
      <c r="G92" s="92"/>
      <c r="H92" s="92"/>
      <c r="I92" s="93"/>
      <c r="J92" s="94"/>
      <c r="K92" s="305">
        <v>0.05</v>
      </c>
      <c r="L92" s="859">
        <f>N85*K92</f>
        <v>28288.997491931368</v>
      </c>
      <c r="M92" s="860"/>
      <c r="N92" s="51"/>
    </row>
    <row r="93" spans="1:14" ht="15.75" thickBot="1">
      <c r="B93" s="823" t="s">
        <v>953</v>
      </c>
      <c r="C93" s="824"/>
      <c r="D93" s="824"/>
      <c r="E93" s="824"/>
      <c r="F93" s="824"/>
      <c r="G93" s="824"/>
      <c r="H93" s="824"/>
      <c r="I93" s="824"/>
      <c r="J93" s="824"/>
      <c r="K93" s="824"/>
      <c r="L93" s="824"/>
      <c r="M93" s="825"/>
      <c r="N93" s="52">
        <f>L90+L91+L92</f>
        <v>169733.98495158821</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735513.93479021557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0"/>
      <c r="K125" s="800"/>
      <c r="L125" s="800"/>
      <c r="M125" s="800"/>
      <c r="N125" s="801"/>
    </row>
    <row r="126" spans="2:14" ht="15.75" customHeight="1" thickBot="1">
      <c r="B126" s="261" t="s">
        <v>2221</v>
      </c>
      <c r="C126" s="393"/>
      <c r="D126" s="393"/>
      <c r="E126" s="57"/>
      <c r="F126" s="57"/>
      <c r="G126" s="57"/>
      <c r="H126" s="57"/>
      <c r="I126" s="57"/>
      <c r="J126" s="802"/>
      <c r="K126" s="802"/>
      <c r="L126" s="802"/>
      <c r="M126" s="802"/>
      <c r="N126" s="803"/>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1857.705437687956</v>
      </c>
      <c r="L36" s="270"/>
      <c r="M36" s="271">
        <v>6.25</v>
      </c>
      <c r="N36" s="272">
        <f t="shared" ref="N36:N41" si="0">K36/M36</f>
        <v>297.23287003007295</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5276.7898404294565</v>
      </c>
      <c r="L37" s="270"/>
      <c r="M37" s="271">
        <v>50</v>
      </c>
      <c r="N37" s="272">
        <f t="shared" si="0"/>
        <v>105.53579680858913</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67"/>
      <c r="J38" s="268"/>
      <c r="K38" s="269">
        <f>VLOOKUP(A38,EQUIPOS!A8:D165,4,FALSE)</f>
        <v>20957.623927824061</v>
      </c>
      <c r="L38" s="270"/>
      <c r="M38" s="271">
        <v>3.75</v>
      </c>
      <c r="N38" s="272">
        <f t="shared" si="0"/>
        <v>5588.699714086416</v>
      </c>
    </row>
    <row r="39" spans="1:14">
      <c r="A39" t="s">
        <v>228</v>
      </c>
      <c r="B39" s="836" t="str">
        <f>VLOOKUP(A39,EQUIPOS!A9:D154,3,FALSE)</f>
        <v xml:space="preserve">Formaleta metálica (concreto hidráulico)
</v>
      </c>
      <c r="C39" s="837"/>
      <c r="D39" s="837"/>
      <c r="E39" s="837"/>
      <c r="F39" s="837"/>
      <c r="G39" s="837"/>
      <c r="H39" s="838"/>
      <c r="I39" s="267"/>
      <c r="J39" s="268"/>
      <c r="K39" s="269">
        <f>VLOOKUP(A39,EQUIPOS!A9:D166,4,FALSE)</f>
        <v>3887.6484656251264</v>
      </c>
      <c r="L39" s="270"/>
      <c r="M39" s="271">
        <v>6.25</v>
      </c>
      <c r="N39" s="272">
        <f t="shared" si="0"/>
        <v>622.02375450002023</v>
      </c>
    </row>
    <row r="40" spans="1:14">
      <c r="A40" t="s">
        <v>301</v>
      </c>
      <c r="B40" s="836" t="str">
        <f>VLOOKUP(A40,EQUIPOS!A10:D154,3,FALSE)</f>
        <v>Regla vibratoria, de longitud de 3 a 5 m, motor de 3600 rpm, potencia 6 HP</v>
      </c>
      <c r="C40" s="837"/>
      <c r="D40" s="837"/>
      <c r="E40" s="837"/>
      <c r="F40" s="837"/>
      <c r="G40" s="837"/>
      <c r="H40" s="838"/>
      <c r="I40" s="267"/>
      <c r="J40" s="268"/>
      <c r="K40" s="269">
        <f>VLOOKUP(A40,EQUIPOS!A10:D167,4,FALSE)</f>
        <v>3242.3648417096661</v>
      </c>
      <c r="L40" s="270"/>
      <c r="M40" s="271">
        <v>6.25</v>
      </c>
      <c r="N40" s="272">
        <f t="shared" si="0"/>
        <v>518.77837467354652</v>
      </c>
    </row>
    <row r="41" spans="1:14">
      <c r="A41" t="s">
        <v>363</v>
      </c>
      <c r="B41" s="836" t="str">
        <f>VLOOKUP(A41,EQUIPOS!A11:D155,3,FALSE)</f>
        <v>Vibrador de concreto, Motor de 3 hp a 18.000 rpm Mangueras de 4 mt</v>
      </c>
      <c r="C41" s="837"/>
      <c r="D41" s="837"/>
      <c r="E41" s="837"/>
      <c r="F41" s="837"/>
      <c r="G41" s="837"/>
      <c r="H41" s="838"/>
      <c r="I41" s="267"/>
      <c r="J41" s="268"/>
      <c r="K41" s="269">
        <f>VLOOKUP(A41,EQUIPOS!A11:D168,4,FALSE)</f>
        <v>7321.1228093430982</v>
      </c>
      <c r="L41" s="270"/>
      <c r="M41" s="271">
        <v>6.25</v>
      </c>
      <c r="N41" s="272">
        <f t="shared" si="0"/>
        <v>1171.3796494948956</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N83*M46</f>
        <v>971.20648722881606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9274.8566468223562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3134.5414802532332</v>
      </c>
      <c r="N53" s="272">
        <f>K53*M53</f>
        <v>19228.090098775618</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17404.747282465738</v>
      </c>
      <c r="N54" s="272">
        <f>K54*M54</f>
        <v>19493.316956361628</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2424.3139551366739</v>
      </c>
      <c r="N55" s="272">
        <f>K55*M55</f>
        <v>897.89405745802742</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953.81030647920511</v>
      </c>
      <c r="N56" s="272">
        <f>K56*M56</f>
        <v>1059.7892294213391</v>
      </c>
    </row>
    <row r="57" spans="1:14">
      <c r="A57" s="144" t="s">
        <v>646</v>
      </c>
      <c r="B57" s="818" t="str">
        <f>VLOOKUP(A57,MATERIALES!A7:D373,3,FALSE)</f>
        <v>Sello de silicona o sellador autonivelante</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1" t="s">
        <v>144</v>
      </c>
      <c r="K57" s="44">
        <v>1.1111111111111112</v>
      </c>
      <c r="L57" s="827">
        <f>VLOOKUP(A57,MATERIALES!A4:D373,4,FALSE)</f>
        <v>3780.1064993517184</v>
      </c>
      <c r="M57" s="828"/>
      <c r="N57" s="272">
        <f>K57*L57</f>
        <v>4200.1183326130204</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6112.5599908401246</v>
      </c>
      <c r="N58" s="272">
        <f>K58*M58</f>
        <v>6846.0671897409402</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508253.65754856163</v>
      </c>
      <c r="N59" s="272">
        <f>K59*M59</f>
        <v>513336.19412404724</v>
      </c>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565061.46998841781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6" t="s">
        <v>961</v>
      </c>
      <c r="M65" s="799"/>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7">
        <f>VLOOKUP(A66,TRANSPORTE!A5:D117,4,FALSE)</f>
        <v>1212.7478093670829</v>
      </c>
      <c r="M66" s="828"/>
      <c r="N66" s="287">
        <f>K66*L66</f>
        <v>1224.8752874607537</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f>N66+N67+N68+N69+N70</f>
        <v>1224.8752874607537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0"/>
      <c r="C82" s="811"/>
      <c r="D82" s="811"/>
      <c r="E82" s="811"/>
      <c r="F82" s="811"/>
      <c r="G82" s="811"/>
      <c r="H82" s="811"/>
      <c r="I82" s="126"/>
      <c r="J82" s="126"/>
      <c r="K82" s="126"/>
      <c r="L82" s="911"/>
      <c r="M82" s="911"/>
      <c r="N82" s="45"/>
    </row>
    <row r="83" spans="1:14" ht="15.75" thickBot="1">
      <c r="B83" s="829" t="s">
        <v>953</v>
      </c>
      <c r="C83" s="830"/>
      <c r="D83" s="830"/>
      <c r="E83" s="830"/>
      <c r="F83" s="830"/>
      <c r="G83" s="830"/>
      <c r="H83" s="830"/>
      <c r="I83" s="830"/>
      <c r="J83" s="830"/>
      <c r="K83" s="830"/>
      <c r="L83" s="830"/>
      <c r="M83" s="831"/>
      <c r="N83" s="301">
        <f>SUM(N77:N82)</f>
        <v>9712.0648722881597</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585273.266794989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4"/>
      <c r="J89" s="334"/>
      <c r="K89" s="302" t="s">
        <v>970</v>
      </c>
      <c r="L89" s="853" t="s">
        <v>971</v>
      </c>
      <c r="M89" s="854"/>
      <c r="N89" s="303"/>
    </row>
    <row r="90" spans="1:14">
      <c r="B90" s="855" t="s">
        <v>972</v>
      </c>
      <c r="C90" s="856"/>
      <c r="D90" s="856"/>
      <c r="E90" s="856"/>
      <c r="F90" s="856"/>
      <c r="G90" s="856"/>
      <c r="H90" s="856"/>
      <c r="I90" s="87"/>
      <c r="J90" s="88"/>
      <c r="K90" s="304">
        <v>0.2</v>
      </c>
      <c r="L90" s="857">
        <f>N85*K90</f>
        <v>117054.65335899781</v>
      </c>
      <c r="M90" s="858"/>
      <c r="N90" s="51"/>
    </row>
    <row r="91" spans="1:14">
      <c r="B91" s="89" t="s">
        <v>973</v>
      </c>
      <c r="C91" s="90"/>
      <c r="D91" s="90"/>
      <c r="E91" s="90"/>
      <c r="F91" s="90"/>
      <c r="G91" s="90"/>
      <c r="H91" s="90"/>
      <c r="I91" s="87"/>
      <c r="J91" s="88"/>
      <c r="K91" s="304">
        <v>0.05</v>
      </c>
      <c r="L91" s="857">
        <f>N85*K91</f>
        <v>29263.663339749452</v>
      </c>
      <c r="M91" s="858"/>
      <c r="N91" s="51"/>
    </row>
    <row r="92" spans="1:14" ht="15.75" thickBot="1">
      <c r="B92" s="91" t="s">
        <v>974</v>
      </c>
      <c r="C92" s="92"/>
      <c r="D92" s="92"/>
      <c r="E92" s="92"/>
      <c r="F92" s="92"/>
      <c r="G92" s="92"/>
      <c r="H92" s="92"/>
      <c r="I92" s="93"/>
      <c r="J92" s="94"/>
      <c r="K92" s="305">
        <v>0.05</v>
      </c>
      <c r="L92" s="859">
        <f>N85*K92</f>
        <v>29263.663339749452</v>
      </c>
      <c r="M92" s="860"/>
      <c r="N92" s="51"/>
    </row>
    <row r="93" spans="1:14" ht="15.75" thickBot="1">
      <c r="B93" s="823" t="s">
        <v>953</v>
      </c>
      <c r="C93" s="824"/>
      <c r="D93" s="824"/>
      <c r="E93" s="824"/>
      <c r="F93" s="824"/>
      <c r="G93" s="824"/>
      <c r="H93" s="824"/>
      <c r="I93" s="824"/>
      <c r="J93" s="824"/>
      <c r="K93" s="824"/>
      <c r="L93" s="824"/>
      <c r="M93" s="825"/>
      <c r="N93" s="52">
        <f>L90+L91+L92</f>
        <v>175581.98003849669</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760855.24683348567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0"/>
      <c r="K125" s="800"/>
      <c r="L125" s="800"/>
      <c r="M125" s="800"/>
      <c r="N125" s="801"/>
    </row>
    <row r="126" spans="2:14" ht="15.75" customHeight="1" thickBot="1">
      <c r="B126" s="261" t="s">
        <v>2221</v>
      </c>
      <c r="C126" s="393"/>
      <c r="D126" s="393"/>
      <c r="E126" s="57"/>
      <c r="F126" s="57"/>
      <c r="G126" s="57"/>
      <c r="H126" s="57"/>
      <c r="I126" s="57"/>
      <c r="J126" s="802"/>
      <c r="K126" s="802"/>
      <c r="L126" s="802"/>
      <c r="M126" s="802"/>
      <c r="N126" s="803"/>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29.25" customHeight="1" thickBot="1">
      <c r="A31" s="157" t="s">
        <v>1845</v>
      </c>
      <c r="B31" s="80" t="s">
        <v>1093</v>
      </c>
      <c r="C31" s="963" t="s">
        <v>1625</v>
      </c>
      <c r="D31" s="964"/>
      <c r="E31" s="964"/>
      <c r="F31" s="964"/>
      <c r="G31" s="964"/>
      <c r="H31" s="964"/>
      <c r="I31" s="964"/>
      <c r="J31" s="964"/>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37"/>
      <c r="F40" s="837"/>
      <c r="G40" s="837"/>
      <c r="H40" s="838"/>
      <c r="I40" s="36"/>
      <c r="J40" s="37"/>
      <c r="K40" s="269"/>
      <c r="L40" s="276"/>
      <c r="M40" s="277"/>
      <c r="N40" s="272"/>
    </row>
    <row r="41" spans="1:14">
      <c r="B41" s="320"/>
      <c r="C41" s="321"/>
      <c r="D41" s="321"/>
      <c r="E41" s="321"/>
      <c r="F41" s="323"/>
      <c r="G41" s="323"/>
      <c r="H41" s="125"/>
      <c r="I41" s="36"/>
      <c r="J41" s="37"/>
      <c r="K41" s="274"/>
      <c r="L41" s="276"/>
      <c r="M41" s="277"/>
      <c r="N41" s="278"/>
    </row>
    <row r="42" spans="1:14">
      <c r="B42" s="843"/>
      <c r="C42" s="844"/>
      <c r="D42" s="844"/>
      <c r="E42" s="38"/>
      <c r="F42" s="39"/>
      <c r="G42" s="39"/>
      <c r="H42" s="40"/>
      <c r="I42" s="36"/>
      <c r="J42" s="37"/>
      <c r="K42" s="279"/>
      <c r="L42" s="276"/>
      <c r="M42" s="401"/>
      <c r="N42" s="344"/>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449.45741887973315</v>
      </c>
      <c r="N49" s="272">
        <f>K49*M49</f>
        <v>449.45741887973315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449.45741887973315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449.45741887973315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89.891483775946639</v>
      </c>
      <c r="M83" s="858"/>
      <c r="N83" s="51"/>
    </row>
    <row r="84" spans="1:14">
      <c r="B84" s="89" t="s">
        <v>973</v>
      </c>
      <c r="C84" s="90"/>
      <c r="D84" s="90"/>
      <c r="E84" s="90"/>
      <c r="F84" s="90"/>
      <c r="G84" s="90"/>
      <c r="H84" s="90"/>
      <c r="I84" s="87"/>
      <c r="J84" s="88"/>
      <c r="K84" s="304">
        <v>0.05</v>
      </c>
      <c r="L84" s="857">
        <f>N78*K84</f>
        <v>22.47287094398666</v>
      </c>
      <c r="M84" s="858"/>
      <c r="N84" s="51"/>
    </row>
    <row r="85" spans="1:14" ht="15.75" thickBot="1">
      <c r="B85" s="91" t="s">
        <v>974</v>
      </c>
      <c r="C85" s="92"/>
      <c r="D85" s="92"/>
      <c r="E85" s="92"/>
      <c r="F85" s="92"/>
      <c r="G85" s="92"/>
      <c r="H85" s="92"/>
      <c r="I85" s="93"/>
      <c r="J85" s="94"/>
      <c r="K85" s="305">
        <v>0.05</v>
      </c>
      <c r="L85" s="859">
        <f>N78*K85</f>
        <v>22.47287094398666</v>
      </c>
      <c r="M85" s="860"/>
      <c r="N85" s="51"/>
    </row>
    <row r="86" spans="1:14" ht="15.75" thickBot="1">
      <c r="B86" s="823" t="s">
        <v>953</v>
      </c>
      <c r="C86" s="824"/>
      <c r="D86" s="824"/>
      <c r="E86" s="824"/>
      <c r="F86" s="824"/>
      <c r="G86" s="824"/>
      <c r="H86" s="824"/>
      <c r="I86" s="824"/>
      <c r="J86" s="824"/>
      <c r="K86" s="824"/>
      <c r="L86" s="824"/>
      <c r="M86" s="825"/>
      <c r="N86" s="52">
        <f>L83+L84+L85</f>
        <v>134.83722566391995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584.29464454365313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9.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1" t="s">
        <v>2221</v>
      </c>
      <c r="C119" s="393"/>
      <c r="D119" s="393"/>
      <c r="E119" s="57"/>
      <c r="F119" s="57"/>
      <c r="G119" s="57"/>
      <c r="H119" s="57"/>
      <c r="I119" s="57"/>
      <c r="J119" s="802"/>
      <c r="K119" s="802"/>
      <c r="L119" s="802"/>
      <c r="M119" s="802"/>
      <c r="N119" s="80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29.25" customHeight="1" thickBot="1">
      <c r="A31" t="s">
        <v>1845</v>
      </c>
      <c r="B31" s="80" t="s">
        <v>1626</v>
      </c>
      <c r="C31" s="963" t="s">
        <v>2040</v>
      </c>
      <c r="D31" s="964"/>
      <c r="E31" s="964"/>
      <c r="F31" s="964"/>
      <c r="G31" s="964"/>
      <c r="H31" s="964"/>
      <c r="I31" s="964"/>
      <c r="J31" s="964"/>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37"/>
      <c r="F40" s="837"/>
      <c r="G40" s="837"/>
      <c r="H40" s="838"/>
      <c r="I40" s="36"/>
      <c r="J40" s="37"/>
      <c r="K40" s="269"/>
      <c r="L40" s="276"/>
      <c r="M40" s="277"/>
      <c r="N40" s="272"/>
    </row>
    <row r="41" spans="1:14">
      <c r="B41" s="320"/>
      <c r="C41" s="321"/>
      <c r="D41" s="321"/>
      <c r="E41" s="321"/>
      <c r="F41" s="323"/>
      <c r="G41" s="323"/>
      <c r="H41" s="125"/>
      <c r="I41" s="36"/>
      <c r="J41" s="37"/>
      <c r="K41" s="274"/>
      <c r="L41" s="276"/>
      <c r="M41" s="277"/>
      <c r="N41" s="278"/>
    </row>
    <row r="42" spans="1:14">
      <c r="B42" s="843"/>
      <c r="C42" s="844"/>
      <c r="D42" s="844"/>
      <c r="E42" s="38"/>
      <c r="F42" s="39"/>
      <c r="G42" s="39"/>
      <c r="H42" s="40"/>
      <c r="I42" s="36"/>
      <c r="J42" s="37"/>
      <c r="K42" s="279"/>
      <c r="L42" s="276"/>
      <c r="M42" s="401"/>
      <c r="N42" s="344"/>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516.24000706233505</v>
      </c>
      <c r="N49" s="272">
        <f>K49*M49</f>
        <v>516.24000706233505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516.24000706233505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516.24000706233505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103.24800141246702</v>
      </c>
      <c r="M83" s="858"/>
      <c r="N83" s="51"/>
    </row>
    <row r="84" spans="1:14">
      <c r="B84" s="89" t="s">
        <v>973</v>
      </c>
      <c r="C84" s="90"/>
      <c r="D84" s="90"/>
      <c r="E84" s="90"/>
      <c r="F84" s="90"/>
      <c r="G84" s="90"/>
      <c r="H84" s="90"/>
      <c r="I84" s="87"/>
      <c r="J84" s="88"/>
      <c r="K84" s="304">
        <v>0.05</v>
      </c>
      <c r="L84" s="857">
        <f>N78*K84</f>
        <v>25.812000353116755</v>
      </c>
      <c r="M84" s="858"/>
      <c r="N84" s="51"/>
    </row>
    <row r="85" spans="1:14" ht="15.75" thickBot="1">
      <c r="B85" s="91" t="s">
        <v>974</v>
      </c>
      <c r="C85" s="92"/>
      <c r="D85" s="92"/>
      <c r="E85" s="92"/>
      <c r="F85" s="92"/>
      <c r="G85" s="92"/>
      <c r="H85" s="92"/>
      <c r="I85" s="93"/>
      <c r="J85" s="94"/>
      <c r="K85" s="305">
        <v>0.05</v>
      </c>
      <c r="L85" s="859">
        <f>N78*K85</f>
        <v>25.812000353116755</v>
      </c>
      <c r="M85" s="860"/>
      <c r="N85" s="51"/>
    </row>
    <row r="86" spans="1:14" ht="15.75" thickBot="1">
      <c r="B86" s="823" t="s">
        <v>953</v>
      </c>
      <c r="C86" s="824"/>
      <c r="D86" s="824"/>
      <c r="E86" s="824"/>
      <c r="F86" s="824"/>
      <c r="G86" s="824"/>
      <c r="H86" s="824"/>
      <c r="I86" s="824"/>
      <c r="J86" s="824"/>
      <c r="K86" s="824"/>
      <c r="L86" s="824"/>
      <c r="M86" s="825"/>
      <c r="N86" s="52">
        <f>L83+L84+L85</f>
        <v>154.87200211870052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671.11200918103555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41.25" customHeight="1" thickBot="1">
      <c r="A31" t="s">
        <v>1845</v>
      </c>
      <c r="B31" s="80" t="s">
        <v>1627</v>
      </c>
      <c r="C31" s="963" t="s">
        <v>2041</v>
      </c>
      <c r="D31" s="964"/>
      <c r="E31" s="964"/>
      <c r="F31" s="964"/>
      <c r="G31" s="964"/>
      <c r="H31" s="964"/>
      <c r="I31" s="964"/>
      <c r="J31" s="964"/>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37"/>
      <c r="F40" s="837"/>
      <c r="G40" s="837"/>
      <c r="H40" s="838"/>
      <c r="I40" s="36"/>
      <c r="J40" s="37"/>
      <c r="K40" s="269"/>
      <c r="L40" s="276"/>
      <c r="M40" s="277"/>
      <c r="N40" s="272"/>
    </row>
    <row r="41" spans="1:14">
      <c r="B41" s="320"/>
      <c r="C41" s="321"/>
      <c r="D41" s="321"/>
      <c r="E41" s="321"/>
      <c r="F41" s="323"/>
      <c r="G41" s="323"/>
      <c r="H41" s="125"/>
      <c r="I41" s="36"/>
      <c r="J41" s="37"/>
      <c r="K41" s="274"/>
      <c r="L41" s="276"/>
      <c r="M41" s="277"/>
      <c r="N41" s="278"/>
    </row>
    <row r="42" spans="1:14">
      <c r="B42" s="843"/>
      <c r="C42" s="844"/>
      <c r="D42" s="844"/>
      <c r="E42" s="38"/>
      <c r="F42" s="39"/>
      <c r="G42" s="39"/>
      <c r="H42" s="40"/>
      <c r="I42" s="36"/>
      <c r="J42" s="37"/>
      <c r="K42" s="279"/>
      <c r="L42" s="276"/>
      <c r="M42" s="401"/>
      <c r="N42" s="344"/>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418.59360611860313</v>
      </c>
      <c r="N49" s="272">
        <f>K49*M49</f>
        <v>418.59360611860313</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418.59360611860313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418.59360611860313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83.718721223720635</v>
      </c>
      <c r="M83" s="858"/>
      <c r="N83" s="51"/>
    </row>
    <row r="84" spans="1:14">
      <c r="B84" s="89" t="s">
        <v>973</v>
      </c>
      <c r="C84" s="90"/>
      <c r="D84" s="90"/>
      <c r="E84" s="90"/>
      <c r="F84" s="90"/>
      <c r="G84" s="90"/>
      <c r="H84" s="90"/>
      <c r="I84" s="87"/>
      <c r="J84" s="88"/>
      <c r="K84" s="304">
        <v>0.05</v>
      </c>
      <c r="L84" s="857">
        <f>N78*K84</f>
        <v>20.929680305930159</v>
      </c>
      <c r="M84" s="858"/>
      <c r="N84" s="51"/>
    </row>
    <row r="85" spans="1:14" ht="15.75" thickBot="1">
      <c r="B85" s="91" t="s">
        <v>974</v>
      </c>
      <c r="C85" s="92"/>
      <c r="D85" s="92"/>
      <c r="E85" s="92"/>
      <c r="F85" s="92"/>
      <c r="G85" s="92"/>
      <c r="H85" s="92"/>
      <c r="I85" s="93"/>
      <c r="J85" s="94"/>
      <c r="K85" s="305">
        <v>0.05</v>
      </c>
      <c r="L85" s="859">
        <f>N78*K85</f>
        <v>20.929680305930159</v>
      </c>
      <c r="M85" s="860"/>
      <c r="N85" s="51"/>
    </row>
    <row r="86" spans="1:14" ht="15.75" thickBot="1">
      <c r="B86" s="823" t="s">
        <v>953</v>
      </c>
      <c r="C86" s="824"/>
      <c r="D86" s="824"/>
      <c r="E86" s="824"/>
      <c r="F86" s="824"/>
      <c r="G86" s="824"/>
      <c r="H86" s="824"/>
      <c r="I86" s="824"/>
      <c r="J86" s="824"/>
      <c r="K86" s="824"/>
      <c r="L86" s="824"/>
      <c r="M86" s="825"/>
      <c r="N86" s="52">
        <f>L83+L84+L85</f>
        <v>125.57808183558096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544.17168795418411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1857.705437687956</v>
      </c>
      <c r="L36" s="270"/>
      <c r="M36" s="271">
        <v>30</v>
      </c>
      <c r="N36" s="272">
        <f>K36/M36</f>
        <v>61.923514589598533</v>
      </c>
    </row>
    <row r="37" spans="1:14">
      <c r="A37" t="s">
        <v>363</v>
      </c>
      <c r="B37" s="836" t="str">
        <f>VLOOKUP(A37,EQUIPOS!A7:D154,3,FALSE)</f>
        <v>Vibrador de concreto, Motor de 3 hp a 18.000 rpm Mangueras de 4 mt</v>
      </c>
      <c r="C37" s="837"/>
      <c r="D37" s="837"/>
      <c r="E37" s="837"/>
      <c r="F37" s="837"/>
      <c r="G37" s="837"/>
      <c r="H37" s="838"/>
      <c r="I37" s="267"/>
      <c r="J37" s="268"/>
      <c r="K37" s="269">
        <f>VLOOKUP(A37,EQUIPOS!A7:D164,4,FALSE)</f>
        <v>7321.1228093430982</v>
      </c>
      <c r="L37" s="270"/>
      <c r="M37" s="271">
        <v>30</v>
      </c>
      <c r="N37" s="272">
        <f>K37/M37</f>
        <v>244.03742697810327</v>
      </c>
    </row>
    <row r="38" spans="1:14">
      <c r="A38" t="s">
        <v>228</v>
      </c>
      <c r="B38" s="836" t="str">
        <f>VLOOKUP(A38,EQUIPOS!A8:D154,3,FALSE)</f>
        <v xml:space="preserve">Formaleta metálica (concreto hidráulico)
</v>
      </c>
      <c r="C38" s="837"/>
      <c r="D38" s="837"/>
      <c r="E38" s="837"/>
      <c r="F38" s="837"/>
      <c r="G38" s="837"/>
      <c r="H38" s="838"/>
      <c r="I38" s="839"/>
      <c r="J38" s="820"/>
      <c r="K38" s="269">
        <f>VLOOKUP(A38,EQUIPOS!A8:D165,4,FALSE)</f>
        <v>3887.6484656251264</v>
      </c>
      <c r="L38" s="840">
        <v>0.33329999999999999</v>
      </c>
      <c r="M38" s="841"/>
      <c r="N38" s="272">
        <f>K38/L38</f>
        <v>11664.111808056185</v>
      </c>
    </row>
    <row r="39" spans="1:14">
      <c r="B39" s="836"/>
      <c r="C39" s="837"/>
      <c r="D39" s="837"/>
      <c r="E39" s="837"/>
      <c r="F39" s="837"/>
      <c r="G39" s="837"/>
      <c r="H39" s="838"/>
      <c r="I39" s="36"/>
      <c r="J39" s="37"/>
      <c r="K39" s="269"/>
      <c r="L39" s="276"/>
      <c r="M39" s="277"/>
      <c r="N39" s="272"/>
    </row>
    <row r="40" spans="1:14">
      <c r="B40" s="320"/>
      <c r="C40" s="321"/>
      <c r="D40" s="321"/>
      <c r="E40" s="323"/>
      <c r="F40" s="323"/>
      <c r="G40" s="323"/>
      <c r="H40" s="125"/>
      <c r="I40" s="36"/>
      <c r="J40" s="37"/>
      <c r="K40" s="274"/>
      <c r="L40" s="276"/>
      <c r="M40" s="277"/>
      <c r="N40" s="278"/>
    </row>
    <row r="41" spans="1:14">
      <c r="B41" s="843" t="s">
        <v>952</v>
      </c>
      <c r="C41" s="844"/>
      <c r="D41" s="844"/>
      <c r="E41" s="38"/>
      <c r="F41" s="39"/>
      <c r="G41" s="39"/>
      <c r="H41" s="40"/>
      <c r="I41" s="36"/>
      <c r="J41" s="37"/>
      <c r="K41" s="279"/>
      <c r="L41" s="276"/>
      <c r="M41" s="401">
        <v>0.1</v>
      </c>
      <c r="N41" s="344">
        <f>N72*M41</f>
        <v>224.88926817266997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12194.962017796557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508253.65754856163</v>
      </c>
      <c r="N48" s="272">
        <f>K48*M48</f>
        <v>513336.19412404724</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18"/>
      <c r="C51" s="819"/>
      <c r="D51" s="819"/>
      <c r="E51" s="819"/>
      <c r="F51" s="819"/>
      <c r="G51" s="819"/>
      <c r="H51" s="819"/>
      <c r="I51" s="820"/>
      <c r="J51" s="42"/>
      <c r="K51" s="44"/>
      <c r="L51" s="821"/>
      <c r="M51" s="822"/>
      <c r="N51" s="45"/>
    </row>
    <row r="52" spans="1:14" ht="15.75" thickBot="1">
      <c r="B52" s="823" t="s">
        <v>953</v>
      </c>
      <c r="C52" s="824"/>
      <c r="D52" s="824"/>
      <c r="E52" s="824"/>
      <c r="F52" s="824"/>
      <c r="G52" s="824"/>
      <c r="H52" s="824"/>
      <c r="I52" s="824"/>
      <c r="J52" s="824"/>
      <c r="K52" s="824"/>
      <c r="L52" s="824"/>
      <c r="M52" s="825"/>
      <c r="N52" s="394">
        <f>SUM(N48:N51)</f>
        <v>513336.19412404724</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6" t="s">
        <v>961</v>
      </c>
      <c r="M56" s="799"/>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7">
        <f>VLOOKUP(A57,TRANSPORTE!A5:D117,4,FALSE)</f>
        <v>1212.7478093670829</v>
      </c>
      <c r="M57" s="828"/>
      <c r="N57" s="287">
        <f>K57*L57</f>
        <v>1224.8752874607537</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2"/>
      <c r="M61" s="813"/>
      <c r="N61" s="127"/>
    </row>
    <row r="62" spans="1:14" ht="15.75" thickBot="1">
      <c r="B62" s="829" t="s">
        <v>953</v>
      </c>
      <c r="C62" s="830"/>
      <c r="D62" s="830"/>
      <c r="E62" s="830"/>
      <c r="F62" s="830"/>
      <c r="G62" s="830"/>
      <c r="H62" s="830"/>
      <c r="I62" s="830"/>
      <c r="J62" s="830"/>
      <c r="K62" s="830"/>
      <c r="L62" s="830"/>
      <c r="M62" s="831"/>
      <c r="N62" s="104">
        <f>SUM(N57:N61)</f>
        <v>1224.8752874607537</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49" t="s">
        <v>963</v>
      </c>
      <c r="C66" s="850"/>
      <c r="D66" s="850"/>
      <c r="E66" s="850"/>
      <c r="F66" s="850"/>
      <c r="G66" s="850"/>
      <c r="H66" s="850"/>
      <c r="I66" s="73" t="s">
        <v>964</v>
      </c>
      <c r="J66" s="75" t="s">
        <v>1410</v>
      </c>
      <c r="K66" s="74" t="s">
        <v>966</v>
      </c>
      <c r="L66" s="851" t="s">
        <v>950</v>
      </c>
      <c r="M66" s="852"/>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0"/>
      <c r="C71" s="811"/>
      <c r="D71" s="811"/>
      <c r="E71" s="811"/>
      <c r="F71" s="811"/>
      <c r="G71" s="811"/>
      <c r="H71" s="811"/>
      <c r="I71" s="126"/>
      <c r="J71" s="126"/>
      <c r="K71" s="126"/>
      <c r="L71" s="911"/>
      <c r="M71" s="911"/>
      <c r="N71" s="45"/>
    </row>
    <row r="72" spans="1:15" ht="15.75" thickBot="1">
      <c r="B72" s="829" t="s">
        <v>953</v>
      </c>
      <c r="C72" s="830"/>
      <c r="D72" s="830"/>
      <c r="E72" s="830"/>
      <c r="F72" s="830"/>
      <c r="G72" s="830"/>
      <c r="H72" s="830"/>
      <c r="I72" s="830"/>
      <c r="J72" s="830"/>
      <c r="K72" s="830"/>
      <c r="L72" s="830"/>
      <c r="M72" s="831"/>
      <c r="N72" s="301">
        <f>SUM(N67:N71)</f>
        <v>2248.8926817266997</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N43+N52+N62+N72</f>
        <v>529004.92411103123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4" t="s">
        <v>969</v>
      </c>
      <c r="C78" s="815"/>
      <c r="D78" s="815"/>
      <c r="E78" s="815"/>
      <c r="F78" s="815"/>
      <c r="G78" s="815"/>
      <c r="H78" s="815"/>
      <c r="I78" s="314"/>
      <c r="J78" s="334"/>
      <c r="K78" s="302" t="s">
        <v>970</v>
      </c>
      <c r="L78" s="853" t="s">
        <v>971</v>
      </c>
      <c r="M78" s="854"/>
      <c r="N78" s="303"/>
    </row>
    <row r="79" spans="1:15">
      <c r="B79" s="855" t="s">
        <v>972</v>
      </c>
      <c r="C79" s="856"/>
      <c r="D79" s="856"/>
      <c r="E79" s="856"/>
      <c r="F79" s="856"/>
      <c r="G79" s="856"/>
      <c r="H79" s="856"/>
      <c r="I79" s="87"/>
      <c r="J79" s="88"/>
      <c r="K79" s="304">
        <v>0.2</v>
      </c>
      <c r="L79" s="857">
        <f>N74*K79</f>
        <v>105800.98482220626</v>
      </c>
      <c r="M79" s="858"/>
      <c r="N79" s="51"/>
    </row>
    <row r="80" spans="1:15">
      <c r="B80" s="89" t="s">
        <v>973</v>
      </c>
      <c r="C80" s="90"/>
      <c r="D80" s="90"/>
      <c r="E80" s="90"/>
      <c r="F80" s="90"/>
      <c r="G80" s="90"/>
      <c r="H80" s="90"/>
      <c r="I80" s="87"/>
      <c r="J80" s="88"/>
      <c r="K80" s="304">
        <v>0.05</v>
      </c>
      <c r="L80" s="857">
        <f>N74*K80</f>
        <v>26450.246205551564</v>
      </c>
      <c r="M80" s="858"/>
      <c r="N80" s="51"/>
    </row>
    <row r="81" spans="1:14" ht="15.75" thickBot="1">
      <c r="B81" s="91" t="s">
        <v>974</v>
      </c>
      <c r="C81" s="92"/>
      <c r="D81" s="92"/>
      <c r="E81" s="92"/>
      <c r="F81" s="92"/>
      <c r="G81" s="92"/>
      <c r="H81" s="92"/>
      <c r="I81" s="93"/>
      <c r="J81" s="94"/>
      <c r="K81" s="305">
        <v>0.05</v>
      </c>
      <c r="L81" s="859">
        <f>N74*K81</f>
        <v>26450.246205551564</v>
      </c>
      <c r="M81" s="860"/>
      <c r="N81" s="51"/>
    </row>
    <row r="82" spans="1:14" ht="15.75" thickBot="1">
      <c r="B82" s="823" t="s">
        <v>953</v>
      </c>
      <c r="C82" s="824"/>
      <c r="D82" s="824"/>
      <c r="E82" s="824"/>
      <c r="F82" s="824"/>
      <c r="G82" s="824"/>
      <c r="H82" s="824"/>
      <c r="I82" s="824"/>
      <c r="J82" s="824"/>
      <c r="K82" s="824"/>
      <c r="L82" s="824"/>
      <c r="M82" s="825"/>
      <c r="N82" s="52">
        <f>L79+L80+L81</f>
        <v>158701.47723330936</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687706.40134434053</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1"/>
      <c r="K114" s="971"/>
      <c r="L114" s="971"/>
      <c r="M114" s="971"/>
      <c r="N114" s="972"/>
    </row>
    <row r="115" spans="2:14" ht="15.75" thickBot="1">
      <c r="B115" s="419" t="s">
        <v>2221</v>
      </c>
      <c r="C115" s="420"/>
      <c r="D115" s="420"/>
      <c r="E115" s="259"/>
      <c r="F115" s="259"/>
      <c r="G115" s="259"/>
      <c r="H115" s="259"/>
      <c r="I115" s="259"/>
      <c r="J115" s="973"/>
      <c r="K115" s="973"/>
      <c r="L115" s="973"/>
      <c r="M115" s="973"/>
      <c r="N115" s="974"/>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3729.7791643196192</v>
      </c>
      <c r="L36" s="270"/>
      <c r="M36" s="271">
        <v>37.5</v>
      </c>
      <c r="N36" s="272">
        <f>K36/M36</f>
        <v>99.460777715189849</v>
      </c>
    </row>
    <row r="37" spans="1:14">
      <c r="B37" s="836"/>
      <c r="C37" s="837"/>
      <c r="D37" s="837"/>
      <c r="E37" s="842"/>
      <c r="F37" s="837"/>
      <c r="G37" s="837"/>
      <c r="H37" s="838"/>
      <c r="I37" s="36"/>
      <c r="J37" s="37"/>
      <c r="K37" s="274"/>
      <c r="L37" s="276"/>
      <c r="M37" s="277"/>
      <c r="N37" s="278"/>
    </row>
    <row r="38" spans="1:14">
      <c r="B38" s="843" t="s">
        <v>952</v>
      </c>
      <c r="C38" s="844"/>
      <c r="D38" s="844"/>
      <c r="E38" s="38"/>
      <c r="F38" s="39"/>
      <c r="G38" s="39"/>
      <c r="H38" s="40"/>
      <c r="I38" s="36"/>
      <c r="J38" s="37"/>
      <c r="K38" s="279"/>
      <c r="L38" s="276"/>
      <c r="M38" s="469">
        <v>0.1</v>
      </c>
      <c r="N38" s="344">
        <f>N72*M38</f>
        <v>1079.468487228816</v>
      </c>
    </row>
    <row r="39" spans="1:14" ht="15.75" thickBot="1">
      <c r="B39" s="836"/>
      <c r="C39" s="837"/>
      <c r="D39" s="837"/>
      <c r="E39" s="837"/>
      <c r="F39" s="837"/>
      <c r="G39" s="837"/>
      <c r="H39" s="838"/>
      <c r="I39" s="845"/>
      <c r="J39" s="846"/>
      <c r="K39" s="41"/>
      <c r="L39" s="847"/>
      <c r="M39" s="848"/>
      <c r="N39" s="105"/>
    </row>
    <row r="40" spans="1:14" ht="15.75" thickBot="1">
      <c r="B40" s="823" t="s">
        <v>953</v>
      </c>
      <c r="C40" s="824"/>
      <c r="D40" s="824"/>
      <c r="E40" s="824"/>
      <c r="F40" s="824"/>
      <c r="G40" s="824"/>
      <c r="H40" s="824"/>
      <c r="I40" s="824"/>
      <c r="J40" s="824"/>
      <c r="K40" s="824"/>
      <c r="L40" s="824"/>
      <c r="M40" s="825"/>
      <c r="N40" s="394">
        <f>SUM(N36:N39)</f>
        <v>1178.9292649440058</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4" t="s">
        <v>944</v>
      </c>
      <c r="C44" s="815"/>
      <c r="D44" s="815"/>
      <c r="E44" s="815"/>
      <c r="F44" s="815"/>
      <c r="G44" s="815"/>
      <c r="H44" s="815"/>
      <c r="I44" s="816"/>
      <c r="J44" s="315" t="s">
        <v>945</v>
      </c>
      <c r="K44" s="85" t="s">
        <v>946</v>
      </c>
      <c r="L44" s="817" t="s">
        <v>955</v>
      </c>
      <c r="M44" s="816"/>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67683.045765445771</v>
      </c>
      <c r="N45" s="272">
        <f>K45*M45</f>
        <v>69713.537138409141</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43360.98046998935</v>
      </c>
      <c r="N46" s="272">
        <f>K46*M46</f>
        <v>433.60980469989352</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28499.768655388474</v>
      </c>
      <c r="N47" s="272">
        <f>K47*M47</f>
        <v>1424.9884327694238</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371736.1128963714</v>
      </c>
      <c r="N48" s="272">
        <f>K48*M48</f>
        <v>3717.3611289637142</v>
      </c>
    </row>
    <row r="49" spans="1:14" ht="15.75" thickBot="1">
      <c r="B49" s="309"/>
      <c r="C49" s="310"/>
      <c r="D49" s="310"/>
      <c r="E49" s="310"/>
      <c r="F49" s="310"/>
      <c r="G49" s="310"/>
      <c r="H49" s="310"/>
      <c r="I49" s="310"/>
      <c r="J49" s="126"/>
      <c r="K49" s="126"/>
      <c r="L49" s="325"/>
      <c r="M49" s="324"/>
      <c r="N49" s="127"/>
    </row>
    <row r="50" spans="1:14" ht="15.75" thickBot="1">
      <c r="B50" s="823" t="s">
        <v>953</v>
      </c>
      <c r="C50" s="824"/>
      <c r="D50" s="824"/>
      <c r="E50" s="824"/>
      <c r="F50" s="824"/>
      <c r="G50" s="824"/>
      <c r="H50" s="824"/>
      <c r="I50" s="824"/>
      <c r="J50" s="824"/>
      <c r="K50" s="824"/>
      <c r="L50" s="824"/>
      <c r="M50" s="825"/>
      <c r="N50" s="394">
        <f>SUM(N45:N49)</f>
        <v>75289.496504842187</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6" t="s">
        <v>961</v>
      </c>
      <c r="M54" s="799"/>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7">
        <f>VLOOKUP(A55,TRANSPORTE!A5:D117,4,FALSE)</f>
        <v>853.88945974186618</v>
      </c>
      <c r="M55" s="828"/>
      <c r="N55" s="287">
        <f>K55*L55</f>
        <v>785.57830296251689</v>
      </c>
    </row>
    <row r="56" spans="1:14">
      <c r="A56" t="s">
        <v>1227</v>
      </c>
      <c r="B56" s="46" t="str">
        <f>VLOOKUP(A56,TRANSPORTE!A6:D117,3,FALSE)</f>
        <v>Transporte de Arena</v>
      </c>
      <c r="C56" s="47"/>
      <c r="D56" s="47"/>
      <c r="E56" s="47"/>
      <c r="F56" s="47"/>
      <c r="G56" s="47"/>
      <c r="H56" s="311" t="s">
        <v>1468</v>
      </c>
      <c r="I56" s="279">
        <v>0.01</v>
      </c>
      <c r="J56" s="286">
        <v>1</v>
      </c>
      <c r="K56" s="279">
        <f>I56*J56</f>
        <v>0.01</v>
      </c>
      <c r="L56" s="827">
        <f>VLOOKUP(A56,TRANSPORTE!A6:D117,4,FALSE)</f>
        <v>1212.7478093670829</v>
      </c>
      <c r="M56" s="828"/>
      <c r="N56" s="287">
        <f>K56*L56</f>
        <v>12.127478093670829</v>
      </c>
    </row>
    <row r="57" spans="1:14">
      <c r="A57" t="s">
        <v>1227</v>
      </c>
      <c r="B57" s="46" t="str">
        <f>VLOOKUP(A57,TRANSPORTE!A6:D117,3,FALSE)</f>
        <v>Transporte de Arena</v>
      </c>
      <c r="C57" s="47"/>
      <c r="D57" s="47"/>
      <c r="E57" s="47"/>
      <c r="F57" s="47"/>
      <c r="G57" s="47"/>
      <c r="H57" s="311" t="s">
        <v>1468</v>
      </c>
      <c r="I57" s="279">
        <v>0.05</v>
      </c>
      <c r="J57" s="286">
        <v>1</v>
      </c>
      <c r="K57" s="279">
        <f>I57*J57</f>
        <v>0.05</v>
      </c>
      <c r="L57" s="827">
        <f>VLOOKUP(A57,TRANSPORTE!A6:D118,4,FALSE)</f>
        <v>1212.7478093670829</v>
      </c>
      <c r="M57" s="828"/>
      <c r="N57" s="287">
        <f>K57*L57</f>
        <v>60.637390468354148</v>
      </c>
    </row>
    <row r="58" spans="1:14">
      <c r="B58" s="46"/>
      <c r="C58" s="47"/>
      <c r="D58" s="47"/>
      <c r="E58" s="47"/>
      <c r="F58" s="47"/>
      <c r="G58" s="47"/>
      <c r="H58" s="311"/>
      <c r="I58" s="279"/>
      <c r="J58" s="286"/>
      <c r="K58" s="279"/>
      <c r="L58" s="827"/>
      <c r="M58" s="828"/>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2"/>
      <c r="M60" s="813"/>
      <c r="N60" s="127"/>
    </row>
    <row r="61" spans="1:14" ht="15.75" thickBot="1">
      <c r="B61" s="829" t="s">
        <v>953</v>
      </c>
      <c r="C61" s="830"/>
      <c r="D61" s="830"/>
      <c r="E61" s="830"/>
      <c r="F61" s="830"/>
      <c r="G61" s="830"/>
      <c r="H61" s="830"/>
      <c r="I61" s="830"/>
      <c r="J61" s="830"/>
      <c r="K61" s="830"/>
      <c r="L61" s="830"/>
      <c r="M61" s="831"/>
      <c r="N61" s="104">
        <f>N55+N56+N57+N58+N59</f>
        <v>858.34317152454184</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49" t="s">
        <v>963</v>
      </c>
      <c r="C65" s="850"/>
      <c r="D65" s="850"/>
      <c r="E65" s="850"/>
      <c r="F65" s="850"/>
      <c r="G65" s="850"/>
      <c r="H65" s="850"/>
      <c r="I65" s="73" t="s">
        <v>964</v>
      </c>
      <c r="J65" s="75" t="s">
        <v>1410</v>
      </c>
      <c r="K65" s="74" t="s">
        <v>966</v>
      </c>
      <c r="L65" s="851" t="s">
        <v>950</v>
      </c>
      <c r="M65" s="852"/>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0"/>
      <c r="C71" s="811"/>
      <c r="D71" s="811"/>
      <c r="E71" s="811"/>
      <c r="F71" s="811"/>
      <c r="G71" s="811"/>
      <c r="H71" s="811"/>
      <c r="I71" s="126"/>
      <c r="J71" s="126"/>
      <c r="K71" s="126"/>
      <c r="L71" s="911"/>
      <c r="M71" s="911"/>
      <c r="N71" s="45"/>
    </row>
    <row r="72" spans="1:15" ht="15.75" thickBot="1">
      <c r="B72" s="829" t="s">
        <v>953</v>
      </c>
      <c r="C72" s="830"/>
      <c r="D72" s="830"/>
      <c r="E72" s="830"/>
      <c r="F72" s="830"/>
      <c r="G72" s="830"/>
      <c r="H72" s="830"/>
      <c r="I72" s="830"/>
      <c r="J72" s="830"/>
      <c r="K72" s="830"/>
      <c r="L72" s="830"/>
      <c r="M72" s="831"/>
      <c r="N72" s="301">
        <f>SUM(N66:N71)</f>
        <v>10794.684872288159</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N40+N50+N61+N72</f>
        <v>88121.453813598884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4" t="s">
        <v>969</v>
      </c>
      <c r="C78" s="815"/>
      <c r="D78" s="815"/>
      <c r="E78" s="815"/>
      <c r="F78" s="815"/>
      <c r="G78" s="815"/>
      <c r="H78" s="815"/>
      <c r="I78" s="314"/>
      <c r="J78" s="334"/>
      <c r="K78" s="302" t="s">
        <v>970</v>
      </c>
      <c r="L78" s="853" t="s">
        <v>971</v>
      </c>
      <c r="M78" s="854"/>
      <c r="N78" s="303"/>
    </row>
    <row r="79" spans="1:15">
      <c r="B79" s="855" t="s">
        <v>972</v>
      </c>
      <c r="C79" s="856"/>
      <c r="D79" s="856"/>
      <c r="E79" s="856"/>
      <c r="F79" s="856"/>
      <c r="G79" s="856"/>
      <c r="H79" s="856"/>
      <c r="I79" s="87"/>
      <c r="J79" s="88"/>
      <c r="K79" s="304">
        <v>0.2</v>
      </c>
      <c r="L79" s="857">
        <f>N74*K79</f>
        <v>17624.290762719778</v>
      </c>
      <c r="M79" s="858"/>
      <c r="N79" s="51"/>
    </row>
    <row r="80" spans="1:15">
      <c r="B80" s="89" t="s">
        <v>973</v>
      </c>
      <c r="C80" s="90"/>
      <c r="D80" s="90"/>
      <c r="E80" s="90"/>
      <c r="F80" s="90"/>
      <c r="G80" s="90"/>
      <c r="H80" s="90"/>
      <c r="I80" s="87"/>
      <c r="J80" s="88"/>
      <c r="K80" s="304">
        <v>0.05</v>
      </c>
      <c r="L80" s="857">
        <f>N74*K80</f>
        <v>4406.0726906799446</v>
      </c>
      <c r="M80" s="858"/>
      <c r="N80" s="51"/>
    </row>
    <row r="81" spans="1:14" ht="15.75" thickBot="1">
      <c r="B81" s="91" t="s">
        <v>974</v>
      </c>
      <c r="C81" s="92"/>
      <c r="D81" s="92"/>
      <c r="E81" s="92"/>
      <c r="F81" s="92"/>
      <c r="G81" s="92"/>
      <c r="H81" s="92"/>
      <c r="I81" s="93"/>
      <c r="J81" s="94"/>
      <c r="K81" s="305">
        <v>0.05</v>
      </c>
      <c r="L81" s="859">
        <f>N74*K81</f>
        <v>4406.0726906799446</v>
      </c>
      <c r="M81" s="860"/>
      <c r="N81" s="51"/>
    </row>
    <row r="82" spans="1:14" ht="15.75" thickBot="1">
      <c r="B82" s="823" t="s">
        <v>953</v>
      </c>
      <c r="C82" s="824"/>
      <c r="D82" s="824"/>
      <c r="E82" s="824"/>
      <c r="F82" s="824"/>
      <c r="G82" s="824"/>
      <c r="H82" s="824"/>
      <c r="I82" s="824"/>
      <c r="J82" s="824"/>
      <c r="K82" s="824"/>
      <c r="L82" s="824"/>
      <c r="M82" s="825"/>
      <c r="N82" s="52">
        <f>L79+L80+L81</f>
        <v>26436.436144079671</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114557.88995767856</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1"/>
      <c r="K114" s="971"/>
      <c r="L114" s="971"/>
      <c r="M114" s="971"/>
      <c r="N114" s="972"/>
    </row>
    <row r="115" spans="2:14" ht="15.75" thickBot="1">
      <c r="B115" s="419" t="s">
        <v>2221</v>
      </c>
      <c r="C115" s="420"/>
      <c r="D115" s="420"/>
      <c r="E115" s="259"/>
      <c r="F115" s="259"/>
      <c r="G115" s="259"/>
      <c r="H115" s="259"/>
      <c r="I115" s="259"/>
      <c r="J115" s="973"/>
      <c r="K115" s="973"/>
      <c r="L115" s="973"/>
      <c r="M115" s="973"/>
      <c r="N115" s="974"/>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7"/>
      <c r="J36" s="268"/>
      <c r="K36" s="269">
        <f>VLOOKUP(A36,EQUIPOS!A6:D163,4,FALSE)</f>
        <v>50860.624967994758</v>
      </c>
      <c r="L36" s="270"/>
      <c r="M36" s="271">
        <v>35</v>
      </c>
      <c r="N36" s="272">
        <f>K36/M36</f>
        <v>1453.1607133712787</v>
      </c>
    </row>
    <row r="37" spans="1:14">
      <c r="A37" s="113" t="s">
        <v>312</v>
      </c>
      <c r="B37" s="836" t="str">
        <f>VLOOKUP(A37,EQUIPOS!A7:D154,3,FALSE)</f>
        <v>Retroexcavadora sobre oruga, potencia 138 HP, balde de 1,5 m3.</v>
      </c>
      <c r="C37" s="837"/>
      <c r="D37" s="837"/>
      <c r="E37" s="837"/>
      <c r="F37" s="837"/>
      <c r="G37" s="837"/>
      <c r="H37" s="838"/>
      <c r="I37" s="421"/>
      <c r="J37" s="422"/>
      <c r="K37" s="269">
        <f>VLOOKUP(A37,EQUIPOS!A7:D164,4,FALSE)</f>
        <v>160178.90848426649</v>
      </c>
      <c r="L37" s="335"/>
      <c r="M37" s="336">
        <v>35</v>
      </c>
      <c r="N37" s="272">
        <f>K37/M37</f>
        <v>4576.5402424076137</v>
      </c>
    </row>
    <row r="38" spans="1:14">
      <c r="A38" s="113"/>
      <c r="B38" s="320"/>
      <c r="C38" s="321"/>
      <c r="D38" s="321"/>
      <c r="E38" s="323"/>
      <c r="F38" s="321"/>
      <c r="G38" s="321"/>
      <c r="H38" s="322"/>
      <c r="I38" s="328"/>
      <c r="J38" s="330"/>
      <c r="K38" s="269"/>
      <c r="L38" s="423"/>
      <c r="M38" s="424"/>
      <c r="N38" s="272"/>
    </row>
    <row r="39" spans="1:14">
      <c r="B39" s="836"/>
      <c r="C39" s="837"/>
      <c r="D39" s="837"/>
      <c r="E39" s="842"/>
      <c r="F39" s="837"/>
      <c r="G39" s="837"/>
      <c r="H39" s="838"/>
      <c r="I39" s="36"/>
      <c r="J39" s="37"/>
      <c r="K39" s="274"/>
      <c r="L39" s="276"/>
      <c r="M39" s="277"/>
      <c r="N39" s="278"/>
    </row>
    <row r="40" spans="1:14">
      <c r="B40" s="843" t="s">
        <v>952</v>
      </c>
      <c r="C40" s="844"/>
      <c r="D40" s="844"/>
      <c r="E40" s="38"/>
      <c r="F40" s="39"/>
      <c r="G40" s="39"/>
      <c r="H40" s="40"/>
      <c r="I40" s="36"/>
      <c r="J40" s="37"/>
      <c r="K40" s="279"/>
      <c r="L40" s="276"/>
      <c r="M40" s="401">
        <v>0.01</v>
      </c>
      <c r="N40" s="344">
        <f>N73*M40</f>
        <v>7.6767229862288557</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4">
        <f>SUM(N36:N41)</f>
        <v>6037.3776787651213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5" t="s">
        <v>945</v>
      </c>
      <c r="K46" s="85" t="s">
        <v>946</v>
      </c>
      <c r="L46" s="817" t="s">
        <v>955</v>
      </c>
      <c r="M46" s="816"/>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3082.5994672223205</v>
      </c>
      <c r="N47" s="272">
        <f>K47*M47</f>
        <v>4007.379307389017</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3" t="s">
        <v>953</v>
      </c>
      <c r="C51" s="824"/>
      <c r="D51" s="824"/>
      <c r="E51" s="824"/>
      <c r="F51" s="824"/>
      <c r="G51" s="824"/>
      <c r="H51" s="824"/>
      <c r="I51" s="824"/>
      <c r="J51" s="824"/>
      <c r="K51" s="824"/>
      <c r="L51" s="824"/>
      <c r="M51" s="825"/>
      <c r="N51" s="394">
        <f>SUM(N47:N50)</f>
        <v>4007.379307389017</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6" t="s">
        <v>961</v>
      </c>
      <c r="M55" s="799"/>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7">
        <f>VLOOKUP(A56,TRANSPORTE!A5:D117,4,FALSE)</f>
        <v>1212.7478093670829</v>
      </c>
      <c r="M56" s="828"/>
      <c r="N56" s="287">
        <f>K56*L56</f>
        <v>1576.572152177208</v>
      </c>
    </row>
    <row r="57" spans="1:14">
      <c r="B57" s="46"/>
      <c r="C57" s="47"/>
      <c r="D57" s="47"/>
      <c r="E57" s="47"/>
      <c r="F57" s="47"/>
      <c r="G57" s="47"/>
      <c r="H57" s="311"/>
      <c r="I57" s="279"/>
      <c r="J57" s="286"/>
      <c r="K57" s="279"/>
      <c r="L57" s="827"/>
      <c r="M57" s="828"/>
      <c r="N57" s="287"/>
    </row>
    <row r="58" spans="1:14">
      <c r="B58" s="46"/>
      <c r="C58" s="47"/>
      <c r="D58" s="47"/>
      <c r="E58" s="47"/>
      <c r="F58" s="47"/>
      <c r="G58" s="47"/>
      <c r="H58" s="311"/>
      <c r="I58" s="279"/>
      <c r="J58" s="286"/>
      <c r="K58" s="279"/>
      <c r="L58" s="827"/>
      <c r="M58" s="828"/>
      <c r="N58" s="287"/>
    </row>
    <row r="59" spans="1:14">
      <c r="B59" s="46"/>
      <c r="C59" s="47"/>
      <c r="D59" s="47"/>
      <c r="E59" s="47"/>
      <c r="F59" s="47"/>
      <c r="G59" s="47"/>
      <c r="H59" s="311"/>
      <c r="I59" s="279"/>
      <c r="J59" s="286"/>
      <c r="K59" s="279"/>
      <c r="L59" s="827"/>
      <c r="M59" s="828"/>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2"/>
      <c r="M61" s="813"/>
      <c r="N61" s="127"/>
    </row>
    <row r="62" spans="1:14" ht="15.75" thickBot="1">
      <c r="B62" s="829" t="s">
        <v>953</v>
      </c>
      <c r="C62" s="830"/>
      <c r="D62" s="830"/>
      <c r="E62" s="830"/>
      <c r="F62" s="830"/>
      <c r="G62" s="830"/>
      <c r="H62" s="830"/>
      <c r="I62" s="830"/>
      <c r="J62" s="830"/>
      <c r="K62" s="830"/>
      <c r="L62" s="830"/>
      <c r="M62" s="831"/>
      <c r="N62" s="104">
        <f>N56+N57+N58+N59+N60</f>
        <v>1576.572152177208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49" t="s">
        <v>963</v>
      </c>
      <c r="C66" s="850"/>
      <c r="D66" s="850"/>
      <c r="E66" s="850"/>
      <c r="F66" s="850"/>
      <c r="G66" s="850"/>
      <c r="H66" s="850"/>
      <c r="I66" s="73" t="s">
        <v>964</v>
      </c>
      <c r="J66" s="75" t="s">
        <v>1410</v>
      </c>
      <c r="K66" s="74" t="s">
        <v>966</v>
      </c>
      <c r="L66" s="851" t="s">
        <v>950</v>
      </c>
      <c r="M66" s="852"/>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0"/>
      <c r="C72" s="811"/>
      <c r="D72" s="811"/>
      <c r="E72" s="811"/>
      <c r="F72" s="811"/>
      <c r="G72" s="811"/>
      <c r="H72" s="811"/>
      <c r="I72" s="126"/>
      <c r="J72" s="126"/>
      <c r="K72" s="126"/>
      <c r="L72" s="911"/>
      <c r="M72" s="911"/>
      <c r="N72" s="45"/>
    </row>
    <row r="73" spans="1:15" ht="15.75" thickBot="1">
      <c r="B73" s="829" t="s">
        <v>953</v>
      </c>
      <c r="C73" s="830"/>
      <c r="D73" s="830"/>
      <c r="E73" s="830"/>
      <c r="F73" s="830"/>
      <c r="G73" s="830"/>
      <c r="H73" s="830"/>
      <c r="I73" s="830"/>
      <c r="J73" s="830"/>
      <c r="K73" s="830"/>
      <c r="L73" s="830"/>
      <c r="M73" s="831"/>
      <c r="N73" s="301">
        <f>SUM(N67:N72)</f>
        <v>767.67229862288559</v>
      </c>
    </row>
    <row r="74" spans="1:15" ht="15.75" thickBot="1">
      <c r="B74" s="33"/>
      <c r="C74" s="34"/>
      <c r="D74" s="34"/>
      <c r="E74" s="34"/>
      <c r="F74" s="34"/>
      <c r="G74" s="34"/>
      <c r="H74" s="34"/>
      <c r="I74" s="34"/>
      <c r="J74" s="34"/>
      <c r="K74" s="34"/>
      <c r="L74" s="34"/>
      <c r="M74" s="34"/>
      <c r="N74" s="35"/>
    </row>
    <row r="75" spans="1:15" ht="15.75" thickBot="1">
      <c r="B75" s="823" t="s">
        <v>967</v>
      </c>
      <c r="C75" s="824"/>
      <c r="D75" s="824"/>
      <c r="E75" s="824"/>
      <c r="F75" s="824"/>
      <c r="G75" s="824"/>
      <c r="H75" s="824"/>
      <c r="I75" s="824"/>
      <c r="J75" s="824"/>
      <c r="K75" s="824"/>
      <c r="L75" s="824"/>
      <c r="M75" s="825"/>
      <c r="N75" s="99">
        <f>N42+N51+N62+N73</f>
        <v>12389.001436954231</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4" t="s">
        <v>969</v>
      </c>
      <c r="C79" s="815"/>
      <c r="D79" s="815"/>
      <c r="E79" s="815"/>
      <c r="F79" s="815"/>
      <c r="G79" s="815"/>
      <c r="H79" s="815"/>
      <c r="I79" s="314"/>
      <c r="J79" s="334"/>
      <c r="K79" s="302" t="s">
        <v>970</v>
      </c>
      <c r="L79" s="853" t="s">
        <v>971</v>
      </c>
      <c r="M79" s="854"/>
      <c r="N79" s="303"/>
    </row>
    <row r="80" spans="1:15">
      <c r="B80" s="855" t="s">
        <v>972</v>
      </c>
      <c r="C80" s="856"/>
      <c r="D80" s="856"/>
      <c r="E80" s="856"/>
      <c r="F80" s="856"/>
      <c r="G80" s="856"/>
      <c r="H80" s="856"/>
      <c r="I80" s="87"/>
      <c r="J80" s="88"/>
      <c r="K80" s="304">
        <v>0.2</v>
      </c>
      <c r="L80" s="857">
        <f>N75*K80</f>
        <v>2477.8002873908463</v>
      </c>
      <c r="M80" s="858"/>
      <c r="N80" s="51"/>
    </row>
    <row r="81" spans="1:14">
      <c r="B81" s="89" t="s">
        <v>973</v>
      </c>
      <c r="C81" s="90"/>
      <c r="D81" s="90"/>
      <c r="E81" s="90"/>
      <c r="F81" s="90"/>
      <c r="G81" s="90"/>
      <c r="H81" s="90"/>
      <c r="I81" s="87"/>
      <c r="J81" s="88"/>
      <c r="K81" s="304">
        <v>0.05</v>
      </c>
      <c r="L81" s="857">
        <f>N75*K81</f>
        <v>619.45007184771157</v>
      </c>
      <c r="M81" s="858"/>
      <c r="N81" s="51"/>
    </row>
    <row r="82" spans="1:14" ht="15.75" thickBot="1">
      <c r="B82" s="91" t="s">
        <v>974</v>
      </c>
      <c r="C82" s="92"/>
      <c r="D82" s="92"/>
      <c r="E82" s="92"/>
      <c r="F82" s="92"/>
      <c r="G82" s="92"/>
      <c r="H82" s="92"/>
      <c r="I82" s="93"/>
      <c r="J82" s="94"/>
      <c r="K82" s="305">
        <v>0.05</v>
      </c>
      <c r="L82" s="859">
        <f>N75*K82</f>
        <v>619.45007184771157</v>
      </c>
      <c r="M82" s="860"/>
      <c r="N82" s="51"/>
    </row>
    <row r="83" spans="1:14" ht="15.75" thickBot="1">
      <c r="B83" s="823" t="s">
        <v>953</v>
      </c>
      <c r="C83" s="824"/>
      <c r="D83" s="824"/>
      <c r="E83" s="824"/>
      <c r="F83" s="824"/>
      <c r="G83" s="824"/>
      <c r="H83" s="824"/>
      <c r="I83" s="824"/>
      <c r="J83" s="824"/>
      <c r="K83" s="824"/>
      <c r="L83" s="824"/>
      <c r="M83" s="825"/>
      <c r="N83" s="52">
        <f>L80+L81+L82</f>
        <v>3716.7004310862694</v>
      </c>
    </row>
    <row r="84" spans="1:14" ht="15.75" thickBot="1">
      <c r="B84" s="33"/>
      <c r="C84" s="34"/>
      <c r="D84" s="34"/>
      <c r="E84" s="34"/>
      <c r="F84" s="34"/>
      <c r="G84" s="34"/>
      <c r="H84" s="34"/>
      <c r="I84" s="34"/>
      <c r="J84" s="34"/>
      <c r="K84" s="34"/>
      <c r="L84" s="34"/>
      <c r="M84" s="34"/>
      <c r="N84" s="35"/>
    </row>
    <row r="85" spans="1:14" ht="15.75" thickBot="1">
      <c r="A85" t="s">
        <v>2016</v>
      </c>
      <c r="B85" s="823" t="s">
        <v>975</v>
      </c>
      <c r="C85" s="824"/>
      <c r="D85" s="824"/>
      <c r="E85" s="824"/>
      <c r="F85" s="824"/>
      <c r="G85" s="824"/>
      <c r="H85" s="824"/>
      <c r="I85" s="824"/>
      <c r="J85" s="824"/>
      <c r="K85" s="824"/>
      <c r="L85" s="824"/>
      <c r="M85" s="825"/>
      <c r="N85" s="188">
        <f>N75+N83</f>
        <v>16105.701868040502</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5" t="s">
        <v>2218</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2219</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1"/>
      <c r="K115" s="971"/>
      <c r="L115" s="971"/>
      <c r="M115" s="971"/>
      <c r="N115" s="972"/>
    </row>
    <row r="116" spans="2:14" ht="15.75" thickBot="1">
      <c r="B116" s="419" t="s">
        <v>2221</v>
      </c>
      <c r="C116" s="420"/>
      <c r="D116" s="420"/>
      <c r="E116" s="259"/>
      <c r="F116" s="259"/>
      <c r="G116" s="259"/>
      <c r="H116" s="259"/>
      <c r="I116" s="259"/>
      <c r="J116" s="973"/>
      <c r="K116" s="973"/>
      <c r="L116" s="973"/>
      <c r="M116" s="973"/>
      <c r="N116" s="974"/>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7"/>
      <c r="J36" s="268"/>
      <c r="K36" s="269">
        <f>VLOOKUP(A36,EQUIPOS!A6:D163,4,FALSE)</f>
        <v>50860.624967994758</v>
      </c>
      <c r="L36" s="270"/>
      <c r="M36" s="271">
        <v>2.5</v>
      </c>
      <c r="N36" s="272">
        <f>K36/M36</f>
        <v>20344.249987197902</v>
      </c>
    </row>
    <row r="37" spans="1:14">
      <c r="A37" s="113" t="s">
        <v>129</v>
      </c>
      <c r="B37" s="836" t="str">
        <f>VLOOKUP(A37,EQUIPOS!A7:D154,3,FALSE)</f>
        <v xml:space="preserve">Buldozer, Potencia al volante de 140 HP, motor de 2200 RPM, longitud de hoja 4,80m. </v>
      </c>
      <c r="C37" s="837"/>
      <c r="D37" s="837"/>
      <c r="E37" s="837"/>
      <c r="F37" s="837"/>
      <c r="G37" s="837"/>
      <c r="H37" s="838"/>
      <c r="I37" s="421"/>
      <c r="J37" s="422"/>
      <c r="K37" s="269">
        <f>VLOOKUP(A37,EQUIPOS!A7:D164,4,FALSE)</f>
        <v>181917.75291072091</v>
      </c>
      <c r="L37" s="335"/>
      <c r="M37" s="336">
        <v>100</v>
      </c>
      <c r="N37" s="272">
        <f>K37/M37</f>
        <v>1819.177529107209</v>
      </c>
    </row>
    <row r="38" spans="1:14">
      <c r="A38" s="113" t="s">
        <v>312</v>
      </c>
      <c r="B38" s="836" t="str">
        <f>VLOOKUP(A38,EQUIPOS!A8:D154,3,FALSE)</f>
        <v>Retroexcavadora sobre oruga, potencia 138 HP, balde de 1,5 m3.</v>
      </c>
      <c r="C38" s="837"/>
      <c r="D38" s="837"/>
      <c r="E38" s="837"/>
      <c r="F38" s="837"/>
      <c r="G38" s="837"/>
      <c r="H38" s="838"/>
      <c r="I38" s="328"/>
      <c r="J38" s="330"/>
      <c r="K38" s="269">
        <f>VLOOKUP(A38,EQUIPOS!A8:D165,4,FALSE)</f>
        <v>160178.90848426649</v>
      </c>
      <c r="L38" s="423"/>
      <c r="M38" s="424">
        <v>16</v>
      </c>
      <c r="N38" s="272">
        <f>K38/M38</f>
        <v>10011.181780266656</v>
      </c>
    </row>
    <row r="39" spans="1:14">
      <c r="B39" s="836"/>
      <c r="C39" s="837"/>
      <c r="D39" s="837"/>
      <c r="E39" s="842"/>
      <c r="F39" s="837"/>
      <c r="G39" s="837"/>
      <c r="H39" s="838"/>
      <c r="I39" s="36"/>
      <c r="J39" s="37"/>
      <c r="K39" s="274"/>
      <c r="L39" s="276"/>
      <c r="M39" s="277"/>
      <c r="N39" s="278"/>
    </row>
    <row r="40" spans="1:14">
      <c r="B40" s="843" t="s">
        <v>952</v>
      </c>
      <c r="C40" s="844"/>
      <c r="D40" s="844"/>
      <c r="E40" s="38"/>
      <c r="F40" s="39"/>
      <c r="G40" s="39"/>
      <c r="H40" s="40"/>
      <c r="I40" s="36"/>
      <c r="J40" s="37"/>
      <c r="K40" s="279"/>
      <c r="L40" s="276"/>
      <c r="M40" s="401">
        <v>0.01</v>
      </c>
      <c r="N40" s="344">
        <f>N76*M40</f>
        <v>25.250800282375621</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4">
        <f>SUM(N36:N41)</f>
        <v>32199.86009685414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5" t="s">
        <v>945</v>
      </c>
      <c r="K46" s="85" t="s">
        <v>946</v>
      </c>
      <c r="L46" s="817" t="s">
        <v>955</v>
      </c>
      <c r="M46" s="816"/>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7126.9205913387241</v>
      </c>
      <c r="N47" s="272">
        <f>K47*M47</f>
        <v>2138.0761774016173</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1815.7382751377497</v>
      </c>
      <c r="N48" s="272">
        <f t="shared" ref="N48:N53" si="0">K48*M48</f>
        <v>5447.2148254132489</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12480.982720226177</v>
      </c>
      <c r="N49" s="272">
        <f t="shared" si="0"/>
        <v>3120.2456800565442</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1118.3433417880153</v>
      </c>
      <c r="N50" s="272">
        <f t="shared" si="0"/>
        <v>1118.3433417880153</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1082.3456167759225</v>
      </c>
      <c r="N51" s="272">
        <f t="shared" si="0"/>
        <v>1082.3456167759225</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5265.2240556029119</v>
      </c>
      <c r="N52" s="272">
        <f t="shared" si="0"/>
        <v>2411.4726174661337</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3082.5994672223205</v>
      </c>
      <c r="N53" s="272">
        <f t="shared" si="0"/>
        <v>4007.379307389017</v>
      </c>
    </row>
    <row r="54" spans="1:14" ht="15.75" thickBot="1">
      <c r="B54" s="823" t="s">
        <v>953</v>
      </c>
      <c r="C54" s="824"/>
      <c r="D54" s="824"/>
      <c r="E54" s="824"/>
      <c r="F54" s="824"/>
      <c r="G54" s="824"/>
      <c r="H54" s="824"/>
      <c r="I54" s="824"/>
      <c r="J54" s="824"/>
      <c r="K54" s="824"/>
      <c r="L54" s="824"/>
      <c r="M54" s="825"/>
      <c r="N54" s="394">
        <f>SUM(N47:N53)</f>
        <v>19325.0775662905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7">
        <f>VLOOKUP(A59,TRANSPORTE!A5:D117,4,FALSE)</f>
        <v>1212.7478093670829</v>
      </c>
      <c r="M59" s="828"/>
      <c r="N59" s="287">
        <f>K59*L59</f>
        <v>1576.572152177208</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2525.0800282375621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55626.589843559406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11125.317968711883</v>
      </c>
      <c r="M83" s="858"/>
      <c r="N83" s="51"/>
    </row>
    <row r="84" spans="1:14">
      <c r="B84" s="89" t="s">
        <v>973</v>
      </c>
      <c r="C84" s="90"/>
      <c r="D84" s="90"/>
      <c r="E84" s="90"/>
      <c r="F84" s="90"/>
      <c r="G84" s="90"/>
      <c r="H84" s="90"/>
      <c r="I84" s="87"/>
      <c r="J84" s="88"/>
      <c r="K84" s="304">
        <v>0.05</v>
      </c>
      <c r="L84" s="857">
        <f>N78*K84</f>
        <v>2781.3294921779707</v>
      </c>
      <c r="M84" s="858"/>
      <c r="N84" s="51"/>
    </row>
    <row r="85" spans="1:14" ht="15.75" thickBot="1">
      <c r="B85" s="91" t="s">
        <v>974</v>
      </c>
      <c r="C85" s="92"/>
      <c r="D85" s="92"/>
      <c r="E85" s="92"/>
      <c r="F85" s="92"/>
      <c r="G85" s="92"/>
      <c r="H85" s="92"/>
      <c r="I85" s="93"/>
      <c r="J85" s="94"/>
      <c r="K85" s="305">
        <v>0.05</v>
      </c>
      <c r="L85" s="859">
        <f>N78*K85</f>
        <v>2781.3294921779707</v>
      </c>
      <c r="M85" s="860"/>
      <c r="N85" s="51"/>
    </row>
    <row r="86" spans="1:14" ht="15.75" thickBot="1">
      <c r="B86" s="823" t="s">
        <v>953</v>
      </c>
      <c r="C86" s="824"/>
      <c r="D86" s="824"/>
      <c r="E86" s="824"/>
      <c r="F86" s="824"/>
      <c r="G86" s="824"/>
      <c r="H86" s="824"/>
      <c r="I86" s="824"/>
      <c r="J86" s="824"/>
      <c r="K86" s="824"/>
      <c r="L86" s="824"/>
      <c r="M86" s="825"/>
      <c r="N86" s="52">
        <f>L83+L84+L85</f>
        <v>16687.976953067824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72314.56679662723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7"/>
      <c r="J36" s="268"/>
      <c r="K36" s="269">
        <f>VLOOKUP(A36,EQUIPOS!A6:D163,4,FALSE)</f>
        <v>50860.624967994758</v>
      </c>
      <c r="L36" s="270"/>
      <c r="M36" s="336">
        <v>2.5</v>
      </c>
      <c r="N36" s="272">
        <f>K36/M36</f>
        <v>20344.249987197902</v>
      </c>
    </row>
    <row r="37" spans="1:14">
      <c r="A37" s="113" t="s">
        <v>129</v>
      </c>
      <c r="B37" s="836" t="str">
        <f>VLOOKUP(A37,EQUIPOS!A7:D154,3,FALSE)</f>
        <v xml:space="preserve">Buldozer, Potencia al volante de 140 HP, motor de 2200 RPM, longitud de hoja 4,80m. </v>
      </c>
      <c r="C37" s="837"/>
      <c r="D37" s="837"/>
      <c r="E37" s="837"/>
      <c r="F37" s="837"/>
      <c r="G37" s="837"/>
      <c r="H37" s="838"/>
      <c r="I37" s="421"/>
      <c r="J37" s="422"/>
      <c r="K37" s="269">
        <f>VLOOKUP(A37,EQUIPOS!A7:D164,4,FALSE)</f>
        <v>181917.75291072091</v>
      </c>
      <c r="L37" s="335"/>
      <c r="M37" s="336">
        <v>100</v>
      </c>
      <c r="N37" s="272">
        <f>K37/M37</f>
        <v>1819.177529107209</v>
      </c>
    </row>
    <row r="38" spans="1:14">
      <c r="A38" s="113" t="s">
        <v>261</v>
      </c>
      <c r="B38" s="836" t="str">
        <f>VLOOKUP(A38,EQUIPOS!A8:D154,3,FALSE)</f>
        <v xml:space="preserve">Motobomba 3 PULGADAS (incluye operario)
</v>
      </c>
      <c r="C38" s="837"/>
      <c r="D38" s="837"/>
      <c r="E38" s="837"/>
      <c r="F38" s="837"/>
      <c r="G38" s="837"/>
      <c r="H38" s="838"/>
      <c r="I38" s="328"/>
      <c r="J38" s="330"/>
      <c r="K38" s="269">
        <f>VLOOKUP(A38,EQUIPOS!A8:D165,4,FALSE)</f>
        <v>3433.0921853396462</v>
      </c>
      <c r="L38" s="423"/>
      <c r="M38" s="424">
        <v>8</v>
      </c>
      <c r="N38" s="272">
        <f>K38/M38</f>
        <v>429.13652316745578</v>
      </c>
    </row>
    <row r="39" spans="1:14">
      <c r="A39" t="s">
        <v>312</v>
      </c>
      <c r="B39" s="836" t="str">
        <f>VLOOKUP(A39,EQUIPOS!A9:D154,3,FALSE)</f>
        <v>Retroexcavadora sobre oruga, potencia 138 HP, balde de 1,5 m3.</v>
      </c>
      <c r="C39" s="837"/>
      <c r="D39" s="837"/>
      <c r="E39" s="837"/>
      <c r="F39" s="837"/>
      <c r="G39" s="837"/>
      <c r="H39" s="838"/>
      <c r="I39" s="36"/>
      <c r="J39" s="37"/>
      <c r="K39" s="269">
        <f>VLOOKUP(A39,EQUIPOS!A9:D166,4,FALSE)</f>
        <v>160178.90848426649</v>
      </c>
      <c r="L39" s="276"/>
      <c r="M39" s="336">
        <v>8</v>
      </c>
      <c r="N39" s="272">
        <f>K39/M39</f>
        <v>20022.363560533311</v>
      </c>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N78*M41</f>
        <v>215.73612180720397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42830.663721813078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7126.9205913387241</v>
      </c>
      <c r="N48" s="272">
        <f>K48*M48</f>
        <v>2138.0761774016173</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1815.7382751377497</v>
      </c>
      <c r="N49" s="272">
        <f t="shared" ref="N49:N54" si="0">K49*M49</f>
        <v>5447.2148254132489</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12480.982720226177</v>
      </c>
      <c r="N50" s="272">
        <f t="shared" si="0"/>
        <v>3120.2456800565442</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1118.3433417880153</v>
      </c>
      <c r="N51" s="272">
        <f t="shared" si="0"/>
        <v>1118.3433417880153</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1082.3456167759225</v>
      </c>
      <c r="N52" s="272">
        <f t="shared" si="0"/>
        <v>1082.3456167759225</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5265.2240556029119</v>
      </c>
      <c r="N53" s="272">
        <f>K53*M53</f>
        <v>2411.4726174661337</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3082.5994672223205</v>
      </c>
      <c r="N54" s="272">
        <f t="shared" si="0"/>
        <v>4007.379307389017</v>
      </c>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19325.0775662905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7">
        <f>VLOOKUP(A61,TRANSPORTE!A5:D117,4,FALSE)</f>
        <v>1212.7478093670829</v>
      </c>
      <c r="M61" s="828"/>
      <c r="N61" s="287">
        <f>K61*L61</f>
        <v>1576.572152177208</v>
      </c>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1576.572152177208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1">
        <f>SUM(N72:N77)</f>
        <v>21573.612180720396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85305.925621001181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17061.185124200238</v>
      </c>
      <c r="M85" s="858"/>
      <c r="N85" s="51"/>
    </row>
    <row r="86" spans="1:14">
      <c r="B86" s="89" t="s">
        <v>973</v>
      </c>
      <c r="C86" s="90"/>
      <c r="D86" s="90"/>
      <c r="E86" s="90"/>
      <c r="F86" s="90"/>
      <c r="G86" s="90"/>
      <c r="H86" s="90"/>
      <c r="I86" s="87"/>
      <c r="J86" s="88"/>
      <c r="K86" s="304">
        <v>0.05</v>
      </c>
      <c r="L86" s="857">
        <f>N80*K86</f>
        <v>4265.2962810500594</v>
      </c>
      <c r="M86" s="858"/>
      <c r="N86" s="51"/>
    </row>
    <row r="87" spans="1:14" ht="15.75" thickBot="1">
      <c r="B87" s="91" t="s">
        <v>974</v>
      </c>
      <c r="C87" s="92"/>
      <c r="D87" s="92"/>
      <c r="E87" s="92"/>
      <c r="F87" s="92"/>
      <c r="G87" s="92"/>
      <c r="H87" s="92"/>
      <c r="I87" s="93"/>
      <c r="J87" s="94"/>
      <c r="K87" s="305">
        <v>0.05</v>
      </c>
      <c r="L87" s="859">
        <f>N80*K87</f>
        <v>4265.2962810500594</v>
      </c>
      <c r="M87" s="860"/>
      <c r="N87" s="51"/>
    </row>
    <row r="88" spans="1:14" ht="15.75" thickBot="1">
      <c r="B88" s="823" t="s">
        <v>953</v>
      </c>
      <c r="C88" s="824"/>
      <c r="D88" s="824"/>
      <c r="E88" s="824"/>
      <c r="F88" s="824"/>
      <c r="G88" s="824"/>
      <c r="H88" s="824"/>
      <c r="I88" s="824"/>
      <c r="J88" s="824"/>
      <c r="K88" s="824"/>
      <c r="L88" s="824"/>
      <c r="M88" s="825"/>
      <c r="N88" s="52">
        <f>L85+L86+L87</f>
        <v>25591.77768630036</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110897.70330730153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2.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129</v>
      </c>
      <c r="B36" s="836" t="str">
        <f>VLOOKUP(A36,EQUIPOS!A6:D154,3,FALSE)</f>
        <v xml:space="preserve">Buldozer, Potencia al volante de 140 HP, motor de 2200 RPM, longitud de hoja 4,80m. </v>
      </c>
      <c r="C36" s="837"/>
      <c r="D36" s="837"/>
      <c r="E36" s="837"/>
      <c r="F36" s="837"/>
      <c r="G36" s="837"/>
      <c r="H36" s="838"/>
      <c r="I36" s="267"/>
      <c r="J36" s="268"/>
      <c r="K36" s="269">
        <f>VLOOKUP(A36,EQUIPOS!A6:D163,4,FALSE)</f>
        <v>181917.75291072091</v>
      </c>
      <c r="L36" s="270"/>
      <c r="M36" s="336">
        <v>100</v>
      </c>
      <c r="N36" s="272">
        <f>K36/M36</f>
        <v>1819.177529107209</v>
      </c>
    </row>
    <row r="37" spans="1:14">
      <c r="A37" s="113" t="s">
        <v>312</v>
      </c>
      <c r="B37" s="836" t="str">
        <f>VLOOKUP(A37,EQUIPOS!A7:D154,3,FALSE)</f>
        <v>Retroexcavadora sobre oruga, potencia 138 HP, balde de 1,5 m3.</v>
      </c>
      <c r="C37" s="837"/>
      <c r="D37" s="837"/>
      <c r="E37" s="837"/>
      <c r="F37" s="837"/>
      <c r="G37" s="837"/>
      <c r="H37" s="838"/>
      <c r="I37" s="421"/>
      <c r="J37" s="422"/>
      <c r="K37" s="269">
        <f>VLOOKUP(A37,EQUIPOS!A7:D164,4,FALSE)</f>
        <v>160178.90848426649</v>
      </c>
      <c r="L37" s="335"/>
      <c r="M37" s="336">
        <v>35</v>
      </c>
      <c r="N37" s="272">
        <f>K37/M37</f>
        <v>4576.5402424076137</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7.6767229862288557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6403.3944945010517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3082.5994672223205</v>
      </c>
      <c r="N48" s="272">
        <f>K48*M48</f>
        <v>4007.379307389017</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3" t="s">
        <v>953</v>
      </c>
      <c r="C55" s="824"/>
      <c r="D55" s="824"/>
      <c r="E55" s="824"/>
      <c r="F55" s="824"/>
      <c r="G55" s="824"/>
      <c r="H55" s="824"/>
      <c r="I55" s="824"/>
      <c r="J55" s="824"/>
      <c r="K55" s="824"/>
      <c r="L55" s="824"/>
      <c r="M55" s="825"/>
      <c r="N55" s="394">
        <f>SUM(N48:N54)</f>
        <v>4007.379307389017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7">
        <f>VLOOKUP(A60,TRANSPORTE!A5:D117,4,FALSE)</f>
        <v>1212.7478093670829</v>
      </c>
      <c r="M60" s="828"/>
      <c r="N60" s="287">
        <f>K60*L60</f>
        <v>1576.572152177208</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1576.572152177208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767.67229862288559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12755.018252690163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2551.0036505380326</v>
      </c>
      <c r="M84" s="858"/>
      <c r="N84" s="51"/>
    </row>
    <row r="85" spans="1:14">
      <c r="B85" s="89" t="s">
        <v>973</v>
      </c>
      <c r="C85" s="90"/>
      <c r="D85" s="90"/>
      <c r="E85" s="90"/>
      <c r="F85" s="90"/>
      <c r="G85" s="90"/>
      <c r="H85" s="90"/>
      <c r="I85" s="87"/>
      <c r="J85" s="88"/>
      <c r="K85" s="304">
        <v>0.05</v>
      </c>
      <c r="L85" s="857">
        <f>N79*K85</f>
        <v>637.75091263450815</v>
      </c>
      <c r="M85" s="858"/>
      <c r="N85" s="51"/>
    </row>
    <row r="86" spans="1:14" ht="15.75" thickBot="1">
      <c r="B86" s="91" t="s">
        <v>974</v>
      </c>
      <c r="C86" s="92"/>
      <c r="D86" s="92"/>
      <c r="E86" s="92"/>
      <c r="F86" s="92"/>
      <c r="G86" s="92"/>
      <c r="H86" s="92"/>
      <c r="I86" s="93"/>
      <c r="J86" s="94"/>
      <c r="K86" s="305">
        <v>0.05</v>
      </c>
      <c r="L86" s="859">
        <f>N79*K86</f>
        <v>637.75091263450815</v>
      </c>
      <c r="M86" s="860"/>
      <c r="N86" s="51"/>
    </row>
    <row r="87" spans="1:14" ht="15.75" thickBot="1">
      <c r="B87" s="823" t="s">
        <v>953</v>
      </c>
      <c r="C87" s="824"/>
      <c r="D87" s="824"/>
      <c r="E87" s="824"/>
      <c r="F87" s="824"/>
      <c r="G87" s="824"/>
      <c r="H87" s="824"/>
      <c r="I87" s="824"/>
      <c r="J87" s="824"/>
      <c r="K87" s="824"/>
      <c r="L87" s="824"/>
      <c r="M87" s="825"/>
      <c r="N87" s="52">
        <f>L84+L85+L86</f>
        <v>3826.5054758070487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16581.52372849721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7.75" customHeight="1" thickBot="1">
      <c r="B29" s="71" t="s">
        <v>943</v>
      </c>
      <c r="C29" s="832" t="s">
        <v>944</v>
      </c>
      <c r="D29" s="833"/>
      <c r="E29" s="833"/>
      <c r="F29" s="833"/>
      <c r="G29" s="833"/>
      <c r="H29" s="833"/>
      <c r="I29" s="833"/>
      <c r="J29" s="72"/>
      <c r="K29" s="342" t="s">
        <v>2215</v>
      </c>
      <c r="L29" s="834" t="s">
        <v>945</v>
      </c>
      <c r="M29" s="835"/>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4" t="s">
        <v>944</v>
      </c>
      <c r="C34" s="805"/>
      <c r="D34" s="805"/>
      <c r="E34" s="805"/>
      <c r="F34" s="805"/>
      <c r="G34" s="805"/>
      <c r="H34" s="806"/>
      <c r="I34" s="807" t="s">
        <v>948</v>
      </c>
      <c r="J34" s="808"/>
      <c r="K34" s="69" t="s">
        <v>949</v>
      </c>
      <c r="L34" s="809" t="s">
        <v>950</v>
      </c>
      <c r="M34" s="806"/>
      <c r="N34" s="70" t="s">
        <v>951</v>
      </c>
    </row>
    <row r="35" spans="1:14">
      <c r="A35" s="113" t="s">
        <v>263</v>
      </c>
      <c r="B35" s="836" t="str">
        <f>VLOOKUP(A35,EQUIPOS!A6:D154,3,FALSE)</f>
        <v xml:space="preserve">Motobomba 4 pulgadas
</v>
      </c>
      <c r="C35" s="837"/>
      <c r="D35" s="837"/>
      <c r="E35" s="837"/>
      <c r="F35" s="837"/>
      <c r="G35" s="837"/>
      <c r="H35" s="838"/>
      <c r="I35" s="267"/>
      <c r="J35" s="268"/>
      <c r="K35" s="269">
        <f>VLOOKUP(A35,EQUIPOS!A6:D163,4,FALSE)</f>
        <v>5721.8203088994105</v>
      </c>
      <c r="L35" s="270"/>
      <c r="M35" s="336">
        <v>21</v>
      </c>
      <c r="N35" s="272">
        <f>K35/M35</f>
        <v>272.46763375711481</v>
      </c>
    </row>
    <row r="36" spans="1:14">
      <c r="A36" s="113" t="s">
        <v>129</v>
      </c>
      <c r="B36" s="836" t="str">
        <f>VLOOKUP(A36,EQUIPOS!A7:D154,3,FALSE)</f>
        <v xml:space="preserve">Buldozer, Potencia al volante de 140 HP, motor de 2200 RPM, longitud de hoja 4,80m. </v>
      </c>
      <c r="C36" s="837"/>
      <c r="D36" s="837"/>
      <c r="E36" s="837"/>
      <c r="F36" s="837"/>
      <c r="G36" s="837"/>
      <c r="H36" s="838"/>
      <c r="I36" s="421"/>
      <c r="J36" s="422"/>
      <c r="K36" s="269">
        <f>VLOOKUP(A36,EQUIPOS!A7:D164,4,FALSE)</f>
        <v>181917.75291072091</v>
      </c>
      <c r="L36" s="335"/>
      <c r="M36" s="336">
        <v>100</v>
      </c>
      <c r="N36" s="272">
        <f>K36/M36</f>
        <v>1819.177529107209</v>
      </c>
    </row>
    <row r="37" spans="1:14">
      <c r="A37" s="113" t="s">
        <v>312</v>
      </c>
      <c r="B37" s="836" t="str">
        <f>VLOOKUP(A37,EQUIPOS!A8:D154,3,FALSE)</f>
        <v>Retroexcavadora sobre oruga, potencia 138 HP, balde de 1,5 m3.</v>
      </c>
      <c r="C37" s="837"/>
      <c r="D37" s="837"/>
      <c r="E37" s="837"/>
      <c r="F37" s="837"/>
      <c r="G37" s="837"/>
      <c r="H37" s="838"/>
      <c r="I37" s="328"/>
      <c r="J37" s="330"/>
      <c r="K37" s="269">
        <f>VLOOKUP(A37,EQUIPOS!A8:D165,4,FALSE)</f>
        <v>160178.90848426649</v>
      </c>
      <c r="L37" s="423"/>
      <c r="M37" s="424">
        <v>21</v>
      </c>
      <c r="N37" s="272">
        <f>K37/M37</f>
        <v>7627.5670706793562</v>
      </c>
    </row>
    <row r="38" spans="1:14">
      <c r="B38" s="836"/>
      <c r="C38" s="837"/>
      <c r="D38" s="837"/>
      <c r="E38" s="837"/>
      <c r="F38" s="837"/>
      <c r="G38" s="837"/>
      <c r="H38" s="838"/>
      <c r="I38" s="36"/>
      <c r="J38" s="37"/>
      <c r="K38" s="269"/>
      <c r="L38" s="276"/>
      <c r="M38" s="336"/>
      <c r="N38" s="272"/>
    </row>
    <row r="39" spans="1:14">
      <c r="B39" s="320"/>
      <c r="C39" s="321"/>
      <c r="D39" s="321"/>
      <c r="E39" s="321"/>
      <c r="F39" s="323"/>
      <c r="G39" s="323"/>
      <c r="H39" s="125"/>
      <c r="I39" s="36"/>
      <c r="J39" s="37"/>
      <c r="K39" s="269"/>
      <c r="L39" s="276"/>
      <c r="M39" s="277"/>
      <c r="N39" s="273"/>
    </row>
    <row r="40" spans="1:14">
      <c r="B40" s="843" t="s">
        <v>952</v>
      </c>
      <c r="C40" s="844"/>
      <c r="D40" s="844"/>
      <c r="E40" s="38"/>
      <c r="F40" s="39"/>
      <c r="G40" s="39"/>
      <c r="H40" s="40"/>
      <c r="I40" s="36"/>
      <c r="J40" s="37"/>
      <c r="K40" s="279"/>
      <c r="L40" s="276"/>
      <c r="M40" s="401">
        <v>0.01</v>
      </c>
      <c r="N40" s="344">
        <f>N76*M40</f>
        <v>12.794538310381427</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4">
        <f>SUM(N35:N41)</f>
        <v>9732.0067718540613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5" t="s">
        <v>945</v>
      </c>
      <c r="K46" s="85" t="s">
        <v>946</v>
      </c>
      <c r="L46" s="817" t="s">
        <v>955</v>
      </c>
      <c r="M46" s="816"/>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3082.5994672223205</v>
      </c>
      <c r="N47" s="272">
        <f>K47*M47</f>
        <v>4007.379307389017</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4007.379307389017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7">
        <f>VLOOKUP(A59,TRANSPORTE!A5:D117,4,FALSE)</f>
        <v>1212.7478093670829</v>
      </c>
      <c r="M59" s="828"/>
      <c r="N59" s="287">
        <f>K59*L59</f>
        <v>1576.572152177208</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1576.572152177208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1279.4538310381427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16595.412062458428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3319.0824124916858</v>
      </c>
      <c r="M83" s="858"/>
      <c r="N83" s="51"/>
    </row>
    <row r="84" spans="1:14">
      <c r="B84" s="89" t="s">
        <v>973</v>
      </c>
      <c r="C84" s="90"/>
      <c r="D84" s="90"/>
      <c r="E84" s="90"/>
      <c r="F84" s="90"/>
      <c r="G84" s="90"/>
      <c r="H84" s="90"/>
      <c r="I84" s="87"/>
      <c r="J84" s="88"/>
      <c r="K84" s="304">
        <v>0.05</v>
      </c>
      <c r="L84" s="857">
        <f>N78*K84</f>
        <v>829.77060312292144</v>
      </c>
      <c r="M84" s="858"/>
      <c r="N84" s="51"/>
    </row>
    <row r="85" spans="1:14" ht="15.75" thickBot="1">
      <c r="B85" s="91" t="s">
        <v>974</v>
      </c>
      <c r="C85" s="92"/>
      <c r="D85" s="92"/>
      <c r="E85" s="92"/>
      <c r="F85" s="92"/>
      <c r="G85" s="92"/>
      <c r="H85" s="92"/>
      <c r="I85" s="93"/>
      <c r="J85" s="94"/>
      <c r="K85" s="305">
        <v>0.05</v>
      </c>
      <c r="L85" s="859">
        <f>N78*K85</f>
        <v>829.77060312292144</v>
      </c>
      <c r="M85" s="860"/>
      <c r="N85" s="51"/>
    </row>
    <row r="86" spans="1:14" ht="15.75" thickBot="1">
      <c r="B86" s="823" t="s">
        <v>953</v>
      </c>
      <c r="C86" s="824"/>
      <c r="D86" s="824"/>
      <c r="E86" s="824"/>
      <c r="F86" s="824"/>
      <c r="G86" s="824"/>
      <c r="H86" s="824"/>
      <c r="I86" s="824"/>
      <c r="J86" s="824"/>
      <c r="K86" s="824"/>
      <c r="L86" s="824"/>
      <c r="M86" s="825"/>
      <c r="N86" s="52">
        <f>L83+L84+L85</f>
        <v>4978.6236187375289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21574.035681195957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6052.4143711913766</v>
      </c>
      <c r="L36" s="270"/>
      <c r="M36" s="336">
        <v>2.5</v>
      </c>
      <c r="N36" s="272">
        <f>K36/M36</f>
        <v>2420.9657484765507</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405.98250000000002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2826.9482484765508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15290.032570569036</v>
      </c>
      <c r="N48" s="272">
        <f>K48*M48</f>
        <v>19877.042341739747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39.221520043750296</v>
      </c>
      <c r="N49" s="272">
        <f>K49*M49</f>
        <v>1176.6456013125089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21053.687943052257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1212.7478093670829</v>
      </c>
      <c r="M60" s="828"/>
      <c r="N60" s="287">
        <f>K60*L60</f>
        <v>1576.572152177208</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1576.572152177208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33576.858343706015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6715.3716687412034</v>
      </c>
      <c r="M84" s="858"/>
      <c r="N84" s="51"/>
    </row>
    <row r="85" spans="1:14">
      <c r="B85" s="89" t="s">
        <v>973</v>
      </c>
      <c r="C85" s="90"/>
      <c r="D85" s="90"/>
      <c r="E85" s="90"/>
      <c r="F85" s="90"/>
      <c r="G85" s="90"/>
      <c r="H85" s="90"/>
      <c r="I85" s="87"/>
      <c r="J85" s="88"/>
      <c r="K85" s="304">
        <v>0.05</v>
      </c>
      <c r="L85" s="857">
        <f>N79*K85</f>
        <v>1678.8429171853008</v>
      </c>
      <c r="M85" s="858"/>
      <c r="N85" s="51"/>
    </row>
    <row r="86" spans="1:14" ht="15.75" thickBot="1">
      <c r="B86" s="91" t="s">
        <v>974</v>
      </c>
      <c r="C86" s="92"/>
      <c r="D86" s="92"/>
      <c r="E86" s="92"/>
      <c r="F86" s="92"/>
      <c r="G86" s="92"/>
      <c r="H86" s="92"/>
      <c r="I86" s="93"/>
      <c r="J86" s="94"/>
      <c r="K86" s="305">
        <v>0.05</v>
      </c>
      <c r="L86" s="859">
        <f>N79*K86</f>
        <v>1678.8429171853008</v>
      </c>
      <c r="M86" s="860"/>
      <c r="N86" s="51"/>
    </row>
    <row r="87" spans="1:14" ht="15.75" thickBot="1">
      <c r="B87" s="823" t="s">
        <v>953</v>
      </c>
      <c r="C87" s="824"/>
      <c r="D87" s="824"/>
      <c r="E87" s="824"/>
      <c r="F87" s="824"/>
      <c r="G87" s="824"/>
      <c r="H87" s="824"/>
      <c r="I87" s="824"/>
      <c r="J87" s="824"/>
      <c r="K87" s="824"/>
      <c r="L87" s="824"/>
      <c r="M87" s="825"/>
      <c r="N87" s="52">
        <f>L84+L85+L86</f>
        <v>10073.057503111804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43649.915846817821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6052.4143711913766</v>
      </c>
      <c r="L36" s="270"/>
      <c r="M36" s="336">
        <v>2.5</v>
      </c>
      <c r="N36" s="272">
        <f>K36/M36</f>
        <v>2420.9657484765507</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405.98250000000002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2826.9482484765508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7499.790657014416</v>
      </c>
      <c r="N48" s="272">
        <f>K48*M48</f>
        <v>9749.7278541187407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39.221520043750296</v>
      </c>
      <c r="N49" s="272">
        <f>K49*M49</f>
        <v>1176.6456013125089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10926.37345543125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1212.7478093670829</v>
      </c>
      <c r="M60" s="828"/>
      <c r="N60" s="287">
        <f>K60*L60</f>
        <v>1576.572152177208</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45"/>
    </row>
    <row r="66" spans="1:15" ht="15.75" thickBot="1">
      <c r="B66" s="829" t="s">
        <v>953</v>
      </c>
      <c r="C66" s="830"/>
      <c r="D66" s="830"/>
      <c r="E66" s="830"/>
      <c r="F66" s="830"/>
      <c r="G66" s="830"/>
      <c r="H66" s="830"/>
      <c r="I66" s="830"/>
      <c r="J66" s="830"/>
      <c r="K66" s="830"/>
      <c r="L66" s="830"/>
      <c r="M66" s="831"/>
      <c r="N66" s="104">
        <f>N60+N61+N62+N63+N64</f>
        <v>1576.572152177208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23449.543856085009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4689.9087712170021</v>
      </c>
      <c r="M84" s="858"/>
      <c r="N84" s="51"/>
    </row>
    <row r="85" spans="1:14">
      <c r="B85" s="89" t="s">
        <v>973</v>
      </c>
      <c r="C85" s="90"/>
      <c r="D85" s="90"/>
      <c r="E85" s="90"/>
      <c r="F85" s="90"/>
      <c r="G85" s="90"/>
      <c r="H85" s="90"/>
      <c r="I85" s="87"/>
      <c r="J85" s="88"/>
      <c r="K85" s="304">
        <v>0.05</v>
      </c>
      <c r="L85" s="857">
        <f>N79*K85</f>
        <v>1172.4771928042505</v>
      </c>
      <c r="M85" s="858"/>
      <c r="N85" s="51"/>
    </row>
    <row r="86" spans="1:14" ht="15.75" thickBot="1">
      <c r="B86" s="91" t="s">
        <v>974</v>
      </c>
      <c r="C86" s="92"/>
      <c r="D86" s="92"/>
      <c r="E86" s="92"/>
      <c r="F86" s="92"/>
      <c r="G86" s="92"/>
      <c r="H86" s="92"/>
      <c r="I86" s="93"/>
      <c r="J86" s="94"/>
      <c r="K86" s="305">
        <v>0.05</v>
      </c>
      <c r="L86" s="859">
        <f>N79*K86</f>
        <v>1172.4771928042505</v>
      </c>
      <c r="M86" s="860"/>
      <c r="N86" s="51"/>
    </row>
    <row r="87" spans="1:14" ht="15.75" thickBot="1">
      <c r="B87" s="823" t="s">
        <v>953</v>
      </c>
      <c r="C87" s="824"/>
      <c r="D87" s="824"/>
      <c r="E87" s="824"/>
      <c r="F87" s="824"/>
      <c r="G87" s="824"/>
      <c r="H87" s="824"/>
      <c r="I87" s="824"/>
      <c r="J87" s="824"/>
      <c r="K87" s="824"/>
      <c r="L87" s="824"/>
      <c r="M87" s="825"/>
      <c r="N87" s="52">
        <f>L84+L85+L86</f>
        <v>7034.8631568255023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30484.407012910509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6052.4143711913766</v>
      </c>
      <c r="L36" s="270"/>
      <c r="M36" s="336">
        <v>2.5</v>
      </c>
      <c r="N36" s="272">
        <f>K36/M36</f>
        <v>2420.9657484765507</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405.98250000000002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2826.9482484765508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44264.017745516729</v>
      </c>
      <c r="N48" s="272">
        <f>K48*M48</f>
        <v>57543.223069171749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39.221520043750296</v>
      </c>
      <c r="N49" s="272">
        <f>K49*M49</f>
        <v>1176.6456013125089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58719.868670484255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1212.7478093670829</v>
      </c>
      <c r="M60" s="828"/>
      <c r="N60" s="287">
        <f>K60*L60</f>
        <v>1576.572152177208</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1576.572152177208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71243.039071138017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14248.607814227604</v>
      </c>
      <c r="M84" s="858"/>
      <c r="N84" s="51"/>
    </row>
    <row r="85" spans="1:14">
      <c r="B85" s="89" t="s">
        <v>973</v>
      </c>
      <c r="C85" s="90"/>
      <c r="D85" s="90"/>
      <c r="E85" s="90"/>
      <c r="F85" s="90"/>
      <c r="G85" s="90"/>
      <c r="H85" s="90"/>
      <c r="I85" s="87"/>
      <c r="J85" s="88"/>
      <c r="K85" s="304">
        <v>0.05</v>
      </c>
      <c r="L85" s="857">
        <f>N79*K85</f>
        <v>3562.1519535569009</v>
      </c>
      <c r="M85" s="858"/>
      <c r="N85" s="51"/>
    </row>
    <row r="86" spans="1:14" ht="15.75" thickBot="1">
      <c r="B86" s="91" t="s">
        <v>974</v>
      </c>
      <c r="C86" s="92"/>
      <c r="D86" s="92"/>
      <c r="E86" s="92"/>
      <c r="F86" s="92"/>
      <c r="G86" s="92"/>
      <c r="H86" s="92"/>
      <c r="I86" s="93"/>
      <c r="J86" s="94"/>
      <c r="K86" s="305">
        <v>0.05</v>
      </c>
      <c r="L86" s="859">
        <f>N79*K86</f>
        <v>3562.1519535569009</v>
      </c>
      <c r="M86" s="860"/>
      <c r="N86" s="51"/>
    </row>
    <row r="87" spans="1:14" ht="15.75" thickBot="1">
      <c r="B87" s="823" t="s">
        <v>953</v>
      </c>
      <c r="C87" s="824"/>
      <c r="D87" s="824"/>
      <c r="E87" s="824"/>
      <c r="F87" s="824"/>
      <c r="G87" s="824"/>
      <c r="H87" s="824"/>
      <c r="I87" s="824"/>
      <c r="J87" s="824"/>
      <c r="K87" s="824"/>
      <c r="L87" s="824"/>
      <c r="M87" s="825"/>
      <c r="N87" s="52">
        <f>L84+L85+L86</f>
        <v>21372.911721341407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92615.950792479416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6052.4143711913766</v>
      </c>
      <c r="L36" s="270"/>
      <c r="M36" s="336">
        <v>2.5</v>
      </c>
      <c r="N36" s="272">
        <f>K36/M36</f>
        <v>2420.9657484765507</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405.98250000000002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2826.9482484765508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58718.166034405695</v>
      </c>
      <c r="N48" s="272">
        <f>K48*M48</f>
        <v>76333.615844727407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39.221520043750296</v>
      </c>
      <c r="N49" s="272">
        <f>K49*M49</f>
        <v>1176.6456013125089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77510.26144603992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1212.7478093670829</v>
      </c>
      <c r="M60" s="828"/>
      <c r="N60" s="287">
        <f>K60*L60</f>
        <v>1576.572152177208</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1576.572152177208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90033.431846693667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18006.686369338735</v>
      </c>
      <c r="M84" s="858"/>
      <c r="N84" s="51"/>
    </row>
    <row r="85" spans="1:14">
      <c r="B85" s="89" t="s">
        <v>973</v>
      </c>
      <c r="C85" s="90"/>
      <c r="D85" s="90"/>
      <c r="E85" s="90"/>
      <c r="F85" s="90"/>
      <c r="G85" s="90"/>
      <c r="H85" s="90"/>
      <c r="I85" s="87"/>
      <c r="J85" s="88"/>
      <c r="K85" s="304">
        <v>0.05</v>
      </c>
      <c r="L85" s="857">
        <f>N79*K85</f>
        <v>4501.6715923346837</v>
      </c>
      <c r="M85" s="858"/>
      <c r="N85" s="51"/>
    </row>
    <row r="86" spans="1:14" ht="15.75" thickBot="1">
      <c r="B86" s="91" t="s">
        <v>974</v>
      </c>
      <c r="C86" s="92"/>
      <c r="D86" s="92"/>
      <c r="E86" s="92"/>
      <c r="F86" s="92"/>
      <c r="G86" s="92"/>
      <c r="H86" s="92"/>
      <c r="I86" s="93"/>
      <c r="J86" s="94"/>
      <c r="K86" s="305">
        <v>0.05</v>
      </c>
      <c r="L86" s="859">
        <f>N79*K86</f>
        <v>4501.6715923346837</v>
      </c>
      <c r="M86" s="860"/>
      <c r="N86" s="51"/>
    </row>
    <row r="87" spans="1:14" ht="15.75" thickBot="1">
      <c r="B87" s="823" t="s">
        <v>953</v>
      </c>
      <c r="C87" s="824"/>
      <c r="D87" s="824"/>
      <c r="E87" s="824"/>
      <c r="F87" s="824"/>
      <c r="G87" s="824"/>
      <c r="H87" s="824"/>
      <c r="I87" s="824"/>
      <c r="J87" s="824"/>
      <c r="K87" s="824"/>
      <c r="L87" s="824"/>
      <c r="M87" s="825"/>
      <c r="N87" s="52">
        <f>L84+L85+L86</f>
        <v>27010.029554008106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117043.46140070178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c r="B36" s="836"/>
      <c r="C36" s="837"/>
      <c r="D36" s="837"/>
      <c r="E36" s="837"/>
      <c r="F36" s="837"/>
      <c r="G36" s="837"/>
      <c r="H36" s="838"/>
      <c r="I36" s="267"/>
      <c r="J36" s="268"/>
      <c r="K36" s="269"/>
      <c r="L36" s="270"/>
      <c r="M36" s="336"/>
      <c r="N36" s="272"/>
      <c r="P36" s="106"/>
    </row>
    <row r="37" spans="1:16">
      <c r="A37" s="113"/>
      <c r="B37" s="836"/>
      <c r="C37" s="837"/>
      <c r="D37" s="837"/>
      <c r="E37" s="837"/>
      <c r="F37" s="837"/>
      <c r="G37" s="837"/>
      <c r="H37" s="838"/>
      <c r="I37" s="421"/>
      <c r="J37" s="422"/>
      <c r="K37" s="269"/>
      <c r="L37" s="335"/>
      <c r="M37" s="336"/>
      <c r="N37" s="272"/>
      <c r="P37" s="103"/>
    </row>
    <row r="38" spans="1:16">
      <c r="A38" s="113"/>
      <c r="B38" s="836"/>
      <c r="C38" s="837"/>
      <c r="D38" s="837"/>
      <c r="E38" s="837"/>
      <c r="F38" s="837"/>
      <c r="G38" s="837"/>
      <c r="H38" s="838"/>
      <c r="I38" s="328"/>
      <c r="J38" s="330"/>
      <c r="K38" s="269"/>
      <c r="L38" s="423"/>
      <c r="M38" s="424"/>
      <c r="N38" s="272"/>
      <c r="P38" s="106"/>
    </row>
    <row r="39" spans="1:16">
      <c r="B39" s="836"/>
      <c r="C39" s="837"/>
      <c r="D39" s="837"/>
      <c r="E39" s="837"/>
      <c r="F39" s="837"/>
      <c r="G39" s="837"/>
      <c r="H39" s="838"/>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3" t="s">
        <v>952</v>
      </c>
      <c r="C41" s="844"/>
      <c r="D41" s="844"/>
      <c r="E41" s="38"/>
      <c r="F41" s="39"/>
      <c r="G41" s="39"/>
      <c r="H41" s="40"/>
      <c r="I41" s="36"/>
      <c r="J41" s="37"/>
      <c r="K41" s="279"/>
      <c r="L41" s="276"/>
      <c r="M41" s="401">
        <v>0.05</v>
      </c>
      <c r="N41" s="344">
        <f>N77*M41</f>
        <v>405.98250000000002</v>
      </c>
      <c r="P41" s="106"/>
    </row>
    <row r="42" spans="1:16" ht="15.75" thickBot="1">
      <c r="B42" s="836"/>
      <c r="C42" s="837"/>
      <c r="D42" s="837"/>
      <c r="E42" s="837"/>
      <c r="F42" s="837"/>
      <c r="G42" s="837"/>
      <c r="H42" s="838"/>
      <c r="I42" s="845"/>
      <c r="J42" s="846"/>
      <c r="K42" s="41"/>
      <c r="L42" s="847"/>
      <c r="M42" s="848"/>
      <c r="N42" s="105"/>
    </row>
    <row r="43" spans="1:16" ht="15.75" thickBot="1">
      <c r="B43" s="823" t="s">
        <v>953</v>
      </c>
      <c r="C43" s="824"/>
      <c r="D43" s="824"/>
      <c r="E43" s="824"/>
      <c r="F43" s="824"/>
      <c r="G43" s="824"/>
      <c r="H43" s="824"/>
      <c r="I43" s="824"/>
      <c r="J43" s="824"/>
      <c r="K43" s="824"/>
      <c r="L43" s="824"/>
      <c r="M43" s="825"/>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4" t="s">
        <v>944</v>
      </c>
      <c r="C47" s="815"/>
      <c r="D47" s="815"/>
      <c r="E47" s="815"/>
      <c r="F47" s="815"/>
      <c r="G47" s="815"/>
      <c r="H47" s="815"/>
      <c r="I47" s="816"/>
      <c r="J47" s="315" t="s">
        <v>945</v>
      </c>
      <c r="K47" s="85" t="s">
        <v>946</v>
      </c>
      <c r="L47" s="817" t="s">
        <v>955</v>
      </c>
      <c r="M47" s="816"/>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53278.531710118172</v>
      </c>
      <c r="N48" s="272">
        <f>K48*M48</f>
        <v>69262.09122315362</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69262.09122315362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1212.7478093670829</v>
      </c>
      <c r="M60" s="828"/>
      <c r="N60" s="287">
        <f>K60*L60</f>
        <v>1576.572152177208</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1576.572152177208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79364.295875330819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15872.859175066165</v>
      </c>
      <c r="M84" s="858"/>
      <c r="N84" s="51"/>
    </row>
    <row r="85" spans="1:14">
      <c r="B85" s="89" t="s">
        <v>973</v>
      </c>
      <c r="C85" s="90"/>
      <c r="D85" s="90"/>
      <c r="E85" s="90"/>
      <c r="F85" s="90"/>
      <c r="G85" s="90"/>
      <c r="H85" s="90"/>
      <c r="I85" s="87"/>
      <c r="J85" s="88"/>
      <c r="K85" s="304">
        <v>0.05</v>
      </c>
      <c r="L85" s="857">
        <f>N79*K85</f>
        <v>3968.2147937665413</v>
      </c>
      <c r="M85" s="858"/>
      <c r="N85" s="51"/>
    </row>
    <row r="86" spans="1:14" ht="15.75" thickBot="1">
      <c r="B86" s="91" t="s">
        <v>974</v>
      </c>
      <c r="C86" s="92"/>
      <c r="D86" s="92"/>
      <c r="E86" s="92"/>
      <c r="F86" s="92"/>
      <c r="G86" s="92"/>
      <c r="H86" s="92"/>
      <c r="I86" s="93"/>
      <c r="J86" s="94"/>
      <c r="K86" s="305">
        <v>0.05</v>
      </c>
      <c r="L86" s="859">
        <f>N79*K86</f>
        <v>3968.2147937665413</v>
      </c>
      <c r="M86" s="860"/>
      <c r="N86" s="51"/>
    </row>
    <row r="87" spans="1:14" ht="15.75" thickBot="1">
      <c r="B87" s="823" t="s">
        <v>953</v>
      </c>
      <c r="C87" s="824"/>
      <c r="D87" s="824"/>
      <c r="E87" s="824"/>
      <c r="F87" s="824"/>
      <c r="G87" s="824"/>
      <c r="H87" s="824"/>
      <c r="I87" s="824"/>
      <c r="J87" s="824"/>
      <c r="K87" s="824"/>
      <c r="L87" s="824"/>
      <c r="M87" s="825"/>
      <c r="N87" s="52">
        <f>L84+L85+L86</f>
        <v>23809.288762599252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103173.58463793006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c r="B36" s="836"/>
      <c r="C36" s="837"/>
      <c r="D36" s="837"/>
      <c r="E36" s="837"/>
      <c r="F36" s="837"/>
      <c r="G36" s="837"/>
      <c r="H36" s="838"/>
      <c r="I36" s="267"/>
      <c r="J36" s="268"/>
      <c r="K36" s="269"/>
      <c r="L36" s="270"/>
      <c r="M36" s="336"/>
      <c r="N36" s="272"/>
      <c r="P36" s="106"/>
    </row>
    <row r="37" spans="1:16">
      <c r="A37" s="113"/>
      <c r="B37" s="836"/>
      <c r="C37" s="837"/>
      <c r="D37" s="837"/>
      <c r="E37" s="837"/>
      <c r="F37" s="837"/>
      <c r="G37" s="837"/>
      <c r="H37" s="838"/>
      <c r="I37" s="421"/>
      <c r="J37" s="422"/>
      <c r="K37" s="269"/>
      <c r="L37" s="335"/>
      <c r="M37" s="336"/>
      <c r="N37" s="272"/>
      <c r="P37" s="103"/>
    </row>
    <row r="38" spans="1:16">
      <c r="A38" s="113"/>
      <c r="B38" s="836"/>
      <c r="C38" s="837"/>
      <c r="D38" s="837"/>
      <c r="E38" s="837"/>
      <c r="F38" s="837"/>
      <c r="G38" s="837"/>
      <c r="H38" s="838"/>
      <c r="I38" s="328"/>
      <c r="J38" s="330"/>
      <c r="K38" s="269"/>
      <c r="L38" s="423"/>
      <c r="M38" s="424"/>
      <c r="N38" s="272"/>
      <c r="P38" s="106"/>
    </row>
    <row r="39" spans="1:16">
      <c r="B39" s="836"/>
      <c r="C39" s="837"/>
      <c r="D39" s="837"/>
      <c r="E39" s="837"/>
      <c r="F39" s="837"/>
      <c r="G39" s="837"/>
      <c r="H39" s="838"/>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3" t="s">
        <v>952</v>
      </c>
      <c r="C41" s="844"/>
      <c r="D41" s="844"/>
      <c r="E41" s="38"/>
      <c r="F41" s="39"/>
      <c r="G41" s="39"/>
      <c r="H41" s="40"/>
      <c r="I41" s="36"/>
      <c r="J41" s="37"/>
      <c r="K41" s="279"/>
      <c r="L41" s="276"/>
      <c r="M41" s="401">
        <v>0.05</v>
      </c>
      <c r="N41" s="344">
        <f>N77*M41</f>
        <v>405.98250000000002</v>
      </c>
      <c r="P41" s="106"/>
    </row>
    <row r="42" spans="1:16" ht="15.75" thickBot="1">
      <c r="B42" s="836"/>
      <c r="C42" s="837"/>
      <c r="D42" s="837"/>
      <c r="E42" s="837"/>
      <c r="F42" s="837"/>
      <c r="G42" s="837"/>
      <c r="H42" s="838"/>
      <c r="I42" s="845"/>
      <c r="J42" s="846"/>
      <c r="K42" s="41"/>
      <c r="L42" s="847"/>
      <c r="M42" s="848"/>
      <c r="N42" s="105"/>
    </row>
    <row r="43" spans="1:16" ht="15.75" thickBot="1">
      <c r="B43" s="823" t="s">
        <v>953</v>
      </c>
      <c r="C43" s="824"/>
      <c r="D43" s="824"/>
      <c r="E43" s="824"/>
      <c r="F43" s="824"/>
      <c r="G43" s="824"/>
      <c r="H43" s="824"/>
      <c r="I43" s="824"/>
      <c r="J43" s="824"/>
      <c r="K43" s="824"/>
      <c r="L43" s="824"/>
      <c r="M43" s="825"/>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4" t="s">
        <v>944</v>
      </c>
      <c r="C47" s="815"/>
      <c r="D47" s="815"/>
      <c r="E47" s="815"/>
      <c r="F47" s="815"/>
      <c r="G47" s="815"/>
      <c r="H47" s="815"/>
      <c r="I47" s="816"/>
      <c r="J47" s="315" t="s">
        <v>945</v>
      </c>
      <c r="K47" s="85" t="s">
        <v>946</v>
      </c>
      <c r="L47" s="817" t="s">
        <v>955</v>
      </c>
      <c r="M47" s="816"/>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35625.231458049173</v>
      </c>
      <c r="N48" s="272">
        <f>K48*M48</f>
        <v>46312.80089546393</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46312.80089546393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1212.7478093670829</v>
      </c>
      <c r="M60" s="828"/>
      <c r="N60" s="287">
        <f>K60*L60</f>
        <v>1576.572152177208</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1576.572152177208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56415.005547641136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11283.001109528228</v>
      </c>
      <c r="M84" s="858"/>
      <c r="N84" s="51"/>
    </row>
    <row r="85" spans="1:14">
      <c r="B85" s="89" t="s">
        <v>973</v>
      </c>
      <c r="C85" s="90"/>
      <c r="D85" s="90"/>
      <c r="E85" s="90"/>
      <c r="F85" s="90"/>
      <c r="G85" s="90"/>
      <c r="H85" s="90"/>
      <c r="I85" s="87"/>
      <c r="J85" s="88"/>
      <c r="K85" s="304">
        <v>0.05</v>
      </c>
      <c r="L85" s="857">
        <f>N79*K85</f>
        <v>2820.750277382057</v>
      </c>
      <c r="M85" s="858"/>
      <c r="N85" s="51"/>
    </row>
    <row r="86" spans="1:14" ht="15.75" thickBot="1">
      <c r="B86" s="91" t="s">
        <v>974</v>
      </c>
      <c r="C86" s="92"/>
      <c r="D86" s="92"/>
      <c r="E86" s="92"/>
      <c r="F86" s="92"/>
      <c r="G86" s="92"/>
      <c r="H86" s="92"/>
      <c r="I86" s="93"/>
      <c r="J86" s="94"/>
      <c r="K86" s="305">
        <v>0.05</v>
      </c>
      <c r="L86" s="859">
        <f>N79*K86</f>
        <v>2820.750277382057</v>
      </c>
      <c r="M86" s="860"/>
      <c r="N86" s="51"/>
    </row>
    <row r="87" spans="1:14" ht="15.75" thickBot="1">
      <c r="B87" s="823" t="s">
        <v>953</v>
      </c>
      <c r="C87" s="824"/>
      <c r="D87" s="824"/>
      <c r="E87" s="824"/>
      <c r="F87" s="824"/>
      <c r="G87" s="824"/>
      <c r="H87" s="824"/>
      <c r="I87" s="824"/>
      <c r="J87" s="824"/>
      <c r="K87" s="824"/>
      <c r="L87" s="824"/>
      <c r="M87" s="825"/>
      <c r="N87" s="52">
        <f>L84+L85+L86</f>
        <v>16924.50166429234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73339.50721193348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c r="B36" s="836"/>
      <c r="C36" s="837"/>
      <c r="D36" s="837"/>
      <c r="E36" s="837"/>
      <c r="F36" s="837"/>
      <c r="G36" s="837"/>
      <c r="H36" s="838"/>
      <c r="I36" s="267"/>
      <c r="J36" s="268"/>
      <c r="K36" s="269"/>
      <c r="L36" s="270"/>
      <c r="M36" s="336"/>
      <c r="N36" s="272"/>
      <c r="P36" s="106"/>
    </row>
    <row r="37" spans="1:16">
      <c r="A37" s="113"/>
      <c r="B37" s="836"/>
      <c r="C37" s="837"/>
      <c r="D37" s="837"/>
      <c r="E37" s="837"/>
      <c r="F37" s="837"/>
      <c r="G37" s="837"/>
      <c r="H37" s="838"/>
      <c r="I37" s="421"/>
      <c r="J37" s="422"/>
      <c r="K37" s="269"/>
      <c r="L37" s="335"/>
      <c r="M37" s="336"/>
      <c r="N37" s="272"/>
      <c r="P37" s="103"/>
    </row>
    <row r="38" spans="1:16">
      <c r="A38" s="113"/>
      <c r="B38" s="836"/>
      <c r="C38" s="837"/>
      <c r="D38" s="837"/>
      <c r="E38" s="837"/>
      <c r="F38" s="837"/>
      <c r="G38" s="837"/>
      <c r="H38" s="838"/>
      <c r="I38" s="328"/>
      <c r="J38" s="330"/>
      <c r="K38" s="269"/>
      <c r="L38" s="423"/>
      <c r="M38" s="424"/>
      <c r="N38" s="272"/>
      <c r="P38" s="106"/>
    </row>
    <row r="39" spans="1:16">
      <c r="B39" s="836"/>
      <c r="C39" s="837"/>
      <c r="D39" s="837"/>
      <c r="E39" s="837"/>
      <c r="F39" s="837"/>
      <c r="G39" s="837"/>
      <c r="H39" s="838"/>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3" t="s">
        <v>952</v>
      </c>
      <c r="C41" s="844"/>
      <c r="D41" s="844"/>
      <c r="E41" s="38"/>
      <c r="F41" s="39"/>
      <c r="G41" s="39"/>
      <c r="H41" s="40"/>
      <c r="I41" s="36"/>
      <c r="J41" s="37"/>
      <c r="K41" s="279"/>
      <c r="L41" s="276"/>
      <c r="M41" s="401">
        <v>0.05</v>
      </c>
      <c r="N41" s="344">
        <f>N77*M41</f>
        <v>270.65500000000003</v>
      </c>
      <c r="P41" s="106"/>
    </row>
    <row r="42" spans="1:16" ht="15.75" thickBot="1">
      <c r="B42" s="836"/>
      <c r="C42" s="837"/>
      <c r="D42" s="837"/>
      <c r="E42" s="837"/>
      <c r="F42" s="837"/>
      <c r="G42" s="837"/>
      <c r="H42" s="838"/>
      <c r="I42" s="845"/>
      <c r="J42" s="846"/>
      <c r="K42" s="41"/>
      <c r="L42" s="847"/>
      <c r="M42" s="848"/>
      <c r="N42" s="105"/>
    </row>
    <row r="43" spans="1:16" ht="15.75" thickBot="1">
      <c r="B43" s="823" t="s">
        <v>953</v>
      </c>
      <c r="C43" s="824"/>
      <c r="D43" s="824"/>
      <c r="E43" s="824"/>
      <c r="F43" s="824"/>
      <c r="G43" s="824"/>
      <c r="H43" s="824"/>
      <c r="I43" s="824"/>
      <c r="J43" s="824"/>
      <c r="K43" s="824"/>
      <c r="L43" s="824"/>
      <c r="M43" s="825"/>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4" t="s">
        <v>944</v>
      </c>
      <c r="C47" s="815"/>
      <c r="D47" s="815"/>
      <c r="E47" s="815"/>
      <c r="F47" s="815"/>
      <c r="G47" s="815"/>
      <c r="H47" s="815"/>
      <c r="I47" s="816"/>
      <c r="J47" s="315" t="s">
        <v>945</v>
      </c>
      <c r="K47" s="85" t="s">
        <v>946</v>
      </c>
      <c r="L47" s="817" t="s">
        <v>955</v>
      </c>
      <c r="M47" s="816"/>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54167.262164899839</v>
      </c>
      <c r="N48" s="272">
        <f>K48*M48</f>
        <v>70417.440814369795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70417.440814369795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1212.7478093670829</v>
      </c>
      <c r="M60" s="828"/>
      <c r="N60" s="287">
        <f>K60*L60</f>
        <v>1576.572152177208</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1576.572152177208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5413.1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77677.767966547006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15535.553593309402</v>
      </c>
      <c r="M84" s="858"/>
      <c r="N84" s="51"/>
    </row>
    <row r="85" spans="1:14">
      <c r="B85" s="89" t="s">
        <v>973</v>
      </c>
      <c r="C85" s="90"/>
      <c r="D85" s="90"/>
      <c r="E85" s="90"/>
      <c r="F85" s="90"/>
      <c r="G85" s="90"/>
      <c r="H85" s="90"/>
      <c r="I85" s="87"/>
      <c r="J85" s="88"/>
      <c r="K85" s="304">
        <v>0.05</v>
      </c>
      <c r="L85" s="857">
        <f>N79*K85</f>
        <v>3883.8883983273504</v>
      </c>
      <c r="M85" s="858"/>
      <c r="N85" s="51"/>
    </row>
    <row r="86" spans="1:14" ht="15.75" thickBot="1">
      <c r="B86" s="91" t="s">
        <v>974</v>
      </c>
      <c r="C86" s="92"/>
      <c r="D86" s="92"/>
      <c r="E86" s="92"/>
      <c r="F86" s="92"/>
      <c r="G86" s="92"/>
      <c r="H86" s="92"/>
      <c r="I86" s="93"/>
      <c r="J86" s="94"/>
      <c r="K86" s="305">
        <v>0.05</v>
      </c>
      <c r="L86" s="859">
        <f>N79*K86</f>
        <v>3883.8883983273504</v>
      </c>
      <c r="M86" s="860"/>
      <c r="N86" s="51"/>
    </row>
    <row r="87" spans="1:14" ht="15.75" thickBot="1">
      <c r="B87" s="823" t="s">
        <v>953</v>
      </c>
      <c r="C87" s="824"/>
      <c r="D87" s="824"/>
      <c r="E87" s="824"/>
      <c r="F87" s="824"/>
      <c r="G87" s="824"/>
      <c r="H87" s="824"/>
      <c r="I87" s="824"/>
      <c r="J87" s="824"/>
      <c r="K87" s="824"/>
      <c r="L87" s="824"/>
      <c r="M87" s="825"/>
      <c r="N87" s="52">
        <f>L84+L85+L86</f>
        <v>23303.330389964103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100981.09835651111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228</v>
      </c>
      <c r="B36" s="836" t="str">
        <f>VLOOKUP(A36,EQUIPOS!A6:D154,3,FALSE)</f>
        <v xml:space="preserve">Formaleta metálica (concreto hidráulico)
</v>
      </c>
      <c r="C36" s="837"/>
      <c r="D36" s="837"/>
      <c r="E36" s="837"/>
      <c r="F36" s="837"/>
      <c r="G36" s="837"/>
      <c r="H36" s="838"/>
      <c r="I36" s="267"/>
      <c r="J36" s="268"/>
      <c r="K36" s="269">
        <f>VLOOKUP(A36,EQUIPOS!A6:D163,4,FALSE)</f>
        <v>3887.6484656251264</v>
      </c>
      <c r="L36" s="270"/>
      <c r="M36" s="271">
        <v>2</v>
      </c>
      <c r="N36" s="272">
        <f>K36/M36</f>
        <v>1943.8242328125632</v>
      </c>
    </row>
    <row r="37" spans="1:14">
      <c r="A37" s="113" t="s">
        <v>282</v>
      </c>
      <c r="B37" s="836" t="str">
        <f>VLOOKUP(A37,EQUIPOS!A7:D154,3,FALSE)</f>
        <v>Piloteadora potencia 250KW, RPM 1800, fuerza elevadora 200KN</v>
      </c>
      <c r="C37" s="837"/>
      <c r="D37" s="837"/>
      <c r="E37" s="837"/>
      <c r="F37" s="837"/>
      <c r="G37" s="837"/>
      <c r="H37" s="838"/>
      <c r="I37" s="421"/>
      <c r="J37" s="422"/>
      <c r="K37" s="269">
        <f>VLOOKUP(A37,EQUIPOS!A7:D164,4,FALSE)</f>
        <v>540035.58587013965</v>
      </c>
      <c r="L37" s="335"/>
      <c r="M37" s="336">
        <v>4</v>
      </c>
      <c r="N37" s="272">
        <f>K37/M37</f>
        <v>135008.89646753491</v>
      </c>
    </row>
    <row r="38" spans="1:14">
      <c r="A38" s="113" t="s">
        <v>363</v>
      </c>
      <c r="B38" s="836" t="str">
        <f>VLOOKUP(A38,EQUIPOS!A8:D154,3,FALSE)</f>
        <v>Vibrador de concreto, Motor de 3 hp a 18.000 rpm Mangueras de 4 mt</v>
      </c>
      <c r="C38" s="837"/>
      <c r="D38" s="837"/>
      <c r="E38" s="837"/>
      <c r="F38" s="837"/>
      <c r="G38" s="837"/>
      <c r="H38" s="838"/>
      <c r="I38" s="328"/>
      <c r="J38" s="330"/>
      <c r="K38" s="269">
        <f>VLOOKUP(A38,EQUIPOS!A8:D165,4,FALSE)</f>
        <v>7321.1228093430982</v>
      </c>
      <c r="L38" s="423"/>
      <c r="M38" s="424">
        <v>2</v>
      </c>
      <c r="N38" s="272">
        <f>K38/M38</f>
        <v>3660.5614046715491</v>
      </c>
    </row>
    <row r="39" spans="1:14">
      <c r="B39" s="836"/>
      <c r="C39" s="837"/>
      <c r="D39" s="837"/>
      <c r="E39" s="842"/>
      <c r="F39" s="837"/>
      <c r="G39" s="837"/>
      <c r="H39" s="838"/>
      <c r="I39" s="36"/>
      <c r="J39" s="37"/>
      <c r="K39" s="274"/>
      <c r="L39" s="276"/>
      <c r="M39" s="277"/>
      <c r="N39" s="278"/>
    </row>
    <row r="40" spans="1:14">
      <c r="B40" s="843" t="s">
        <v>952</v>
      </c>
      <c r="C40" s="844"/>
      <c r="D40" s="844"/>
      <c r="E40" s="38"/>
      <c r="F40" s="39"/>
      <c r="G40" s="39"/>
      <c r="H40" s="40"/>
      <c r="I40" s="36"/>
      <c r="J40" s="37"/>
      <c r="K40" s="279"/>
      <c r="L40" s="276"/>
      <c r="M40" s="401">
        <v>0.1</v>
      </c>
      <c r="N40" s="344">
        <f>N76*M40</f>
        <v>1240.0887785492826</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4">
        <f>SUM(N36:N41)</f>
        <v>141853.37088356831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5" t="s">
        <v>945</v>
      </c>
      <c r="K46" s="85" t="s">
        <v>946</v>
      </c>
      <c r="L46" s="817" t="s">
        <v>955</v>
      </c>
      <c r="M46" s="816"/>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2800.6285393402241</v>
      </c>
      <c r="N47" s="272">
        <f>K47*M47</f>
        <v>33258.080688683112</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11242.51834881005</v>
      </c>
      <c r="N48" s="272">
        <f>K48*M48</f>
        <v>5621.2591744050251</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3782.5732058650347</v>
      </c>
      <c r="N49" s="272">
        <f>K49*M49</f>
        <v>1891.2866029325173</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420543.73831991333</v>
      </c>
      <c r="N50" s="272">
        <f>K50*M50</f>
        <v>55489.438990399183</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96260.065456419834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7">
        <f>VLOOKUP(A59,TRANSPORTE!A5:D117,4,FALSE)</f>
        <v>38.408362058285945</v>
      </c>
      <c r="M59" s="828"/>
      <c r="N59" s="287">
        <f>K59*L59</f>
        <v>1.9204181029142973</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1.9204181029142973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12400.887785492825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250516.24454358386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50103.248908716778</v>
      </c>
      <c r="M83" s="858"/>
      <c r="N83" s="51"/>
    </row>
    <row r="84" spans="1:14">
      <c r="B84" s="89" t="s">
        <v>973</v>
      </c>
      <c r="C84" s="90"/>
      <c r="D84" s="90"/>
      <c r="E84" s="90"/>
      <c r="F84" s="90"/>
      <c r="G84" s="90"/>
      <c r="H84" s="90"/>
      <c r="I84" s="87"/>
      <c r="J84" s="88"/>
      <c r="K84" s="304">
        <v>0.05</v>
      </c>
      <c r="L84" s="857">
        <f>N78*K84</f>
        <v>12525.812227179194</v>
      </c>
      <c r="M84" s="858"/>
      <c r="N84" s="51"/>
    </row>
    <row r="85" spans="1:14" ht="15.75" thickBot="1">
      <c r="B85" s="91" t="s">
        <v>974</v>
      </c>
      <c r="C85" s="92"/>
      <c r="D85" s="92"/>
      <c r="E85" s="92"/>
      <c r="F85" s="92"/>
      <c r="G85" s="92"/>
      <c r="H85" s="92"/>
      <c r="I85" s="93"/>
      <c r="J85" s="94"/>
      <c r="K85" s="305">
        <v>0.05</v>
      </c>
      <c r="L85" s="859">
        <f>N78*K85</f>
        <v>12525.812227179194</v>
      </c>
      <c r="M85" s="860"/>
      <c r="N85" s="51"/>
    </row>
    <row r="86" spans="1:14" ht="15.75" thickBot="1">
      <c r="B86" s="823" t="s">
        <v>953</v>
      </c>
      <c r="C86" s="824"/>
      <c r="D86" s="824"/>
      <c r="E86" s="824"/>
      <c r="F86" s="824"/>
      <c r="G86" s="824"/>
      <c r="H86" s="824"/>
      <c r="I86" s="824"/>
      <c r="J86" s="824"/>
      <c r="K86" s="824"/>
      <c r="L86" s="824"/>
      <c r="M86" s="825"/>
      <c r="N86" s="52">
        <f>L83+L84+L85</f>
        <v>75154.873363075167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325671.11790665903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2219</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topLeftCell="A65"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228</v>
      </c>
      <c r="B36" s="836" t="str">
        <f>VLOOKUP(A36,EQUIPOS!A6:D154,3,FALSE)</f>
        <v xml:space="preserve">Formaleta metálica (concreto hidráulico)
</v>
      </c>
      <c r="C36" s="837"/>
      <c r="D36" s="837"/>
      <c r="E36" s="837"/>
      <c r="F36" s="837"/>
      <c r="G36" s="837"/>
      <c r="H36" s="838"/>
      <c r="I36" s="267"/>
      <c r="J36" s="268"/>
      <c r="K36" s="269">
        <f>VLOOKUP(A36,EQUIPOS!A6:D163,4,FALSE)</f>
        <v>3887.6484656251264</v>
      </c>
      <c r="L36" s="270"/>
      <c r="M36" s="271">
        <v>2</v>
      </c>
      <c r="N36" s="272">
        <f>K36/M36</f>
        <v>1943.8242328125632</v>
      </c>
    </row>
    <row r="37" spans="1:14">
      <c r="A37" s="113" t="s">
        <v>282</v>
      </c>
      <c r="B37" s="836" t="str">
        <f>VLOOKUP(A37,EQUIPOS!A7:D154,3,FALSE)</f>
        <v>Piloteadora potencia 250KW, RPM 1800, fuerza elevadora 200KN</v>
      </c>
      <c r="C37" s="837"/>
      <c r="D37" s="837"/>
      <c r="E37" s="837"/>
      <c r="F37" s="837"/>
      <c r="G37" s="837"/>
      <c r="H37" s="838"/>
      <c r="I37" s="421"/>
      <c r="J37" s="422"/>
      <c r="K37" s="269">
        <f>VLOOKUP(A37,EQUIPOS!A7:D164,4,FALSE)</f>
        <v>540035.58587013965</v>
      </c>
      <c r="L37" s="335"/>
      <c r="M37" s="336">
        <v>4</v>
      </c>
      <c r="N37" s="272">
        <f>K37/M37</f>
        <v>135008.89646753491</v>
      </c>
    </row>
    <row r="38" spans="1:14">
      <c r="A38" s="113" t="s">
        <v>363</v>
      </c>
      <c r="B38" s="836" t="str">
        <f>VLOOKUP(A38,EQUIPOS!A8:D154,3,FALSE)</f>
        <v>Vibrador de concreto, Motor de 3 hp a 18.000 rpm Mangueras de 4 mt</v>
      </c>
      <c r="C38" s="837"/>
      <c r="D38" s="837"/>
      <c r="E38" s="837"/>
      <c r="F38" s="837"/>
      <c r="G38" s="837"/>
      <c r="H38" s="838"/>
      <c r="I38" s="328"/>
      <c r="J38" s="330"/>
      <c r="K38" s="269">
        <f>VLOOKUP(A38,EQUIPOS!A8:D165,4,FALSE)</f>
        <v>7321.1228093430982</v>
      </c>
      <c r="L38" s="423"/>
      <c r="M38" s="424">
        <v>2</v>
      </c>
      <c r="N38" s="272">
        <f>K38/M38</f>
        <v>3660.5614046715491</v>
      </c>
    </row>
    <row r="39" spans="1:14">
      <c r="B39" s="836"/>
      <c r="C39" s="837"/>
      <c r="D39" s="837"/>
      <c r="E39" s="842"/>
      <c r="F39" s="837"/>
      <c r="G39" s="837"/>
      <c r="H39" s="838"/>
      <c r="I39" s="36"/>
      <c r="J39" s="37"/>
      <c r="K39" s="274"/>
      <c r="L39" s="276"/>
      <c r="M39" s="277"/>
      <c r="N39" s="278"/>
    </row>
    <row r="40" spans="1:14">
      <c r="B40" s="843" t="s">
        <v>952</v>
      </c>
      <c r="C40" s="844"/>
      <c r="D40" s="844"/>
      <c r="E40" s="38"/>
      <c r="F40" s="39"/>
      <c r="G40" s="39"/>
      <c r="H40" s="40"/>
      <c r="I40" s="36"/>
      <c r="J40" s="37"/>
      <c r="K40" s="279"/>
      <c r="L40" s="276"/>
      <c r="M40" s="401">
        <v>0.1</v>
      </c>
      <c r="N40" s="344">
        <f>N76*M40</f>
        <v>1240.0887785492826</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4">
        <f>SUM(N36:N41)</f>
        <v>141853.37088356831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5" t="s">
        <v>945</v>
      </c>
      <c r="K46" s="85" t="s">
        <v>946</v>
      </c>
      <c r="L46" s="817" t="s">
        <v>955</v>
      </c>
      <c r="M46" s="816"/>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2800.6285393402241</v>
      </c>
      <c r="N47" s="272">
        <f>K47*M47</f>
        <v>33258.080688683112</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11242.51834881005</v>
      </c>
      <c r="N48" s="272">
        <f>K48*M48</f>
        <v>5621.2591744050251</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3782.5732058650347</v>
      </c>
      <c r="N49" s="272">
        <f>K49*M49</f>
        <v>1891.2866029325173</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420543.73831991333</v>
      </c>
      <c r="N50" s="272">
        <f>K50*M50</f>
        <v>55489.438990399183</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96260.065456419834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7">
        <f>VLOOKUP(A59,TRANSPORTE!A5:D117,4,FALSE)</f>
        <v>38.408362058285945</v>
      </c>
      <c r="M59" s="828"/>
      <c r="N59" s="287">
        <f>K59*L59</f>
        <v>1.9204181029142973</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1.9204181029142973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12400.887785492825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250516.24454358386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50103.248908716778</v>
      </c>
      <c r="M83" s="858"/>
      <c r="N83" s="51"/>
    </row>
    <row r="84" spans="1:14">
      <c r="B84" s="89" t="s">
        <v>973</v>
      </c>
      <c r="C84" s="90"/>
      <c r="D84" s="90"/>
      <c r="E84" s="90"/>
      <c r="F84" s="90"/>
      <c r="G84" s="90"/>
      <c r="H84" s="90"/>
      <c r="I84" s="87"/>
      <c r="J84" s="88"/>
      <c r="K84" s="304">
        <v>0.05</v>
      </c>
      <c r="L84" s="857">
        <f>N78*K84</f>
        <v>12525.812227179194</v>
      </c>
      <c r="M84" s="858"/>
      <c r="N84" s="51"/>
    </row>
    <row r="85" spans="1:14" ht="15.75" thickBot="1">
      <c r="B85" s="91" t="s">
        <v>974</v>
      </c>
      <c r="C85" s="92"/>
      <c r="D85" s="92"/>
      <c r="E85" s="92"/>
      <c r="F85" s="92"/>
      <c r="G85" s="92"/>
      <c r="H85" s="92"/>
      <c r="I85" s="93"/>
      <c r="J85" s="94"/>
      <c r="K85" s="305">
        <v>0.05</v>
      </c>
      <c r="L85" s="859">
        <f>N78*K85</f>
        <v>12525.812227179194</v>
      </c>
      <c r="M85" s="860"/>
      <c r="N85" s="51"/>
    </row>
    <row r="86" spans="1:14" ht="15.75" thickBot="1">
      <c r="B86" s="823" t="s">
        <v>953</v>
      </c>
      <c r="C86" s="824"/>
      <c r="D86" s="824"/>
      <c r="E86" s="824"/>
      <c r="F86" s="824"/>
      <c r="G86" s="824"/>
      <c r="H86" s="824"/>
      <c r="I86" s="824"/>
      <c r="J86" s="824"/>
      <c r="K86" s="824"/>
      <c r="L86" s="824"/>
      <c r="M86" s="825"/>
      <c r="N86" s="52">
        <f>L83+L84+L85</f>
        <v>75154.873363075167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325671.11790665903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9"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243</v>
      </c>
      <c r="B36" s="836" t="str">
        <f>VLOOKUP(A36,EQUIPOS!A6:D154,3,FALSE)</f>
        <v>Grúa 10 ton</v>
      </c>
      <c r="C36" s="837"/>
      <c r="D36" s="837"/>
      <c r="E36" s="837"/>
      <c r="F36" s="837"/>
      <c r="G36" s="837"/>
      <c r="H36" s="838"/>
      <c r="I36" s="267"/>
      <c r="J36" s="268"/>
      <c r="K36" s="269">
        <f>VLOOKUP(A36,EQUIPOS!A6:D163,4,FALSE)</f>
        <v>137412.78985882565</v>
      </c>
      <c r="L36" s="270"/>
      <c r="M36" s="271">
        <v>0.158</v>
      </c>
      <c r="N36" s="272">
        <f t="shared" ref="N36:N44" si="0">K36/M36</f>
        <v>869701.20163813699</v>
      </c>
    </row>
    <row r="37" spans="1:14">
      <c r="A37" s="113" t="s">
        <v>121</v>
      </c>
      <c r="B37" s="836" t="str">
        <f>VLOOKUP(A37,EQUIPOS!A7:D154,3,FALSE)</f>
        <v>Bomba eléctrica para accionar la celda</v>
      </c>
      <c r="C37" s="837"/>
      <c r="D37" s="837"/>
      <c r="E37" s="837"/>
      <c r="F37" s="837"/>
      <c r="G37" s="837"/>
      <c r="H37" s="838"/>
      <c r="I37" s="421"/>
      <c r="J37" s="422"/>
      <c r="K37" s="269">
        <f>VLOOKUP(A37,EQUIPOS!A7:D164,4,FALSE)</f>
        <v>42378.648991318631</v>
      </c>
      <c r="L37" s="335"/>
      <c r="M37" s="336">
        <v>0.158</v>
      </c>
      <c r="N37" s="272">
        <f t="shared" si="0"/>
        <v>268219.29741340905</v>
      </c>
    </row>
    <row r="38" spans="1:14">
      <c r="A38" s="113" t="s">
        <v>217</v>
      </c>
      <c r="B38" s="836" t="str">
        <f>VLOOKUP(A38,EQUIPOS!A8:D154,3,FALSE)</f>
        <v>Equipo de soldadura y de acetileno (incluye soldadura)</v>
      </c>
      <c r="C38" s="837"/>
      <c r="D38" s="837"/>
      <c r="E38" s="837"/>
      <c r="F38" s="837"/>
      <c r="G38" s="837"/>
      <c r="H38" s="838"/>
      <c r="I38" s="421"/>
      <c r="J38" s="422"/>
      <c r="K38" s="438">
        <f>VLOOKUP(A38,EQUIPOS!A8:D165,4,FALSE)</f>
        <v>30016.500995931558</v>
      </c>
      <c r="L38" s="335"/>
      <c r="M38" s="336">
        <v>0.158</v>
      </c>
      <c r="N38" s="272">
        <f t="shared" si="0"/>
        <v>189977.85440463011</v>
      </c>
    </row>
    <row r="39" spans="1:14">
      <c r="A39" s="113" t="s">
        <v>255</v>
      </c>
      <c r="B39" s="836" t="str">
        <f>VLOOKUP(A39,EQUIPOS!A9:D154,3,FALSE)</f>
        <v>Manómetro cable de acero para bajar la celda</v>
      </c>
      <c r="C39" s="837"/>
      <c r="D39" s="837"/>
      <c r="E39" s="837"/>
      <c r="F39" s="837"/>
      <c r="G39" s="837"/>
      <c r="H39" s="838"/>
      <c r="I39" s="421"/>
      <c r="J39" s="422"/>
      <c r="K39" s="438">
        <f>VLOOKUP(A39,EQUIPOS!A9:D166,4,FALSE)</f>
        <v>1105137.8924640489</v>
      </c>
      <c r="L39" s="335"/>
      <c r="M39" s="336">
        <v>0.158</v>
      </c>
      <c r="N39" s="272">
        <f t="shared" si="0"/>
        <v>6994543.6231901832</v>
      </c>
    </row>
    <row r="40" spans="1:14">
      <c r="A40" s="113" t="s">
        <v>1648</v>
      </c>
      <c r="B40" s="836" t="str">
        <f>VLOOKUP(A40,EQUIPOS!A10:D154,3,FALSE)</f>
        <v xml:space="preserve">Retroexcavadora sobre llantas 
</v>
      </c>
      <c r="C40" s="837"/>
      <c r="D40" s="837"/>
      <c r="E40" s="837"/>
      <c r="F40" s="837"/>
      <c r="G40" s="837"/>
      <c r="H40" s="838"/>
      <c r="I40" s="421"/>
      <c r="J40" s="422"/>
      <c r="K40" s="438">
        <f>VLOOKUP(A40,EQUIPOS!A10:D167,4,FALSE)</f>
        <v>78833.968700391881</v>
      </c>
      <c r="L40" s="335"/>
      <c r="M40" s="336">
        <v>0.158</v>
      </c>
      <c r="N40" s="272">
        <f t="shared" si="0"/>
        <v>498949.16898982204</v>
      </c>
    </row>
    <row r="41" spans="1:14">
      <c r="A41" s="113" t="s">
        <v>115</v>
      </c>
      <c r="B41" s="836" t="str">
        <f>VLOOKUP(A41,EQUIPOS!A6:D154,3,FALSE)</f>
        <v>Andamiaje para Aplicar la Carga (Equipos Sustituto de la Tara)</v>
      </c>
      <c r="C41" s="837"/>
      <c r="D41" s="837"/>
      <c r="E41" s="837"/>
      <c r="F41" s="837"/>
      <c r="G41" s="837"/>
      <c r="H41" s="838"/>
      <c r="I41" s="421"/>
      <c r="J41" s="422"/>
      <c r="K41" s="438">
        <f>VLOOKUP(A41,EQUIPOS!A6:D154,4,FALSE)</f>
        <v>42172.579017270458</v>
      </c>
      <c r="L41" s="335"/>
      <c r="M41" s="336">
        <v>0.158</v>
      </c>
      <c r="N41" s="272">
        <f t="shared" si="0"/>
        <v>266915.057071332</v>
      </c>
    </row>
    <row r="42" spans="1:14">
      <c r="A42" s="113" t="s">
        <v>224</v>
      </c>
      <c r="B42" s="836" t="str">
        <f>VLOOKUP(A42,EQUIPOS!A12:D156,3,FALSE)</f>
        <v>Equipo de Medición (Deformimetros Eléctricos, Mecánicos, Celdas de Carga,  Etc.)</v>
      </c>
      <c r="C42" s="837"/>
      <c r="D42" s="837"/>
      <c r="E42" s="837"/>
      <c r="F42" s="837"/>
      <c r="G42" s="837"/>
      <c r="H42" s="838"/>
      <c r="I42" s="328"/>
      <c r="J42" s="330"/>
      <c r="K42" s="438">
        <f>VLOOKUP(A42,EQUIPOS!A12:D169,4,FALSE)</f>
        <v>115876.93973516497</v>
      </c>
      <c r="L42" s="423"/>
      <c r="M42" s="424">
        <v>0.158</v>
      </c>
      <c r="N42" s="272">
        <f t="shared" si="0"/>
        <v>733398.35275420861</v>
      </c>
    </row>
    <row r="43" spans="1:14">
      <c r="A43" t="s">
        <v>335</v>
      </c>
      <c r="B43" s="836" t="str">
        <f>VLOOKUP(A43,EQUIPOS!A13:D157,3,FALSE)</f>
        <v>Tara (Recebo, Agua, Etc.)</v>
      </c>
      <c r="C43" s="837"/>
      <c r="D43" s="837"/>
      <c r="E43" s="837"/>
      <c r="F43" s="837"/>
      <c r="G43" s="837"/>
      <c r="H43" s="838"/>
      <c r="I43" s="36"/>
      <c r="J43" s="37"/>
      <c r="K43" s="438">
        <f>VLOOKUP(A43,EQUIPOS!A13:D170,4,FALSE)</f>
        <v>197663.13928600328</v>
      </c>
      <c r="L43" s="276"/>
      <c r="M43" s="277">
        <v>2.8000000000000001E-2</v>
      </c>
      <c r="N43" s="272">
        <f t="shared" si="0"/>
        <v>7059397.8316429742</v>
      </c>
    </row>
    <row r="44" spans="1:14">
      <c r="A44" t="s">
        <v>216</v>
      </c>
      <c r="B44" s="836" t="str">
        <f>VLOOKUP(A44,EQUIPOS!A14:D158,3,FALSE)</f>
        <v xml:space="preserve">Equipo de topografía Teodolito electrónico con abertura de anteojo de 42 mm. Aumento del anteojo: 30x.Distancia mínima de enfoque: 1.0 m. Precisión: 5´´. Compensador con rango de trabajo ±3´. </v>
      </c>
      <c r="C44" s="837"/>
      <c r="D44" s="837"/>
      <c r="E44" s="837"/>
      <c r="F44" s="837"/>
      <c r="G44" s="837"/>
      <c r="H44" s="838"/>
      <c r="I44" s="36"/>
      <c r="J44" s="37"/>
      <c r="K44" s="438">
        <f>VLOOKUP(A44,EQUIPOS!A14:D171,4,FALSE)</f>
        <v>4603.2546441605537</v>
      </c>
      <c r="L44" s="276"/>
      <c r="M44" s="277">
        <v>0.158</v>
      </c>
      <c r="N44" s="273">
        <f t="shared" si="0"/>
        <v>29134.523064307301</v>
      </c>
    </row>
    <row r="45" spans="1:14">
      <c r="B45" s="843" t="s">
        <v>952</v>
      </c>
      <c r="C45" s="844"/>
      <c r="D45" s="844"/>
      <c r="E45" s="38"/>
      <c r="F45" s="39"/>
      <c r="G45" s="39"/>
      <c r="H45" s="40"/>
      <c r="I45" s="36"/>
      <c r="J45" s="37"/>
      <c r="K45" s="279"/>
      <c r="L45" s="276"/>
      <c r="M45" s="401">
        <v>0.02</v>
      </c>
      <c r="N45" s="344">
        <f>N79*M45</f>
        <v>7707.987993879492</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394">
        <f>SUM(N36:N46)</f>
        <v>16917944.898162887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4" t="s">
        <v>944</v>
      </c>
      <c r="C51" s="815"/>
      <c r="D51" s="815"/>
      <c r="E51" s="815"/>
      <c r="F51" s="815"/>
      <c r="G51" s="815"/>
      <c r="H51" s="815"/>
      <c r="I51" s="816"/>
      <c r="J51" s="315" t="s">
        <v>945</v>
      </c>
      <c r="K51" s="85" t="s">
        <v>946</v>
      </c>
      <c r="L51" s="817" t="s">
        <v>955</v>
      </c>
      <c r="M51" s="816"/>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12733529.372391937</v>
      </c>
      <c r="N52" s="272">
        <f t="shared" ref="N52:N58" si="1">K52*M52</f>
        <v>12733529.372391937</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11263.153000454986</v>
      </c>
      <c r="N53" s="272">
        <f t="shared" si="1"/>
        <v>337894.59001364955</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50031.819000673691</v>
      </c>
      <c r="N54" s="272">
        <f t="shared" si="1"/>
        <v>3001909.1400404214</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32085.323477952272</v>
      </c>
      <c r="N55" s="272">
        <f t="shared" si="1"/>
        <v>385023.88173542725</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1259068.0356228268</v>
      </c>
      <c r="N56" s="272">
        <f t="shared" si="1"/>
        <v>2518136.0712456536</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772118.02370451519</v>
      </c>
      <c r="N57" s="272">
        <f t="shared" si="1"/>
        <v>3860590.1185225761</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15290.032570569036</v>
      </c>
      <c r="N58" s="272">
        <f t="shared" si="1"/>
        <v>1070302.2799398324</v>
      </c>
    </row>
    <row r="59" spans="1:14" ht="15.75" thickBot="1">
      <c r="B59" s="823" t="s">
        <v>953</v>
      </c>
      <c r="C59" s="824"/>
      <c r="D59" s="824"/>
      <c r="E59" s="824"/>
      <c r="F59" s="824"/>
      <c r="G59" s="824"/>
      <c r="H59" s="824"/>
      <c r="I59" s="824"/>
      <c r="J59" s="824"/>
      <c r="K59" s="824"/>
      <c r="L59" s="824"/>
      <c r="M59" s="825"/>
      <c r="N59" s="394">
        <f>SUM(N52:N58)</f>
        <v>23907385.4538895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7">
        <f>VLOOKUP(A64,TRANSPORTE!A5:D117,4,FALSE)</f>
        <v>100663.70612113658</v>
      </c>
      <c r="M64" s="828"/>
      <c r="N64" s="287">
        <f>K64*L64</f>
        <v>5033.1853060568292</v>
      </c>
    </row>
    <row r="65" spans="1:15">
      <c r="B65" s="46"/>
      <c r="C65" s="47"/>
      <c r="D65" s="47"/>
      <c r="E65" s="47"/>
      <c r="F65" s="47"/>
      <c r="G65" s="47"/>
      <c r="H65" s="311"/>
      <c r="I65" s="279"/>
      <c r="J65" s="286"/>
      <c r="K65" s="279"/>
      <c r="L65" s="827"/>
      <c r="M65" s="828"/>
      <c r="N65" s="287"/>
    </row>
    <row r="66" spans="1:15">
      <c r="B66" s="46"/>
      <c r="C66" s="47"/>
      <c r="D66" s="47"/>
      <c r="E66" s="47"/>
      <c r="F66" s="47"/>
      <c r="G66" s="4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5033.1853060568292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0"/>
      <c r="C78" s="811"/>
      <c r="D78" s="811"/>
      <c r="E78" s="811"/>
      <c r="F78" s="811"/>
      <c r="G78" s="811"/>
      <c r="H78" s="811"/>
      <c r="I78" s="126"/>
      <c r="J78" s="126"/>
      <c r="K78" s="126"/>
      <c r="L78" s="911"/>
      <c r="M78" s="911"/>
      <c r="N78" s="45"/>
    </row>
    <row r="79" spans="1:15" ht="15.75" thickBot="1">
      <c r="B79" s="829" t="s">
        <v>953</v>
      </c>
      <c r="C79" s="830"/>
      <c r="D79" s="830"/>
      <c r="E79" s="830"/>
      <c r="F79" s="830"/>
      <c r="G79" s="830"/>
      <c r="H79" s="830"/>
      <c r="I79" s="830"/>
      <c r="J79" s="830"/>
      <c r="K79" s="830"/>
      <c r="L79" s="830"/>
      <c r="M79" s="831"/>
      <c r="N79" s="301">
        <f>SUM(N75:N78)</f>
        <v>385399.39969397458</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N47+N59+N70+N79</f>
        <v>41215762.937052421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4" t="s">
        <v>969</v>
      </c>
      <c r="C85" s="815"/>
      <c r="D85" s="815"/>
      <c r="E85" s="815"/>
      <c r="F85" s="815"/>
      <c r="G85" s="815"/>
      <c r="H85" s="815"/>
      <c r="I85" s="314"/>
      <c r="J85" s="334"/>
      <c r="K85" s="302" t="s">
        <v>970</v>
      </c>
      <c r="L85" s="853" t="s">
        <v>971</v>
      </c>
      <c r="M85" s="854"/>
      <c r="N85" s="303"/>
    </row>
    <row r="86" spans="1:14">
      <c r="B86" s="855" t="s">
        <v>972</v>
      </c>
      <c r="C86" s="856"/>
      <c r="D86" s="856"/>
      <c r="E86" s="856"/>
      <c r="F86" s="856"/>
      <c r="G86" s="856"/>
      <c r="H86" s="856"/>
      <c r="I86" s="87"/>
      <c r="J86" s="88"/>
      <c r="K86" s="304">
        <v>0.2</v>
      </c>
      <c r="L86" s="857">
        <f>N81*K86</f>
        <v>8243152.5874104844</v>
      </c>
      <c r="M86" s="858"/>
      <c r="N86" s="51"/>
    </row>
    <row r="87" spans="1:14">
      <c r="B87" s="89" t="s">
        <v>973</v>
      </c>
      <c r="C87" s="90"/>
      <c r="D87" s="90"/>
      <c r="E87" s="90"/>
      <c r="F87" s="90"/>
      <c r="G87" s="90"/>
      <c r="H87" s="90"/>
      <c r="I87" s="87"/>
      <c r="J87" s="88"/>
      <c r="K87" s="304">
        <v>0.05</v>
      </c>
      <c r="L87" s="857">
        <f>N81*K87</f>
        <v>2060788.1468526211</v>
      </c>
      <c r="M87" s="858"/>
      <c r="N87" s="51"/>
    </row>
    <row r="88" spans="1:14" ht="15.75" thickBot="1">
      <c r="B88" s="91" t="s">
        <v>974</v>
      </c>
      <c r="C88" s="92"/>
      <c r="D88" s="92"/>
      <c r="E88" s="92"/>
      <c r="F88" s="92"/>
      <c r="G88" s="92"/>
      <c r="H88" s="92"/>
      <c r="I88" s="93"/>
      <c r="J88" s="94"/>
      <c r="K88" s="305">
        <v>0.05</v>
      </c>
      <c r="L88" s="859">
        <f>N81*K88</f>
        <v>2060788.1468526211</v>
      </c>
      <c r="M88" s="860"/>
      <c r="N88" s="51"/>
    </row>
    <row r="89" spans="1:14" ht="15.75" thickBot="1">
      <c r="B89" s="823" t="s">
        <v>953</v>
      </c>
      <c r="C89" s="824"/>
      <c r="D89" s="824"/>
      <c r="E89" s="824"/>
      <c r="F89" s="824"/>
      <c r="G89" s="824"/>
      <c r="H89" s="824"/>
      <c r="I89" s="824"/>
      <c r="J89" s="824"/>
      <c r="K89" s="824"/>
      <c r="L89" s="824"/>
      <c r="M89" s="825"/>
      <c r="N89" s="52">
        <f>L86+L87+L88</f>
        <v>12364728.881115727</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53580491.818168148</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5" t="s">
        <v>2218</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2219</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1"/>
      <c r="K121" s="971"/>
      <c r="L121" s="971"/>
      <c r="M121" s="971"/>
      <c r="N121" s="972"/>
    </row>
    <row r="122" spans="2:14" ht="15.75" thickBot="1">
      <c r="B122" s="419" t="s">
        <v>2221</v>
      </c>
      <c r="C122" s="420"/>
      <c r="D122" s="420"/>
      <c r="E122" s="259"/>
      <c r="F122" s="259"/>
      <c r="G122" s="259"/>
      <c r="H122" s="259"/>
      <c r="I122" s="259"/>
      <c r="J122" s="973"/>
      <c r="K122" s="973"/>
      <c r="L122" s="973"/>
      <c r="M122" s="973"/>
      <c r="N122"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140</v>
      </c>
      <c r="B36" s="836" t="str">
        <f>VLOOKUP(A36,EQUIPOS!A6:D154,3,FALSE)</f>
        <v>Camisa para Pilote D=1.20m</v>
      </c>
      <c r="C36" s="837"/>
      <c r="D36" s="837"/>
      <c r="E36" s="837"/>
      <c r="F36" s="837"/>
      <c r="G36" s="837"/>
      <c r="H36" s="838"/>
      <c r="I36" s="267"/>
      <c r="J36" s="268"/>
      <c r="K36" s="269">
        <f>VLOOKUP(A36,EQUIPOS!A6:D163,4,FALSE)</f>
        <v>23821.073865717251</v>
      </c>
      <c r="L36" s="270"/>
      <c r="M36" s="271">
        <v>1</v>
      </c>
      <c r="N36" s="272">
        <f t="shared" ref="N36:N42" si="0">K36/M36</f>
        <v>23821.073865717251</v>
      </c>
    </row>
    <row r="37" spans="1:14">
      <c r="A37" s="113" t="s">
        <v>206</v>
      </c>
      <c r="B37" s="836" t="str">
        <f>VLOOKUP(A37,EQUIPOS!A7:D154,3,FALSE)</f>
        <v>Equipo de Soldadura</v>
      </c>
      <c r="C37" s="837"/>
      <c r="D37" s="837"/>
      <c r="E37" s="837"/>
      <c r="F37" s="837"/>
      <c r="G37" s="837"/>
      <c r="H37" s="838"/>
      <c r="I37" s="421"/>
      <c r="J37" s="422"/>
      <c r="K37" s="269">
        <f>VLOOKUP(A37,EQUIPOS!A7:D164,4,FALSE)</f>
        <v>8762.5874039287846</v>
      </c>
      <c r="L37" s="335"/>
      <c r="M37" s="336">
        <v>1</v>
      </c>
      <c r="N37" s="272">
        <f t="shared" si="0"/>
        <v>8762.5874039287846</v>
      </c>
    </row>
    <row r="38" spans="1:14">
      <c r="A38" s="113" t="s">
        <v>242</v>
      </c>
      <c r="B38" s="836" t="str">
        <f>VLOOKUP(A38,EQUIPOS!A8:D154,3,FALSE)</f>
        <v>Grúa con torre capacidad 1 ton en la punta.</v>
      </c>
      <c r="C38" s="837"/>
      <c r="D38" s="837"/>
      <c r="E38" s="837"/>
      <c r="F38" s="837"/>
      <c r="G38" s="837"/>
      <c r="H38" s="838"/>
      <c r="I38" s="421"/>
      <c r="J38" s="422"/>
      <c r="K38" s="438">
        <f>VLOOKUP(A38,EQUIPOS!A8:D165,4,FALSE)</f>
        <v>123568.16831879359</v>
      </c>
      <c r="L38" s="335"/>
      <c r="M38" s="336">
        <v>2.5</v>
      </c>
      <c r="N38" s="272">
        <f t="shared" si="0"/>
        <v>49427.267327517431</v>
      </c>
    </row>
    <row r="39" spans="1:14">
      <c r="A39" s="113" t="s">
        <v>267</v>
      </c>
      <c r="B39" s="836" t="str">
        <f>VLOOKUP(A39,EQUIPOS!A9:D154,3,FALSE)</f>
        <v>Motobomba de concreto</v>
      </c>
      <c r="C39" s="837"/>
      <c r="D39" s="837"/>
      <c r="E39" s="837"/>
      <c r="F39" s="837"/>
      <c r="G39" s="837"/>
      <c r="H39" s="838"/>
      <c r="I39" s="421"/>
      <c r="J39" s="422"/>
      <c r="K39" s="438">
        <f>VLOOKUP(A39,EQUIPOS!A9:D166,4,FALSE)</f>
        <v>53737.102934003429</v>
      </c>
      <c r="L39" s="335"/>
      <c r="M39" s="336">
        <v>2.5499800000000001</v>
      </c>
      <c r="N39" s="272">
        <f t="shared" si="0"/>
        <v>21073.53898226787</v>
      </c>
    </row>
    <row r="40" spans="1:14">
      <c r="A40" s="113" t="s">
        <v>277</v>
      </c>
      <c r="B40" s="836" t="str">
        <f>VLOOKUP(A40,EQUIPOS!A10:D154,3,FALSE)</f>
        <v>Pala auxiliar de piloteadora</v>
      </c>
      <c r="C40" s="837"/>
      <c r="D40" s="837"/>
      <c r="E40" s="837"/>
      <c r="F40" s="837"/>
      <c r="G40" s="837"/>
      <c r="H40" s="838"/>
      <c r="I40" s="421"/>
      <c r="J40" s="422"/>
      <c r="K40" s="438">
        <f>VLOOKUP(A40,EQUIPOS!A10:D167,4,FALSE)</f>
        <v>393774.08981226064</v>
      </c>
      <c r="L40" s="335"/>
      <c r="M40" s="336">
        <v>2.5</v>
      </c>
      <c r="N40" s="272">
        <f t="shared" si="0"/>
        <v>157509.63592490426</v>
      </c>
    </row>
    <row r="41" spans="1:14">
      <c r="A41" s="113" t="s">
        <v>282</v>
      </c>
      <c r="B41" s="836" t="str">
        <f>VLOOKUP(A41,EQUIPOS!A6:D154,3,FALSE)</f>
        <v>Piloteadora potencia 250KW, RPM 1800, fuerza elevadora 200KN</v>
      </c>
      <c r="C41" s="837"/>
      <c r="D41" s="837"/>
      <c r="E41" s="837"/>
      <c r="F41" s="837"/>
      <c r="G41" s="837"/>
      <c r="H41" s="838"/>
      <c r="I41" s="421"/>
      <c r="J41" s="422"/>
      <c r="K41" s="438">
        <f>VLOOKUP(A41,EQUIPOS!A6:D154,4,FALSE)</f>
        <v>540035.58587013965</v>
      </c>
      <c r="L41" s="335"/>
      <c r="M41" s="336">
        <v>1</v>
      </c>
      <c r="N41" s="272">
        <f t="shared" si="0"/>
        <v>540035.58587013965</v>
      </c>
    </row>
    <row r="42" spans="1:14">
      <c r="A42" s="113" t="s">
        <v>310</v>
      </c>
      <c r="B42" s="836" t="str">
        <f>VLOOKUP(A42,EQUIPOS!A12:D156,3,FALSE)</f>
        <v>Retroexcavadora A25C</v>
      </c>
      <c r="C42" s="837"/>
      <c r="D42" s="837"/>
      <c r="E42" s="837"/>
      <c r="F42" s="837"/>
      <c r="G42" s="837"/>
      <c r="H42" s="838"/>
      <c r="I42" s="328"/>
      <c r="J42" s="330"/>
      <c r="K42" s="438">
        <f>VLOOKUP(A42,EQUIPOS!A12:D169,4,FALSE)</f>
        <v>117245.61344339533</v>
      </c>
      <c r="L42" s="423"/>
      <c r="M42" s="424">
        <v>2.5</v>
      </c>
      <c r="N42" s="272">
        <f t="shared" si="0"/>
        <v>46898.245377358129</v>
      </c>
    </row>
    <row r="43" spans="1:14">
      <c r="B43" s="836"/>
      <c r="C43" s="837"/>
      <c r="D43" s="837"/>
      <c r="E43" s="837"/>
      <c r="F43" s="837"/>
      <c r="G43" s="837"/>
      <c r="H43" s="838"/>
      <c r="I43" s="36"/>
      <c r="J43" s="37"/>
      <c r="K43" s="438"/>
      <c r="L43" s="276"/>
      <c r="M43" s="277"/>
      <c r="N43" s="272"/>
    </row>
    <row r="44" spans="1:14">
      <c r="B44" s="320"/>
      <c r="C44" s="321"/>
      <c r="D44" s="321"/>
      <c r="E44" s="321"/>
      <c r="F44" s="323"/>
      <c r="G44" s="323"/>
      <c r="H44" s="125"/>
      <c r="I44" s="36"/>
      <c r="J44" s="37"/>
      <c r="K44" s="438"/>
      <c r="L44" s="276"/>
      <c r="M44" s="277"/>
      <c r="N44" s="273"/>
    </row>
    <row r="45" spans="1:14">
      <c r="B45" s="843" t="s">
        <v>952</v>
      </c>
      <c r="C45" s="844"/>
      <c r="D45" s="844"/>
      <c r="E45" s="38"/>
      <c r="F45" s="39"/>
      <c r="G45" s="39"/>
      <c r="H45" s="40"/>
      <c r="I45" s="36"/>
      <c r="J45" s="37"/>
      <c r="K45" s="279"/>
      <c r="L45" s="276"/>
      <c r="M45" s="401">
        <v>0.1</v>
      </c>
      <c r="N45" s="344">
        <f>N83*M45</f>
        <v>8989.0050753001669</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394">
        <f>SUM(N36:N46)</f>
        <v>856516.93982713355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4" t="s">
        <v>944</v>
      </c>
      <c r="C51" s="815"/>
      <c r="D51" s="815"/>
      <c r="E51" s="815"/>
      <c r="F51" s="815"/>
      <c r="G51" s="815"/>
      <c r="H51" s="815"/>
      <c r="I51" s="816"/>
      <c r="J51" s="315" t="s">
        <v>945</v>
      </c>
      <c r="K51" s="85" t="s">
        <v>946</v>
      </c>
      <c r="L51" s="817" t="s">
        <v>955</v>
      </c>
      <c r="M51" s="816"/>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1166.2309424199889</v>
      </c>
      <c r="N52" s="272">
        <f>K52*M52</f>
        <v>2746.4738693990739</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2800.6285393402241</v>
      </c>
      <c r="N53" s="272">
        <f>K53*M53</f>
        <v>346438.3405071157</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420543.73831991333</v>
      </c>
      <c r="N54" s="272">
        <f>K54*M54</f>
        <v>346808.99368999485</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SUM(N52:N58)</f>
        <v>695993.80806650966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7">
        <f>VLOOKUP(A64,TRANSPORTE!A5:D117,4,FALSE)</f>
        <v>1212.7478093670829</v>
      </c>
      <c r="M64" s="828"/>
      <c r="N64" s="287">
        <f>K64*L64</f>
        <v>1576.572152177208</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7">
        <f>VLOOKUP(A65,TRANSPORTE!A6:D117,4,FALSE)</f>
        <v>38.408362058285945</v>
      </c>
      <c r="M65" s="828"/>
      <c r="N65" s="287">
        <f>K65*L65</f>
        <v>1.9204181029142973</v>
      </c>
    </row>
    <row r="66" spans="1:15">
      <c r="B66" s="46"/>
      <c r="C66" s="47"/>
      <c r="D66" s="47"/>
      <c r="E66" s="47"/>
      <c r="F66" s="47"/>
      <c r="G66" s="4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1578.4925702801222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975"/>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0"/>
      <c r="C82" s="811"/>
      <c r="D82" s="811"/>
      <c r="E82" s="811"/>
      <c r="F82" s="811"/>
      <c r="G82" s="811"/>
      <c r="H82" s="811"/>
      <c r="I82" s="126"/>
      <c r="J82" s="126"/>
      <c r="K82" s="126"/>
      <c r="L82" s="911"/>
      <c r="M82" s="911"/>
      <c r="N82" s="127"/>
    </row>
    <row r="83" spans="1:14" ht="15.75" thickBot="1">
      <c r="B83" s="829" t="s">
        <v>953</v>
      </c>
      <c r="C83" s="830"/>
      <c r="D83" s="830"/>
      <c r="E83" s="830"/>
      <c r="F83" s="830"/>
      <c r="G83" s="830"/>
      <c r="H83" s="830"/>
      <c r="I83" s="830"/>
      <c r="J83" s="830"/>
      <c r="K83" s="830"/>
      <c r="L83" s="830"/>
      <c r="M83" s="831"/>
      <c r="N83" s="460">
        <f>SUM(N76:N82)</f>
        <v>89890.050753001662</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N47+N59+N70+N83</f>
        <v>1643979.2912169248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4"/>
      <c r="J89" s="334"/>
      <c r="K89" s="302" t="s">
        <v>970</v>
      </c>
      <c r="L89" s="853" t="s">
        <v>971</v>
      </c>
      <c r="M89" s="854"/>
      <c r="N89" s="303"/>
    </row>
    <row r="90" spans="1:14">
      <c r="B90" s="855" t="s">
        <v>972</v>
      </c>
      <c r="C90" s="856"/>
      <c r="D90" s="856"/>
      <c r="E90" s="856"/>
      <c r="F90" s="856"/>
      <c r="G90" s="856"/>
      <c r="H90" s="856"/>
      <c r="I90" s="87"/>
      <c r="J90" s="88"/>
      <c r="K90" s="304">
        <v>0.2</v>
      </c>
      <c r="L90" s="857">
        <f>N85*K90</f>
        <v>328795.85824338498</v>
      </c>
      <c r="M90" s="858"/>
      <c r="N90" s="51"/>
    </row>
    <row r="91" spans="1:14">
      <c r="B91" s="89" t="s">
        <v>973</v>
      </c>
      <c r="C91" s="90"/>
      <c r="D91" s="90"/>
      <c r="E91" s="90"/>
      <c r="F91" s="90"/>
      <c r="G91" s="90"/>
      <c r="H91" s="90"/>
      <c r="I91" s="87"/>
      <c r="J91" s="88"/>
      <c r="K91" s="304">
        <v>0.05</v>
      </c>
      <c r="L91" s="857">
        <f>N85*K91</f>
        <v>82198.964560846245</v>
      </c>
      <c r="M91" s="858"/>
      <c r="N91" s="51"/>
    </row>
    <row r="92" spans="1:14" ht="15.75" thickBot="1">
      <c r="B92" s="91" t="s">
        <v>974</v>
      </c>
      <c r="C92" s="92"/>
      <c r="D92" s="92"/>
      <c r="E92" s="92"/>
      <c r="F92" s="92"/>
      <c r="G92" s="92"/>
      <c r="H92" s="92"/>
      <c r="I92" s="93"/>
      <c r="J92" s="94"/>
      <c r="K92" s="305">
        <v>0.05</v>
      </c>
      <c r="L92" s="859">
        <f>N85*K92</f>
        <v>82198.964560846245</v>
      </c>
      <c r="M92" s="860"/>
      <c r="N92" s="51"/>
    </row>
    <row r="93" spans="1:14" ht="15.75" thickBot="1">
      <c r="B93" s="823" t="s">
        <v>953</v>
      </c>
      <c r="C93" s="824"/>
      <c r="D93" s="824"/>
      <c r="E93" s="824"/>
      <c r="F93" s="824"/>
      <c r="G93" s="824"/>
      <c r="H93" s="824"/>
      <c r="I93" s="824"/>
      <c r="J93" s="824"/>
      <c r="K93" s="824"/>
      <c r="L93" s="824"/>
      <c r="M93" s="825"/>
      <c r="N93" s="52">
        <f>L90+L91+L92</f>
        <v>493193.78736507741</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2137173.0785820023</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1"/>
      <c r="K125" s="971"/>
      <c r="L125" s="971"/>
      <c r="M125" s="971"/>
      <c r="N125" s="972"/>
    </row>
    <row r="126" spans="2:14" ht="15.75" thickBot="1">
      <c r="B126" s="419" t="s">
        <v>2221</v>
      </c>
      <c r="C126" s="420"/>
      <c r="D126" s="420"/>
      <c r="E126" s="259"/>
      <c r="F126" s="259"/>
      <c r="G126" s="259"/>
      <c r="H126" s="259"/>
      <c r="I126" s="259"/>
      <c r="J126" s="973"/>
      <c r="K126" s="973"/>
      <c r="L126" s="973"/>
      <c r="M126" s="973"/>
      <c r="N126"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182</v>
      </c>
      <c r="B36" s="836" t="str">
        <f>VLOOKUP(A36,EQUIPOS!A6:D154,3,FALSE)</f>
        <v xml:space="preserve">Compresor para penetrar roca
</v>
      </c>
      <c r="C36" s="837"/>
      <c r="D36" s="837"/>
      <c r="E36" s="837"/>
      <c r="F36" s="837"/>
      <c r="G36" s="837"/>
      <c r="H36" s="838"/>
      <c r="I36" s="267"/>
      <c r="J36" s="268"/>
      <c r="K36" s="269">
        <f>VLOOKUP(A36,EQUIPOS!A6:D163,4,FALSE)</f>
        <v>51277.591154194706</v>
      </c>
      <c r="L36" s="270"/>
      <c r="M36" s="271">
        <v>0.125</v>
      </c>
      <c r="N36" s="272">
        <f>K36/M36</f>
        <v>410220.72923355765</v>
      </c>
    </row>
    <row r="37" spans="1:14">
      <c r="A37" s="113" t="s">
        <v>242</v>
      </c>
      <c r="B37" s="836" t="str">
        <f>VLOOKUP(A37,EQUIPOS!A7:D154,3,FALSE)</f>
        <v>Grúa con torre capacidad 1 ton en la punta.</v>
      </c>
      <c r="C37" s="837"/>
      <c r="D37" s="837"/>
      <c r="E37" s="837"/>
      <c r="F37" s="837"/>
      <c r="G37" s="837"/>
      <c r="H37" s="838"/>
      <c r="I37" s="421"/>
      <c r="J37" s="422"/>
      <c r="K37" s="269">
        <f>VLOOKUP(A37,EQUIPOS!A7:D164,4,FALSE)</f>
        <v>123568.16831879359</v>
      </c>
      <c r="L37" s="335"/>
      <c r="M37" s="336">
        <v>2.5</v>
      </c>
      <c r="N37" s="272">
        <f>K37/M37</f>
        <v>49427.267327517431</v>
      </c>
    </row>
    <row r="38" spans="1:14">
      <c r="A38" s="113" t="s">
        <v>267</v>
      </c>
      <c r="B38" s="836" t="str">
        <f>VLOOKUP(A38,EQUIPOS!A8:D154,3,FALSE)</f>
        <v>Motobomba de concreto</v>
      </c>
      <c r="C38" s="837"/>
      <c r="D38" s="837"/>
      <c r="E38" s="837"/>
      <c r="F38" s="837"/>
      <c r="G38" s="837"/>
      <c r="H38" s="838"/>
      <c r="I38" s="421"/>
      <c r="J38" s="422"/>
      <c r="K38" s="438">
        <f>VLOOKUP(A38,EQUIPOS!A8:D165,4,FALSE)</f>
        <v>53737.102934003429</v>
      </c>
      <c r="L38" s="335"/>
      <c r="M38" s="336">
        <v>0.65</v>
      </c>
      <c r="N38" s="272">
        <f>K38/M38</f>
        <v>82672.466052312971</v>
      </c>
    </row>
    <row r="39" spans="1:14">
      <c r="A39" s="113" t="s">
        <v>310</v>
      </c>
      <c r="B39" s="836" t="str">
        <f>VLOOKUP(A39,EQUIPOS!A9:D154,3,FALSE)</f>
        <v>Retroexcavadora A25C</v>
      </c>
      <c r="C39" s="837"/>
      <c r="D39" s="837"/>
      <c r="E39" s="837"/>
      <c r="F39" s="837"/>
      <c r="G39" s="837"/>
      <c r="H39" s="838"/>
      <c r="I39" s="421"/>
      <c r="J39" s="422"/>
      <c r="K39" s="438">
        <f>VLOOKUP(A39,EQUIPOS!A9:D166,4,FALSE)</f>
        <v>117245.61344339533</v>
      </c>
      <c r="L39" s="335"/>
      <c r="M39" s="336">
        <v>0.65</v>
      </c>
      <c r="N39" s="272">
        <f>K39/M39</f>
        <v>180377.86683599281</v>
      </c>
    </row>
    <row r="40" spans="1:14">
      <c r="A40" s="113"/>
      <c r="B40" s="836"/>
      <c r="C40" s="837"/>
      <c r="D40" s="837"/>
      <c r="E40" s="837"/>
      <c r="F40" s="837"/>
      <c r="G40" s="837"/>
      <c r="H40" s="838"/>
      <c r="I40" s="421"/>
      <c r="J40" s="422"/>
      <c r="K40" s="438"/>
      <c r="L40" s="335"/>
      <c r="M40" s="336"/>
      <c r="N40" s="272"/>
    </row>
    <row r="41" spans="1:14">
      <c r="A41" s="113"/>
      <c r="B41" s="836"/>
      <c r="C41" s="837"/>
      <c r="D41" s="837"/>
      <c r="E41" s="837"/>
      <c r="F41" s="837"/>
      <c r="G41" s="837"/>
      <c r="H41" s="838"/>
      <c r="I41" s="421"/>
      <c r="J41" s="422"/>
      <c r="K41" s="438"/>
      <c r="L41" s="335"/>
      <c r="M41" s="336"/>
      <c r="N41" s="272"/>
    </row>
    <row r="42" spans="1:14">
      <c r="A42" s="113"/>
      <c r="B42" s="836"/>
      <c r="C42" s="837"/>
      <c r="D42" s="837"/>
      <c r="E42" s="837"/>
      <c r="F42" s="837"/>
      <c r="G42" s="837"/>
      <c r="H42" s="838"/>
      <c r="I42" s="328"/>
      <c r="J42" s="330"/>
      <c r="K42" s="438"/>
      <c r="L42" s="423"/>
      <c r="M42" s="424"/>
      <c r="N42" s="272"/>
    </row>
    <row r="43" spans="1:14">
      <c r="B43" s="836"/>
      <c r="C43" s="837"/>
      <c r="D43" s="837"/>
      <c r="E43" s="837"/>
      <c r="F43" s="837"/>
      <c r="G43" s="837"/>
      <c r="H43" s="838"/>
      <c r="I43" s="36"/>
      <c r="J43" s="37"/>
      <c r="K43" s="438"/>
      <c r="L43" s="276"/>
      <c r="M43" s="277"/>
      <c r="N43" s="272"/>
    </row>
    <row r="44" spans="1:14">
      <c r="B44" s="320"/>
      <c r="C44" s="321"/>
      <c r="D44" s="321"/>
      <c r="E44" s="321"/>
      <c r="F44" s="323"/>
      <c r="G44" s="323"/>
      <c r="H44" s="125"/>
      <c r="I44" s="36"/>
      <c r="J44" s="37"/>
      <c r="K44" s="438"/>
      <c r="L44" s="276"/>
      <c r="M44" s="277"/>
      <c r="N44" s="273"/>
    </row>
    <row r="45" spans="1:14">
      <c r="B45" s="843" t="s">
        <v>952</v>
      </c>
      <c r="C45" s="844"/>
      <c r="D45" s="844"/>
      <c r="E45" s="38"/>
      <c r="F45" s="39"/>
      <c r="G45" s="39"/>
      <c r="H45" s="40"/>
      <c r="I45" s="36"/>
      <c r="J45" s="37"/>
      <c r="K45" s="279"/>
      <c r="L45" s="276"/>
      <c r="M45" s="401">
        <v>0.1</v>
      </c>
      <c r="N45" s="344">
        <f>N87*M45</f>
        <v>46742.82639156087</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394">
        <f>SUM(N36:N46)</f>
        <v>769441.1558409417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4" t="s">
        <v>944</v>
      </c>
      <c r="C51" s="815"/>
      <c r="D51" s="815"/>
      <c r="E51" s="815"/>
      <c r="F51" s="815"/>
      <c r="G51" s="815"/>
      <c r="H51" s="815"/>
      <c r="I51" s="816"/>
      <c r="J51" s="315" t="s">
        <v>945</v>
      </c>
      <c r="K51" s="85" t="s">
        <v>946</v>
      </c>
      <c r="L51" s="817" t="s">
        <v>955</v>
      </c>
      <c r="M51" s="816"/>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2800.6285393402241</v>
      </c>
      <c r="N52" s="272">
        <f>K52*M52</f>
        <v>498871.2103302466</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420543.73831991333</v>
      </c>
      <c r="N53" s="272">
        <f t="shared" ref="N53:N59" si="0">K53*M53</f>
        <v>499404.95091359265</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7126.9205913387241</v>
      </c>
      <c r="N54" s="272">
        <f t="shared" si="0"/>
        <v>2138.0761774016173</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1815.7382751377497</v>
      </c>
      <c r="N55" s="272">
        <f t="shared" si="0"/>
        <v>5447.2148254132489</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12480.982720226177</v>
      </c>
      <c r="N56" s="272">
        <f t="shared" si="0"/>
        <v>3120.2456800565442</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1118.3433417880153</v>
      </c>
      <c r="N57" s="272">
        <f t="shared" si="0"/>
        <v>1118.3433417880153</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1082.3456167759225</v>
      </c>
      <c r="N58" s="272">
        <f t="shared" si="0"/>
        <v>1082.3456167759225</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5265.2240556029119</v>
      </c>
      <c r="N59" s="272">
        <f t="shared" si="0"/>
        <v>2411.4726174661337</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3" t="s">
        <v>953</v>
      </c>
      <c r="C63" s="824"/>
      <c r="D63" s="824"/>
      <c r="E63" s="824"/>
      <c r="F63" s="824"/>
      <c r="G63" s="824"/>
      <c r="H63" s="824"/>
      <c r="I63" s="824"/>
      <c r="J63" s="824"/>
      <c r="K63" s="824"/>
      <c r="L63" s="824"/>
      <c r="M63" s="825"/>
      <c r="N63" s="394">
        <f>SUM(N52:N62)</f>
        <v>1013593.8595027407</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6" t="s">
        <v>961</v>
      </c>
      <c r="M67" s="799"/>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7">
        <f>VLOOKUP(A68,TRANSPORTE!A5:D117,4,FALSE)</f>
        <v>1212.7478093670829</v>
      </c>
      <c r="M68" s="828"/>
      <c r="N68" s="287">
        <f>K68*L68</f>
        <v>1576.572152177208</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7">
        <f>VLOOKUP(A69,TRANSPORTE!A6:D117,4,FALSE)</f>
        <v>38.408362058285945</v>
      </c>
      <c r="M69" s="828"/>
      <c r="N69" s="287">
        <f>K69*L69</f>
        <v>1.9204181029142973</v>
      </c>
    </row>
    <row r="70" spans="1:15">
      <c r="B70" s="46"/>
      <c r="C70" s="47"/>
      <c r="D70" s="47"/>
      <c r="E70" s="47"/>
      <c r="F70" s="47"/>
      <c r="G70" s="47"/>
      <c r="H70" s="311"/>
      <c r="I70" s="279"/>
      <c r="J70" s="286"/>
      <c r="K70" s="279"/>
      <c r="L70" s="827"/>
      <c r="M70" s="828"/>
      <c r="N70" s="287"/>
    </row>
    <row r="71" spans="1:15">
      <c r="B71" s="46"/>
      <c r="C71" s="47"/>
      <c r="D71" s="47"/>
      <c r="E71" s="47"/>
      <c r="F71" s="47"/>
      <c r="G71" s="47"/>
      <c r="H71" s="311"/>
      <c r="I71" s="279"/>
      <c r="J71" s="286"/>
      <c r="K71" s="279"/>
      <c r="L71" s="827"/>
      <c r="M71" s="828"/>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2"/>
      <c r="M73" s="813"/>
      <c r="N73" s="127"/>
    </row>
    <row r="74" spans="1:15" ht="15.75" thickBot="1">
      <c r="B74" s="829" t="s">
        <v>953</v>
      </c>
      <c r="C74" s="830"/>
      <c r="D74" s="830"/>
      <c r="E74" s="830"/>
      <c r="F74" s="830"/>
      <c r="G74" s="830"/>
      <c r="H74" s="830"/>
      <c r="I74" s="830"/>
      <c r="J74" s="830"/>
      <c r="K74" s="830"/>
      <c r="L74" s="830"/>
      <c r="M74" s="831"/>
      <c r="N74" s="104">
        <f>N68+N69+N70+N71+N72</f>
        <v>1578.4925702801222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49" t="s">
        <v>963</v>
      </c>
      <c r="C78" s="850"/>
      <c r="D78" s="850"/>
      <c r="E78" s="850"/>
      <c r="F78" s="850"/>
      <c r="G78" s="850"/>
      <c r="H78" s="850"/>
      <c r="I78" s="73" t="s">
        <v>964</v>
      </c>
      <c r="J78" s="75" t="s">
        <v>1410</v>
      </c>
      <c r="K78" s="74" t="s">
        <v>966</v>
      </c>
      <c r="L78" s="851" t="s">
        <v>950</v>
      </c>
      <c r="M78" s="975"/>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0"/>
      <c r="C86" s="811"/>
      <c r="D86" s="811"/>
      <c r="E86" s="811"/>
      <c r="F86" s="811"/>
      <c r="G86" s="811"/>
      <c r="H86" s="811"/>
      <c r="I86" s="126"/>
      <c r="J86" s="126"/>
      <c r="K86" s="126"/>
      <c r="L86" s="911"/>
      <c r="M86" s="911"/>
      <c r="N86" s="45"/>
    </row>
    <row r="87" spans="1:14" ht="15.75" thickBot="1">
      <c r="B87" s="829" t="s">
        <v>953</v>
      </c>
      <c r="C87" s="830"/>
      <c r="D87" s="830"/>
      <c r="E87" s="830"/>
      <c r="F87" s="830"/>
      <c r="G87" s="830"/>
      <c r="H87" s="830"/>
      <c r="I87" s="830"/>
      <c r="J87" s="830"/>
      <c r="K87" s="830"/>
      <c r="L87" s="830"/>
      <c r="M87" s="831"/>
      <c r="N87" s="301">
        <f>SUM(N80:N86)</f>
        <v>467428.26391560864</v>
      </c>
    </row>
    <row r="88" spans="1:14" ht="15.75" thickBot="1">
      <c r="B88" s="33"/>
      <c r="C88" s="34"/>
      <c r="D88" s="34"/>
      <c r="E88" s="34"/>
      <c r="F88" s="34"/>
      <c r="G88" s="34"/>
      <c r="H88" s="34"/>
      <c r="I88" s="34"/>
      <c r="J88" s="34"/>
      <c r="K88" s="34"/>
      <c r="L88" s="34"/>
      <c r="M88" s="34"/>
      <c r="N88" s="35"/>
    </row>
    <row r="89" spans="1:14" ht="15.75" thickBot="1">
      <c r="B89" s="823" t="s">
        <v>967</v>
      </c>
      <c r="C89" s="824"/>
      <c r="D89" s="824"/>
      <c r="E89" s="824"/>
      <c r="F89" s="824"/>
      <c r="G89" s="824"/>
      <c r="H89" s="824"/>
      <c r="I89" s="824"/>
      <c r="J89" s="824"/>
      <c r="K89" s="824"/>
      <c r="L89" s="824"/>
      <c r="M89" s="825"/>
      <c r="N89" s="99">
        <f>N47+N63+N74+N87</f>
        <v>2252041.7718295711</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4" t="s">
        <v>969</v>
      </c>
      <c r="C93" s="815"/>
      <c r="D93" s="815"/>
      <c r="E93" s="815"/>
      <c r="F93" s="815"/>
      <c r="G93" s="815"/>
      <c r="H93" s="815"/>
      <c r="I93" s="314"/>
      <c r="J93" s="334"/>
      <c r="K93" s="302" t="s">
        <v>970</v>
      </c>
      <c r="L93" s="853" t="s">
        <v>971</v>
      </c>
      <c r="M93" s="854"/>
      <c r="N93" s="303"/>
    </row>
    <row r="94" spans="1:14">
      <c r="B94" s="855" t="s">
        <v>972</v>
      </c>
      <c r="C94" s="856"/>
      <c r="D94" s="856"/>
      <c r="E94" s="856"/>
      <c r="F94" s="856"/>
      <c r="G94" s="856"/>
      <c r="H94" s="856"/>
      <c r="I94" s="87"/>
      <c r="J94" s="88"/>
      <c r="K94" s="304">
        <v>0.2</v>
      </c>
      <c r="L94" s="857">
        <f>N89*K94</f>
        <v>450408.35436591425</v>
      </c>
      <c r="M94" s="858"/>
      <c r="N94" s="51"/>
    </row>
    <row r="95" spans="1:14">
      <c r="B95" s="89" t="s">
        <v>973</v>
      </c>
      <c r="C95" s="90"/>
      <c r="D95" s="90"/>
      <c r="E95" s="90"/>
      <c r="F95" s="90"/>
      <c r="G95" s="90"/>
      <c r="H95" s="90"/>
      <c r="I95" s="87"/>
      <c r="J95" s="88"/>
      <c r="K95" s="304">
        <v>0.05</v>
      </c>
      <c r="L95" s="857">
        <f>N89*K95</f>
        <v>112602.08859147856</v>
      </c>
      <c r="M95" s="858"/>
      <c r="N95" s="51"/>
    </row>
    <row r="96" spans="1:14" ht="15.75" thickBot="1">
      <c r="B96" s="91" t="s">
        <v>974</v>
      </c>
      <c r="C96" s="92"/>
      <c r="D96" s="92"/>
      <c r="E96" s="92"/>
      <c r="F96" s="92"/>
      <c r="G96" s="92"/>
      <c r="H96" s="92"/>
      <c r="I96" s="93"/>
      <c r="J96" s="94"/>
      <c r="K96" s="305">
        <v>0.05</v>
      </c>
      <c r="L96" s="859">
        <f>N89*K96</f>
        <v>112602.08859147856</v>
      </c>
      <c r="M96" s="860"/>
      <c r="N96" s="51"/>
    </row>
    <row r="97" spans="1:14" ht="15.75" thickBot="1">
      <c r="B97" s="823" t="s">
        <v>953</v>
      </c>
      <c r="C97" s="824"/>
      <c r="D97" s="824"/>
      <c r="E97" s="824"/>
      <c r="F97" s="824"/>
      <c r="G97" s="824"/>
      <c r="H97" s="824"/>
      <c r="I97" s="824"/>
      <c r="J97" s="824"/>
      <c r="K97" s="824"/>
      <c r="L97" s="824"/>
      <c r="M97" s="825"/>
      <c r="N97" s="52">
        <f>L94+L95+L96</f>
        <v>675612.53154887131</v>
      </c>
    </row>
    <row r="98" spans="1:14" ht="15.75" thickBot="1">
      <c r="B98" s="33"/>
      <c r="C98" s="34"/>
      <c r="D98" s="34"/>
      <c r="E98" s="34"/>
      <c r="F98" s="34"/>
      <c r="G98" s="34"/>
      <c r="H98" s="34"/>
      <c r="I98" s="34"/>
      <c r="J98" s="34"/>
      <c r="K98" s="34"/>
      <c r="L98" s="34"/>
      <c r="M98" s="34"/>
      <c r="N98" s="35"/>
    </row>
    <row r="99" spans="1:14" ht="15.75" thickBot="1">
      <c r="A99" t="s">
        <v>2016</v>
      </c>
      <c r="B99" s="823" t="s">
        <v>975</v>
      </c>
      <c r="C99" s="824"/>
      <c r="D99" s="824"/>
      <c r="E99" s="824"/>
      <c r="F99" s="824"/>
      <c r="G99" s="824"/>
      <c r="H99" s="824"/>
      <c r="I99" s="824"/>
      <c r="J99" s="824"/>
      <c r="K99" s="824"/>
      <c r="L99" s="824"/>
      <c r="M99" s="825"/>
      <c r="N99" s="188">
        <f>N89+N97</f>
        <v>2927654.3033784423</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5" t="s">
        <v>2218</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2219</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1"/>
      <c r="K129" s="971"/>
      <c r="L129" s="971"/>
      <c r="M129" s="971"/>
      <c r="N129" s="972"/>
    </row>
    <row r="130" spans="2:14" ht="15.75" thickBot="1">
      <c r="B130" s="419" t="s">
        <v>2221</v>
      </c>
      <c r="C130" s="420"/>
      <c r="D130" s="420"/>
      <c r="E130" s="259"/>
      <c r="F130" s="259"/>
      <c r="G130" s="259"/>
      <c r="H130" s="259"/>
      <c r="I130" s="259"/>
      <c r="J130" s="973"/>
      <c r="K130" s="973"/>
      <c r="L130" s="973"/>
      <c r="M130" s="973"/>
      <c r="N130"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40.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2" hidden="1" customHeight="1" thickBot="1">
      <c r="B30" s="71" t="s">
        <v>943</v>
      </c>
      <c r="C30" s="832" t="s">
        <v>944</v>
      </c>
      <c r="D30" s="833"/>
      <c r="E30" s="833"/>
      <c r="F30" s="833"/>
      <c r="G30" s="833"/>
      <c r="H30" s="833"/>
      <c r="I30" s="833"/>
      <c r="J30" s="72"/>
      <c r="K30" s="307"/>
      <c r="L30" s="834" t="s">
        <v>945</v>
      </c>
      <c r="M30" s="835"/>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7"/>
      <c r="J36" s="268"/>
      <c r="K36" s="269">
        <f>VLOOKUP(A36,EQUIPOS!A6:D163,4,FALSE)</f>
        <v>50860.624967994758</v>
      </c>
      <c r="L36" s="270"/>
      <c r="M36" s="271">
        <v>0.16</v>
      </c>
      <c r="N36" s="272">
        <f>K36/M36</f>
        <v>317878.90604996722</v>
      </c>
    </row>
    <row r="37" spans="1:14">
      <c r="A37" s="113" t="s">
        <v>261</v>
      </c>
      <c r="B37" s="836" t="str">
        <f>VLOOKUP(A37,EQUIPOS!A7:D154,3,FALSE)</f>
        <v xml:space="preserve">Motobomba 3 PULGADAS (incluye operario)
</v>
      </c>
      <c r="C37" s="837"/>
      <c r="D37" s="837"/>
      <c r="E37" s="837"/>
      <c r="F37" s="837"/>
      <c r="G37" s="837"/>
      <c r="H37" s="838"/>
      <c r="I37" s="421"/>
      <c r="J37" s="422"/>
      <c r="K37" s="269">
        <f>VLOOKUP(A37,EQUIPOS!A7:D164,4,FALSE)</f>
        <v>3433.0921853396462</v>
      </c>
      <c r="L37" s="335"/>
      <c r="M37" s="336">
        <v>0.16</v>
      </c>
      <c r="N37" s="272">
        <f>K37/M37</f>
        <v>21456.826158372787</v>
      </c>
    </row>
    <row r="38" spans="1:14">
      <c r="A38" s="113"/>
      <c r="B38" s="836"/>
      <c r="C38" s="837"/>
      <c r="D38" s="837"/>
      <c r="E38" s="837"/>
      <c r="F38" s="837"/>
      <c r="G38" s="837"/>
      <c r="H38" s="838"/>
      <c r="I38" s="421"/>
      <c r="J38" s="422"/>
      <c r="K38" s="438"/>
      <c r="L38" s="335"/>
      <c r="M38" s="336"/>
      <c r="N38" s="272"/>
    </row>
    <row r="39" spans="1:14">
      <c r="A39" s="113"/>
      <c r="B39" s="836"/>
      <c r="C39" s="837"/>
      <c r="D39" s="837"/>
      <c r="E39" s="837"/>
      <c r="F39" s="837"/>
      <c r="G39" s="837"/>
      <c r="H39" s="838"/>
      <c r="I39" s="421"/>
      <c r="J39" s="422"/>
      <c r="K39" s="438"/>
      <c r="L39" s="335"/>
      <c r="M39" s="336"/>
      <c r="N39" s="272"/>
    </row>
    <row r="40" spans="1:14">
      <c r="A40" s="113"/>
      <c r="B40" s="836"/>
      <c r="C40" s="837"/>
      <c r="D40" s="837"/>
      <c r="E40" s="837"/>
      <c r="F40" s="837"/>
      <c r="G40" s="837"/>
      <c r="H40" s="838"/>
      <c r="I40" s="328"/>
      <c r="J40" s="330"/>
      <c r="K40" s="438"/>
      <c r="L40" s="423"/>
      <c r="M40" s="424"/>
      <c r="N40" s="272"/>
    </row>
    <row r="41" spans="1:14">
      <c r="B41" s="836"/>
      <c r="C41" s="837"/>
      <c r="D41" s="837"/>
      <c r="E41" s="837"/>
      <c r="F41" s="837"/>
      <c r="G41" s="837"/>
      <c r="H41" s="838"/>
      <c r="I41" s="36"/>
      <c r="J41" s="37"/>
      <c r="K41" s="438"/>
      <c r="L41" s="276"/>
      <c r="M41" s="277"/>
      <c r="N41" s="272"/>
    </row>
    <row r="42" spans="1:14">
      <c r="B42" s="320"/>
      <c r="C42" s="321"/>
      <c r="D42" s="321"/>
      <c r="E42" s="321"/>
      <c r="F42" s="323"/>
      <c r="G42" s="323"/>
      <c r="H42" s="125"/>
      <c r="I42" s="36"/>
      <c r="J42" s="37"/>
      <c r="K42" s="438"/>
      <c r="L42" s="276"/>
      <c r="M42" s="277"/>
      <c r="N42" s="273"/>
    </row>
    <row r="43" spans="1:14">
      <c r="B43" s="843" t="s">
        <v>952</v>
      </c>
      <c r="C43" s="844"/>
      <c r="D43" s="844"/>
      <c r="E43" s="38"/>
      <c r="F43" s="39"/>
      <c r="G43" s="39"/>
      <c r="H43" s="40"/>
      <c r="I43" s="36"/>
      <c r="J43" s="37"/>
      <c r="K43" s="279"/>
      <c r="L43" s="276"/>
      <c r="M43" s="401">
        <v>0.05</v>
      </c>
      <c r="N43" s="344">
        <f>N77*M43</f>
        <v>12625.400141187813</v>
      </c>
    </row>
    <row r="44" spans="1:14" ht="15.75" thickBot="1">
      <c r="B44" s="836"/>
      <c r="C44" s="837"/>
      <c r="D44" s="837"/>
      <c r="E44" s="837"/>
      <c r="F44" s="837"/>
      <c r="G44" s="837"/>
      <c r="H44" s="838"/>
      <c r="I44" s="845"/>
      <c r="J44" s="846"/>
      <c r="K44" s="41"/>
      <c r="L44" s="847"/>
      <c r="M44" s="848"/>
      <c r="N44" s="105"/>
    </row>
    <row r="45" spans="1:14" ht="15.75" thickBot="1">
      <c r="B45" s="823" t="s">
        <v>953</v>
      </c>
      <c r="C45" s="824"/>
      <c r="D45" s="824"/>
      <c r="E45" s="824"/>
      <c r="F45" s="824"/>
      <c r="G45" s="824"/>
      <c r="H45" s="824"/>
      <c r="I45" s="824"/>
      <c r="J45" s="824"/>
      <c r="K45" s="824"/>
      <c r="L45" s="824"/>
      <c r="M45" s="825"/>
      <c r="N45" s="394">
        <f>SUM(N36:N44)</f>
        <v>351961.13234952785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5" t="s">
        <v>945</v>
      </c>
      <c r="K49" s="85" t="s">
        <v>946</v>
      </c>
      <c r="L49" s="817" t="s">
        <v>955</v>
      </c>
      <c r="M49" s="816"/>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12480.982720226177</v>
      </c>
      <c r="N50" s="272">
        <f>K50*M50</f>
        <v>2496.1965440452354</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1118.3433417880153</v>
      </c>
      <c r="N51" s="272">
        <f>K51*M51</f>
        <v>1118.3433417880153</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1082.3456167759225</v>
      </c>
      <c r="N52" s="272">
        <f>K52*M52</f>
        <v>541.17280838796125</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2359.6514491185994</v>
      </c>
      <c r="N53" s="272">
        <f>K53*M53</f>
        <v>353947.71736778994</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446573.04709489411</v>
      </c>
      <c r="N54" s="272">
        <f>K54*M54</f>
        <v>446573.04709489411</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804676.47715690522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7">
        <f>VLOOKUP(A63,TRANSPORTE!A5:D117,4,FALSE)</f>
        <v>1212.7478093670829</v>
      </c>
      <c r="M63" s="828"/>
      <c r="N63" s="287">
        <f>K63*L63</f>
        <v>1212.7478093670829</v>
      </c>
    </row>
    <row r="64" spans="1:14">
      <c r="B64" s="46"/>
      <c r="C64" s="47"/>
      <c r="D64" s="47"/>
      <c r="E64" s="47"/>
      <c r="F64" s="47"/>
      <c r="G64" s="47"/>
      <c r="H64" s="311"/>
      <c r="I64" s="279"/>
      <c r="J64" s="286"/>
      <c r="K64" s="279"/>
      <c r="L64" s="827"/>
      <c r="M64" s="828"/>
      <c r="N64" s="287"/>
    </row>
    <row r="65" spans="1:15">
      <c r="B65" s="46"/>
      <c r="C65" s="47"/>
      <c r="D65" s="47"/>
      <c r="E65" s="47"/>
      <c r="F65" s="47"/>
      <c r="G65" s="47"/>
      <c r="H65" s="311"/>
      <c r="I65" s="279"/>
      <c r="J65" s="286"/>
      <c r="K65" s="279"/>
      <c r="L65" s="827"/>
      <c r="M65" s="828"/>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f>SUM(N63:N67)</f>
        <v>1212.7478093670829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SUM(N73:N76)</f>
        <v>252508.00282375625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N45+N58+N68+N77</f>
        <v>1410358.3601395565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282071.67202791129</v>
      </c>
      <c r="M84" s="858"/>
      <c r="N84" s="51"/>
    </row>
    <row r="85" spans="1:14">
      <c r="B85" s="89" t="s">
        <v>973</v>
      </c>
      <c r="C85" s="90"/>
      <c r="D85" s="90"/>
      <c r="E85" s="90"/>
      <c r="F85" s="90"/>
      <c r="G85" s="90"/>
      <c r="H85" s="90"/>
      <c r="I85" s="87"/>
      <c r="J85" s="88"/>
      <c r="K85" s="304">
        <v>0.05</v>
      </c>
      <c r="L85" s="857">
        <f>N79*K85</f>
        <v>70517.918006977823</v>
      </c>
      <c r="M85" s="858"/>
      <c r="N85" s="51"/>
    </row>
    <row r="86" spans="1:14" ht="15.75" thickBot="1">
      <c r="B86" s="91" t="s">
        <v>974</v>
      </c>
      <c r="C86" s="92"/>
      <c r="D86" s="92"/>
      <c r="E86" s="92"/>
      <c r="F86" s="92"/>
      <c r="G86" s="92"/>
      <c r="H86" s="92"/>
      <c r="I86" s="93"/>
      <c r="J86" s="94"/>
      <c r="K86" s="305">
        <v>0.05</v>
      </c>
      <c r="L86" s="859">
        <f>N79*K86</f>
        <v>70517.918006977823</v>
      </c>
      <c r="M86" s="860"/>
      <c r="N86" s="51"/>
    </row>
    <row r="87" spans="1:14" ht="15.75" thickBot="1">
      <c r="B87" s="823" t="s">
        <v>953</v>
      </c>
      <c r="C87" s="824"/>
      <c r="D87" s="824"/>
      <c r="E87" s="824"/>
      <c r="F87" s="824"/>
      <c r="G87" s="824"/>
      <c r="H87" s="824"/>
      <c r="I87" s="824"/>
      <c r="J87" s="824"/>
      <c r="K87" s="824"/>
      <c r="L87" s="824"/>
      <c r="M87" s="825"/>
      <c r="N87" s="52">
        <f>L84+L85+L86</f>
        <v>423107.50804186694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1833465.8681814233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0"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38.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452"/>
      <c r="L30" s="834" t="s">
        <v>945</v>
      </c>
      <c r="M30" s="835"/>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121</v>
      </c>
      <c r="B36" s="836" t="str">
        <f>VLOOKUP(A36,EQUIPOS!A6:D154,3,FALSE)</f>
        <v>Bomba eléctrica para accionar la celda</v>
      </c>
      <c r="C36" s="837"/>
      <c r="D36" s="837"/>
      <c r="E36" s="837"/>
      <c r="F36" s="837"/>
      <c r="G36" s="837"/>
      <c r="H36" s="838"/>
      <c r="I36" s="267"/>
      <c r="J36" s="268"/>
      <c r="K36" s="269">
        <f>VLOOKUP(A36,EQUIPOS!A6:D163,4,FALSE)</f>
        <v>42378.648991318631</v>
      </c>
      <c r="L36" s="270"/>
      <c r="M36" s="271">
        <v>0.01</v>
      </c>
      <c r="N36" s="272">
        <f t="shared" ref="N36:N41" si="0">K36/M36</f>
        <v>4237864.8991318634</v>
      </c>
    </row>
    <row r="37" spans="1:14">
      <c r="A37" s="113" t="s">
        <v>192</v>
      </c>
      <c r="B37" s="836" t="str">
        <f>VLOOKUP(A37,EQUIPOS!A7:D154,3,FALSE)</f>
        <v>Equipo de acarreo interno</v>
      </c>
      <c r="C37" s="837"/>
      <c r="D37" s="837"/>
      <c r="E37" s="837"/>
      <c r="F37" s="837"/>
      <c r="G37" s="837"/>
      <c r="H37" s="838"/>
      <c r="I37" s="421"/>
      <c r="J37" s="422"/>
      <c r="K37" s="269">
        <f>VLOOKUP(A37,EQUIPOS!A7:D164,4,FALSE)</f>
        <v>42509.877631508505</v>
      </c>
      <c r="L37" s="335"/>
      <c r="M37" s="336">
        <v>0.05</v>
      </c>
      <c r="N37" s="272">
        <f t="shared" si="0"/>
        <v>850197.55263017002</v>
      </c>
    </row>
    <row r="38" spans="1:14">
      <c r="A38" s="113" t="s">
        <v>217</v>
      </c>
      <c r="B38" s="836" t="str">
        <f>VLOOKUP(A38,EQUIPOS!A8:D154,3,FALSE)</f>
        <v>Equipo de soldadura y de acetileno (incluye soldadura)</v>
      </c>
      <c r="C38" s="837"/>
      <c r="D38" s="837"/>
      <c r="E38" s="837"/>
      <c r="F38" s="837"/>
      <c r="G38" s="837"/>
      <c r="H38" s="838"/>
      <c r="I38" s="421"/>
      <c r="J38" s="422"/>
      <c r="K38" s="269">
        <f>VLOOKUP(A38,EQUIPOS!A8:D165,4,FALSE)</f>
        <v>30016.500995931558</v>
      </c>
      <c r="L38" s="335"/>
      <c r="M38" s="336">
        <v>0.01</v>
      </c>
      <c r="N38" s="272">
        <f t="shared" si="0"/>
        <v>3001650.0995931556</v>
      </c>
    </row>
    <row r="39" spans="1:14">
      <c r="A39" s="113" t="s">
        <v>242</v>
      </c>
      <c r="B39" s="836" t="str">
        <f>VLOOKUP(A39,EQUIPOS!A9:D154,3,FALSE)</f>
        <v>Grúa con torre capacidad 1 ton en la punta.</v>
      </c>
      <c r="C39" s="837"/>
      <c r="D39" s="837"/>
      <c r="E39" s="837"/>
      <c r="F39" s="837"/>
      <c r="G39" s="837"/>
      <c r="H39" s="838"/>
      <c r="I39" s="421"/>
      <c r="J39" s="422"/>
      <c r="K39" s="269">
        <f>VLOOKUP(A39,EQUIPOS!A9:D166,4,FALSE)</f>
        <v>123568.16831879359</v>
      </c>
      <c r="L39" s="335"/>
      <c r="M39" s="336">
        <v>0.04</v>
      </c>
      <c r="N39" s="272">
        <f t="shared" si="0"/>
        <v>3089204.2079698397</v>
      </c>
    </row>
    <row r="40" spans="1:14">
      <c r="A40" s="113" t="s">
        <v>255</v>
      </c>
      <c r="B40" s="836" t="str">
        <f>VLOOKUP(A40,EQUIPOS!A10:D154,3,FALSE)</f>
        <v>Manómetro cable de acero para bajar la celda</v>
      </c>
      <c r="C40" s="837"/>
      <c r="D40" s="837"/>
      <c r="E40" s="837"/>
      <c r="F40" s="837"/>
      <c r="G40" s="837"/>
      <c r="H40" s="838"/>
      <c r="I40" s="328"/>
      <c r="J40" s="330"/>
      <c r="K40" s="269">
        <f>VLOOKUP(A40,EQUIPOS!A10:D167,4,FALSE)</f>
        <v>1105137.8924640489</v>
      </c>
      <c r="L40" s="423"/>
      <c r="M40" s="424">
        <v>1</v>
      </c>
      <c r="N40" s="272">
        <f t="shared" si="0"/>
        <v>1105137.8924640489</v>
      </c>
    </row>
    <row r="41" spans="1:14">
      <c r="A41" t="s">
        <v>320</v>
      </c>
      <c r="B41" s="836" t="str">
        <f>VLOOKUP(A41,EQUIPOS!A11:D155,3,FALSE)</f>
        <v>Retroexcavadora sobre llantas, motor 62HP, Profundidad de excavación de 5.41 metros.</v>
      </c>
      <c r="C41" s="837"/>
      <c r="D41" s="837"/>
      <c r="E41" s="837"/>
      <c r="F41" s="837"/>
      <c r="G41" s="837"/>
      <c r="H41" s="838"/>
      <c r="I41" s="36"/>
      <c r="J41" s="37"/>
      <c r="K41" s="269">
        <f>VLOOKUP(A41,EQUIPOS!A11:D168,4,FALSE)</f>
        <v>116947.27333171366</v>
      </c>
      <c r="L41" s="276"/>
      <c r="M41" s="277">
        <v>0.2</v>
      </c>
      <c r="N41" s="272">
        <f t="shared" si="0"/>
        <v>584736.36665856827</v>
      </c>
    </row>
    <row r="42" spans="1:14">
      <c r="B42" s="320"/>
      <c r="C42" s="321"/>
      <c r="D42" s="321"/>
      <c r="E42" s="321"/>
      <c r="F42" s="323"/>
      <c r="G42" s="323"/>
      <c r="H42" s="125"/>
      <c r="I42" s="36"/>
      <c r="J42" s="37"/>
      <c r="K42" s="438"/>
      <c r="L42" s="276"/>
      <c r="M42" s="277"/>
      <c r="N42" s="273"/>
    </row>
    <row r="43" spans="1:14">
      <c r="B43" s="843" t="s">
        <v>952</v>
      </c>
      <c r="C43" s="844"/>
      <c r="D43" s="844"/>
      <c r="E43" s="38"/>
      <c r="F43" s="39"/>
      <c r="G43" s="39"/>
      <c r="H43" s="40"/>
      <c r="I43" s="36"/>
      <c r="J43" s="37"/>
      <c r="K43" s="279"/>
      <c r="L43" s="276"/>
      <c r="M43" s="401">
        <v>0.01</v>
      </c>
      <c r="N43" s="344">
        <f>N81*M43</f>
        <v>6913.9567913614801</v>
      </c>
    </row>
    <row r="44" spans="1:14" ht="15.75" thickBot="1">
      <c r="B44" s="836"/>
      <c r="C44" s="837"/>
      <c r="D44" s="837"/>
      <c r="E44" s="837"/>
      <c r="F44" s="837"/>
      <c r="G44" s="837"/>
      <c r="H44" s="838"/>
      <c r="I44" s="845"/>
      <c r="J44" s="846"/>
      <c r="K44" s="41"/>
      <c r="L44" s="847"/>
      <c r="M44" s="848"/>
      <c r="N44" s="105"/>
    </row>
    <row r="45" spans="1:14" ht="15.75" thickBot="1">
      <c r="B45" s="823" t="s">
        <v>953</v>
      </c>
      <c r="C45" s="824"/>
      <c r="D45" s="824"/>
      <c r="E45" s="824"/>
      <c r="F45" s="824"/>
      <c r="G45" s="824"/>
      <c r="H45" s="824"/>
      <c r="I45" s="824"/>
      <c r="J45" s="824"/>
      <c r="K45" s="824"/>
      <c r="L45" s="824"/>
      <c r="M45" s="825"/>
      <c r="N45" s="394">
        <f>SUM(N36:N44)</f>
        <v>12875704.975239007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5" t="s">
        <v>945</v>
      </c>
      <c r="K49" s="85" t="s">
        <v>946</v>
      </c>
      <c r="L49" s="817" t="s">
        <v>955</v>
      </c>
      <c r="M49" s="816"/>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12733529.372391937</v>
      </c>
      <c r="N50" s="272">
        <f t="shared" ref="N50:N55" si="1">K50*M50</f>
        <v>12733529.372391937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11263.153000454986</v>
      </c>
      <c r="N51" s="272">
        <f t="shared" si="1"/>
        <v>337894.59001364955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1259068.0356228268</v>
      </c>
      <c r="N52" s="272">
        <f t="shared" si="1"/>
        <v>2518136.0712456536</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772118.02370451519</v>
      </c>
      <c r="N53" s="272">
        <f t="shared" si="1"/>
        <v>3860590.1185225761</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50031.819000673691</v>
      </c>
      <c r="N54" s="272">
        <f t="shared" si="1"/>
        <v>3001909.1400404214</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32085.323477952272</v>
      </c>
      <c r="N55" s="272">
        <f t="shared" si="1"/>
        <v>385023.88173542725</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22837083.173949663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7">
        <f>VLOOKUP(A63,TRANSPORTE!A5:D117,4,FALSE)</f>
        <v>800109.36722739507</v>
      </c>
      <c r="M63" s="828"/>
      <c r="N63" s="287">
        <f>K63*L63</f>
        <v>800109.36722739507</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7">
        <f>VLOOKUP(A64,TRANSPORTE!A6:D117,4,FALSE)</f>
        <v>104749.02797230726</v>
      </c>
      <c r="M64" s="828"/>
      <c r="N64" s="287">
        <f>K64*L64</f>
        <v>837992.22377845808</v>
      </c>
    </row>
    <row r="65" spans="1:15">
      <c r="A65" t="s">
        <v>1399</v>
      </c>
      <c r="B65" s="46" t="str">
        <f>VLOOKUP(A65,TRANSPORTE!A6:D117,3,FALSE)</f>
        <v>Pasajes aéreos</v>
      </c>
      <c r="C65" s="47"/>
      <c r="D65" s="47"/>
      <c r="E65" s="47"/>
      <c r="F65" s="47"/>
      <c r="G65" s="47"/>
      <c r="H65" s="311" t="s">
        <v>945</v>
      </c>
      <c r="I65" s="279">
        <v>3</v>
      </c>
      <c r="J65" s="286">
        <v>1</v>
      </c>
      <c r="K65" s="279">
        <f>I65*J65</f>
        <v>3</v>
      </c>
      <c r="L65" s="827">
        <f>VLOOKUP(A65,TRANSPORTE!A6:D117,4,FALSE)</f>
        <v>234524.15464926339</v>
      </c>
      <c r="M65" s="828"/>
      <c r="N65" s="287">
        <f>K65*L65</f>
        <v>703572.46394779021</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f>SUM(N63:N67)</f>
        <v>2341674.0549536431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SUM(N73:N80)</f>
        <v>691395.67913614796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38745857.883278459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7749171.5766556924</v>
      </c>
      <c r="M88" s="858"/>
      <c r="N88" s="51"/>
    </row>
    <row r="89" spans="1:14">
      <c r="B89" s="89" t="s">
        <v>973</v>
      </c>
      <c r="C89" s="90"/>
      <c r="D89" s="90"/>
      <c r="E89" s="90"/>
      <c r="F89" s="90"/>
      <c r="G89" s="90"/>
      <c r="H89" s="90"/>
      <c r="I89" s="87"/>
      <c r="J89" s="88"/>
      <c r="K89" s="304">
        <v>0.05</v>
      </c>
      <c r="L89" s="857">
        <f>N83*K89</f>
        <v>1937292.8941639231</v>
      </c>
      <c r="M89" s="858"/>
      <c r="N89" s="51"/>
    </row>
    <row r="90" spans="1:14" ht="15.75" thickBot="1">
      <c r="B90" s="91" t="s">
        <v>974</v>
      </c>
      <c r="C90" s="92"/>
      <c r="D90" s="92"/>
      <c r="E90" s="92"/>
      <c r="F90" s="92"/>
      <c r="G90" s="92"/>
      <c r="H90" s="92"/>
      <c r="I90" s="93"/>
      <c r="J90" s="94"/>
      <c r="K90" s="305">
        <v>0.05</v>
      </c>
      <c r="L90" s="859">
        <f>N83*K90</f>
        <v>1937292.8941639231</v>
      </c>
      <c r="M90" s="860"/>
      <c r="N90" s="51"/>
    </row>
    <row r="91" spans="1:14" ht="15.75" thickBot="1">
      <c r="B91" s="823" t="s">
        <v>953</v>
      </c>
      <c r="C91" s="824"/>
      <c r="D91" s="824"/>
      <c r="E91" s="824"/>
      <c r="F91" s="824"/>
      <c r="G91" s="824"/>
      <c r="H91" s="824"/>
      <c r="I91" s="824"/>
      <c r="J91" s="824"/>
      <c r="K91" s="824"/>
      <c r="L91" s="824"/>
      <c r="M91" s="825"/>
      <c r="N91" s="52">
        <f>L88+L89+L90</f>
        <v>11623757.364983538</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50369615.248261996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65"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t="s">
        <v>121</v>
      </c>
      <c r="B36" s="836" t="str">
        <f>VLOOKUP(A36,EQUIPOS!A6:D154,3,FALSE)</f>
        <v>Bomba eléctrica para accionar la celda</v>
      </c>
      <c r="C36" s="837"/>
      <c r="D36" s="837"/>
      <c r="E36" s="837"/>
      <c r="F36" s="837"/>
      <c r="G36" s="837"/>
      <c r="H36" s="838"/>
      <c r="I36" s="267"/>
      <c r="J36" s="268"/>
      <c r="K36" s="269">
        <f>VLOOKUP(A36,EQUIPOS!A6:D163,4,FALSE)</f>
        <v>42378.648991318631</v>
      </c>
      <c r="L36" s="270"/>
      <c r="M36" s="271">
        <v>0.01</v>
      </c>
      <c r="N36" s="272">
        <f>K36/M36</f>
        <v>4237864.8991318634</v>
      </c>
    </row>
    <row r="37" spans="1:16">
      <c r="A37" s="113" t="s">
        <v>217</v>
      </c>
      <c r="B37" s="836" t="str">
        <f>VLOOKUP(A37,EQUIPOS!A7:D154,3,FALSE)</f>
        <v>Equipo de soldadura y de acetileno (incluye soldadura)</v>
      </c>
      <c r="C37" s="837"/>
      <c r="D37" s="837"/>
      <c r="E37" s="837"/>
      <c r="F37" s="837"/>
      <c r="G37" s="837"/>
      <c r="H37" s="838"/>
      <c r="I37" s="421"/>
      <c r="J37" s="422"/>
      <c r="K37" s="269">
        <f>VLOOKUP(A37,EQUIPOS!A7:D164,4,FALSE)</f>
        <v>30016.500995931558</v>
      </c>
      <c r="L37" s="335"/>
      <c r="M37" s="336">
        <v>0.01</v>
      </c>
      <c r="N37" s="272">
        <f>K37/M37</f>
        <v>3001650.0995931556</v>
      </c>
    </row>
    <row r="38" spans="1:16">
      <c r="A38" s="113" t="s">
        <v>255</v>
      </c>
      <c r="B38" s="836" t="str">
        <f>VLOOKUP(A38,EQUIPOS!A8:D154,3,FALSE)</f>
        <v>Manómetro cable de acero para bajar la celda</v>
      </c>
      <c r="C38" s="837"/>
      <c r="D38" s="837"/>
      <c r="E38" s="837"/>
      <c r="F38" s="837"/>
      <c r="G38" s="837"/>
      <c r="H38" s="838"/>
      <c r="I38" s="421"/>
      <c r="J38" s="422"/>
      <c r="K38" s="269">
        <f>VLOOKUP(A38,EQUIPOS!A8:D165,4,FALSE)</f>
        <v>1105137.8924640489</v>
      </c>
      <c r="L38" s="335"/>
      <c r="M38" s="336">
        <v>1</v>
      </c>
      <c r="N38" s="272">
        <f>K38/M38</f>
        <v>1105137.8924640489</v>
      </c>
    </row>
    <row r="39" spans="1:16">
      <c r="A39" s="113"/>
      <c r="B39" s="836"/>
      <c r="C39" s="837"/>
      <c r="D39" s="837"/>
      <c r="E39" s="837"/>
      <c r="F39" s="837"/>
      <c r="G39" s="837"/>
      <c r="H39" s="838"/>
      <c r="I39" s="421"/>
      <c r="J39" s="422"/>
      <c r="K39" s="269"/>
      <c r="L39" s="335"/>
      <c r="M39" s="336"/>
      <c r="N39" s="272"/>
    </row>
    <row r="40" spans="1:16">
      <c r="A40" s="113"/>
      <c r="B40" s="836"/>
      <c r="C40" s="837"/>
      <c r="D40" s="837"/>
      <c r="E40" s="837"/>
      <c r="F40" s="837"/>
      <c r="G40" s="837"/>
      <c r="H40" s="838"/>
      <c r="I40" s="328"/>
      <c r="J40" s="330"/>
      <c r="K40" s="269"/>
      <c r="L40" s="423"/>
      <c r="M40" s="424"/>
      <c r="N40" s="272"/>
    </row>
    <row r="41" spans="1:16">
      <c r="B41" s="836"/>
      <c r="C41" s="837"/>
      <c r="D41" s="837"/>
      <c r="E41" s="837"/>
      <c r="F41" s="837"/>
      <c r="G41" s="837"/>
      <c r="H41" s="838"/>
      <c r="I41" s="36"/>
      <c r="J41" s="37"/>
      <c r="K41" s="269"/>
      <c r="L41" s="276"/>
      <c r="M41" s="277"/>
      <c r="N41" s="272"/>
    </row>
    <row r="42" spans="1:16">
      <c r="B42" s="320"/>
      <c r="C42" s="321"/>
      <c r="D42" s="321"/>
      <c r="E42" s="321"/>
      <c r="F42" s="323"/>
      <c r="G42" s="323"/>
      <c r="H42" s="125"/>
      <c r="I42" s="36"/>
      <c r="J42" s="37"/>
      <c r="K42" s="438"/>
      <c r="L42" s="276"/>
      <c r="M42" s="277"/>
      <c r="N42" s="273"/>
    </row>
    <row r="43" spans="1:16">
      <c r="B43" s="843" t="s">
        <v>952</v>
      </c>
      <c r="C43" s="844"/>
      <c r="D43" s="844"/>
      <c r="E43" s="38"/>
      <c r="F43" s="39"/>
      <c r="G43" s="39"/>
      <c r="H43" s="40"/>
      <c r="I43" s="36"/>
      <c r="J43" s="37"/>
      <c r="K43" s="279"/>
      <c r="L43" s="276"/>
      <c r="M43" s="401">
        <v>0.01</v>
      </c>
      <c r="N43" s="344">
        <f>N81*M43</f>
        <v>6913.9567913614801</v>
      </c>
    </row>
    <row r="44" spans="1:16" ht="15.75" thickBot="1">
      <c r="B44" s="836"/>
      <c r="C44" s="837"/>
      <c r="D44" s="837"/>
      <c r="E44" s="837"/>
      <c r="F44" s="837"/>
      <c r="G44" s="837"/>
      <c r="H44" s="838"/>
      <c r="I44" s="845"/>
      <c r="J44" s="846"/>
      <c r="K44" s="41"/>
      <c r="L44" s="847"/>
      <c r="M44" s="848"/>
      <c r="N44" s="105"/>
    </row>
    <row r="45" spans="1:16" ht="15.75" thickBot="1">
      <c r="B45" s="823" t="s">
        <v>953</v>
      </c>
      <c r="C45" s="824"/>
      <c r="D45" s="824"/>
      <c r="E45" s="824"/>
      <c r="F45" s="824"/>
      <c r="G45" s="824"/>
      <c r="H45" s="824"/>
      <c r="I45" s="824"/>
      <c r="J45" s="824"/>
      <c r="K45" s="824"/>
      <c r="L45" s="824"/>
      <c r="M45" s="825"/>
      <c r="N45" s="394">
        <f>SUM(N36:N44)</f>
        <v>8351566.8479804303</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5" t="s">
        <v>945</v>
      </c>
      <c r="K49" s="85" t="s">
        <v>946</v>
      </c>
      <c r="L49" s="817" t="s">
        <v>955</v>
      </c>
      <c r="M49" s="816"/>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12733529.372391937</v>
      </c>
      <c r="N50" s="272">
        <f t="shared" ref="N50:N55" si="0">K50*M50</f>
        <v>12733529.372391937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11263.153000454986</v>
      </c>
      <c r="N51" s="272">
        <f t="shared" si="0"/>
        <v>337894.59001364955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1259068.0356228268</v>
      </c>
      <c r="N52" s="272">
        <f t="shared" si="0"/>
        <v>2518136.0712456536</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772118.02370451519</v>
      </c>
      <c r="N53" s="272">
        <f t="shared" si="0"/>
        <v>3860590.1185225761</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50031.819000673691</v>
      </c>
      <c r="N54" s="272">
        <f t="shared" si="0"/>
        <v>3001909.1400404214</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32085.323477952272</v>
      </c>
      <c r="N55" s="272">
        <f t="shared" si="0"/>
        <v>385023.88173542725</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22837083.173949663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7">
        <f>VLOOKUP(A63,TRANSPORTE!A5:D117,4,FALSE)</f>
        <v>234524.15464926339</v>
      </c>
      <c r="M63" s="828"/>
      <c r="N63" s="287">
        <f>K63*L63</f>
        <v>703572.46394779021</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7">
        <f>VLOOKUP(A64,TRANSPORTE!A6:D117,4,FALSE)</f>
        <v>800109.36722739507</v>
      </c>
      <c r="M64" s="828"/>
      <c r="N64" s="287">
        <f>K64*L64</f>
        <v>800109.36722739507</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7">
        <f>VLOOKUP(A65,TRANSPORTE!A6:D118,4,FALSE)</f>
        <v>104749.02797230726</v>
      </c>
      <c r="M65" s="828"/>
      <c r="N65" s="287">
        <f>K65*L65</f>
        <v>837992.22377845808</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f>SUM(N63:N67)</f>
        <v>2341674.0549536431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0"/>
      <c r="C80" s="811"/>
      <c r="D80" s="811"/>
      <c r="E80" s="811"/>
      <c r="F80" s="811"/>
      <c r="G80" s="811"/>
      <c r="H80" s="811"/>
      <c r="I80" s="44"/>
      <c r="J80" s="44"/>
      <c r="K80" s="44"/>
      <c r="L80" s="976"/>
      <c r="M80" s="977"/>
      <c r="N80" s="45"/>
    </row>
    <row r="81" spans="1:14" ht="15.75" thickBot="1">
      <c r="B81" s="823" t="s">
        <v>953</v>
      </c>
      <c r="C81" s="824"/>
      <c r="D81" s="824"/>
      <c r="E81" s="824"/>
      <c r="F81" s="824"/>
      <c r="G81" s="824"/>
      <c r="H81" s="824"/>
      <c r="I81" s="830"/>
      <c r="J81" s="830"/>
      <c r="K81" s="830"/>
      <c r="L81" s="830"/>
      <c r="M81" s="831"/>
      <c r="N81" s="301">
        <f>SUM(N73:N80)</f>
        <v>691395.67913614796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34221719.756019883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6844343.9512039768</v>
      </c>
      <c r="M88" s="858"/>
      <c r="N88" s="51"/>
    </row>
    <row r="89" spans="1:14">
      <c r="B89" s="89" t="s">
        <v>973</v>
      </c>
      <c r="C89" s="90"/>
      <c r="D89" s="90"/>
      <c r="E89" s="90"/>
      <c r="F89" s="90"/>
      <c r="G89" s="90"/>
      <c r="H89" s="90"/>
      <c r="I89" s="87"/>
      <c r="J89" s="88"/>
      <c r="K89" s="304">
        <v>0.05</v>
      </c>
      <c r="L89" s="857">
        <f>N83*K89</f>
        <v>1711085.9878009942</v>
      </c>
      <c r="M89" s="858"/>
      <c r="N89" s="51"/>
    </row>
    <row r="90" spans="1:14" ht="15.75" thickBot="1">
      <c r="B90" s="91" t="s">
        <v>974</v>
      </c>
      <c r="C90" s="92"/>
      <c r="D90" s="92"/>
      <c r="E90" s="92"/>
      <c r="F90" s="92"/>
      <c r="G90" s="92"/>
      <c r="H90" s="92"/>
      <c r="I90" s="93"/>
      <c r="J90" s="94"/>
      <c r="K90" s="305">
        <v>0.05</v>
      </c>
      <c r="L90" s="859">
        <f>N83*K90</f>
        <v>1711085.9878009942</v>
      </c>
      <c r="M90" s="860"/>
      <c r="N90" s="51"/>
    </row>
    <row r="91" spans="1:14" ht="15.75" thickBot="1">
      <c r="B91" s="823" t="s">
        <v>953</v>
      </c>
      <c r="C91" s="824"/>
      <c r="D91" s="824"/>
      <c r="E91" s="824"/>
      <c r="F91" s="824"/>
      <c r="G91" s="824"/>
      <c r="H91" s="824"/>
      <c r="I91" s="824"/>
      <c r="J91" s="824"/>
      <c r="K91" s="824"/>
      <c r="L91" s="824"/>
      <c r="M91" s="825"/>
      <c r="N91" s="52">
        <f>L88+L89+L90</f>
        <v>10266515.926805966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44488235.682825848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259</v>
      </c>
      <c r="B36" s="836" t="str">
        <f>VLOOKUP(A36,EQUIPOS!A6:D154,3,FALSE)</f>
        <v>Montacargas</v>
      </c>
      <c r="C36" s="837"/>
      <c r="D36" s="837"/>
      <c r="E36" s="837"/>
      <c r="F36" s="837"/>
      <c r="G36" s="837"/>
      <c r="H36" s="838"/>
      <c r="I36" s="267"/>
      <c r="J36" s="268"/>
      <c r="K36" s="269">
        <f>VLOOKUP(A36,EQUIPOS!A6:D163,4,FALSE)</f>
        <v>72066.053163024</v>
      </c>
      <c r="L36" s="270"/>
      <c r="M36" s="336">
        <v>1.5</v>
      </c>
      <c r="N36" s="272">
        <f>K36/M36</f>
        <v>48044.035442016</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2693.4186967867336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50737.454138802736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6389.9276438845081</v>
      </c>
      <c r="N48" s="272">
        <f>K48*M48</f>
        <v>2001332.2366281762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2001332.2366281762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53868.373935734664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2105938.0647027139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421187.61294054281</v>
      </c>
      <c r="M84" s="858"/>
      <c r="N84" s="51"/>
    </row>
    <row r="85" spans="1:14">
      <c r="B85" s="89" t="s">
        <v>973</v>
      </c>
      <c r="C85" s="90"/>
      <c r="D85" s="90"/>
      <c r="E85" s="90"/>
      <c r="F85" s="90"/>
      <c r="G85" s="90"/>
      <c r="H85" s="90"/>
      <c r="I85" s="87"/>
      <c r="J85" s="88"/>
      <c r="K85" s="304">
        <v>0.05</v>
      </c>
      <c r="L85" s="857">
        <f>N79*K85</f>
        <v>105296.9032351357</v>
      </c>
      <c r="M85" s="858"/>
      <c r="N85" s="51"/>
    </row>
    <row r="86" spans="1:14" ht="15.75" thickBot="1">
      <c r="B86" s="91" t="s">
        <v>974</v>
      </c>
      <c r="C86" s="92"/>
      <c r="D86" s="92"/>
      <c r="E86" s="92"/>
      <c r="F86" s="92"/>
      <c r="G86" s="92"/>
      <c r="H86" s="92"/>
      <c r="I86" s="93"/>
      <c r="J86" s="94"/>
      <c r="K86" s="305">
        <v>0.05</v>
      </c>
      <c r="L86" s="859">
        <f>N79*K86</f>
        <v>105296.9032351357</v>
      </c>
      <c r="M86" s="860"/>
      <c r="N86" s="51"/>
    </row>
    <row r="87" spans="1:14" ht="15.75" thickBot="1">
      <c r="B87" s="823" t="s">
        <v>953</v>
      </c>
      <c r="C87" s="824"/>
      <c r="D87" s="824"/>
      <c r="E87" s="824"/>
      <c r="F87" s="824"/>
      <c r="G87" s="824"/>
      <c r="H87" s="824"/>
      <c r="I87" s="824"/>
      <c r="J87" s="824"/>
      <c r="K87" s="824"/>
      <c r="L87" s="824"/>
      <c r="M87" s="825"/>
      <c r="N87" s="52">
        <f>L84+L85+L86</f>
        <v>631781.41941081418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2737719.4841135279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267</v>
      </c>
      <c r="B36" s="836" t="str">
        <f>VLOOKUP(A36,EQUIPOS!A6:D154,3,FALSE)</f>
        <v>Motobomba de concreto</v>
      </c>
      <c r="C36" s="837"/>
      <c r="D36" s="837"/>
      <c r="E36" s="837"/>
      <c r="F36" s="837"/>
      <c r="G36" s="837"/>
      <c r="H36" s="838"/>
      <c r="I36" s="267"/>
      <c r="J36" s="268"/>
      <c r="K36" s="269">
        <f>VLOOKUP(A36,EQUIPOS!A6:D163,4,FALSE)</f>
        <v>53737.102934003429</v>
      </c>
      <c r="L36" s="270"/>
      <c r="M36" s="336">
        <v>2.5</v>
      </c>
      <c r="N36" s="272">
        <f>K36/M36</f>
        <v>21494.841173601373</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21494.841173601373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2800.6285393402241</v>
      </c>
      <c r="N48" s="272">
        <f>K48*M48</f>
        <v>130953.69271168974</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371736.1128963714</v>
      </c>
      <c r="N49" s="272">
        <f>K49*M49</f>
        <v>248312.71171688774</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379266.40442857752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7">
        <f>VLOOKUP(A60,TRANSPORTE!A2:D117,4,FALSE)</f>
        <v>1212.7478093670829</v>
      </c>
      <c r="M60" s="828"/>
      <c r="N60" s="287">
        <f>K60*L60</f>
        <v>1053.1204603024021</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1053.1204603024021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401814.36606248131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80362.87321249627</v>
      </c>
      <c r="M84" s="858"/>
      <c r="N84" s="51"/>
    </row>
    <row r="85" spans="1:14">
      <c r="B85" s="89" t="s">
        <v>973</v>
      </c>
      <c r="C85" s="90"/>
      <c r="D85" s="90"/>
      <c r="E85" s="90"/>
      <c r="F85" s="90"/>
      <c r="G85" s="90"/>
      <c r="H85" s="90"/>
      <c r="I85" s="87"/>
      <c r="J85" s="88"/>
      <c r="K85" s="304">
        <v>0.05</v>
      </c>
      <c r="L85" s="857">
        <f>N79*K85</f>
        <v>20090.718303124067</v>
      </c>
      <c r="M85" s="858"/>
      <c r="N85" s="51"/>
    </row>
    <row r="86" spans="1:14" ht="15.75" thickBot="1">
      <c r="B86" s="91" t="s">
        <v>974</v>
      </c>
      <c r="C86" s="92"/>
      <c r="D86" s="92"/>
      <c r="E86" s="92"/>
      <c r="F86" s="92"/>
      <c r="G86" s="92"/>
      <c r="H86" s="92"/>
      <c r="I86" s="93"/>
      <c r="J86" s="94"/>
      <c r="K86" s="305">
        <v>0.05</v>
      </c>
      <c r="L86" s="859">
        <f>N79*K86</f>
        <v>20090.718303124067</v>
      </c>
      <c r="M86" s="860"/>
      <c r="N86" s="51"/>
    </row>
    <row r="87" spans="1:14" ht="15.75" thickBot="1">
      <c r="B87" s="823" t="s">
        <v>953</v>
      </c>
      <c r="C87" s="824"/>
      <c r="D87" s="824"/>
      <c r="E87" s="824"/>
      <c r="F87" s="824"/>
      <c r="G87" s="824"/>
      <c r="H87" s="824"/>
      <c r="I87" s="824"/>
      <c r="J87" s="824"/>
      <c r="K87" s="824"/>
      <c r="L87" s="824"/>
      <c r="M87" s="825"/>
      <c r="N87" s="52">
        <f>L84+L85+L86</f>
        <v>120544.30981874441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522358.67588122573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2" zoomScale="77" zoomScaleNormal="77" workbookViewId="0">
      <selection activeCell="P81" sqref="P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121</v>
      </c>
      <c r="B36" s="836" t="str">
        <f>VLOOKUP(A36,EQUIPOS!A6:D154,3,FALSE)</f>
        <v>Bomba eléctrica para accionar la celda</v>
      </c>
      <c r="C36" s="837"/>
      <c r="D36" s="837"/>
      <c r="E36" s="837"/>
      <c r="F36" s="837"/>
      <c r="G36" s="837"/>
      <c r="H36" s="838"/>
      <c r="I36" s="267"/>
      <c r="J36" s="268"/>
      <c r="K36" s="269">
        <f>VLOOKUP(A36,EQUIPOS!A6:D163,4,FALSE)</f>
        <v>42378.648991318631</v>
      </c>
      <c r="L36" s="270"/>
      <c r="M36" s="271">
        <v>0.01</v>
      </c>
      <c r="N36" s="272">
        <f t="shared" ref="N36:N41" si="0">K36/M36</f>
        <v>4237864.8991318634</v>
      </c>
    </row>
    <row r="37" spans="1:14">
      <c r="A37" s="113" t="s">
        <v>192</v>
      </c>
      <c r="B37" s="836" t="str">
        <f>VLOOKUP(A37,EQUIPOS!A7:D154,3,FALSE)</f>
        <v>Equipo de acarreo interno</v>
      </c>
      <c r="C37" s="837"/>
      <c r="D37" s="837"/>
      <c r="E37" s="837"/>
      <c r="F37" s="837"/>
      <c r="G37" s="837"/>
      <c r="H37" s="838"/>
      <c r="I37" s="421"/>
      <c r="J37" s="422"/>
      <c r="K37" s="269">
        <f>VLOOKUP(A37,EQUIPOS!A7:D164,4,FALSE)</f>
        <v>42509.877631508505</v>
      </c>
      <c r="L37" s="335"/>
      <c r="M37" s="336">
        <v>0.05</v>
      </c>
      <c r="N37" s="272">
        <f t="shared" si="0"/>
        <v>850197.55263017002</v>
      </c>
    </row>
    <row r="38" spans="1:14">
      <c r="A38" s="113" t="s">
        <v>214</v>
      </c>
      <c r="B38" s="836" t="str">
        <f>VLOOKUP(A38,EQUIPOS!A8:D154,3,FALSE)</f>
        <v>Equipo de oxigeno y soldadura</v>
      </c>
      <c r="C38" s="837"/>
      <c r="D38" s="837"/>
      <c r="E38" s="837"/>
      <c r="F38" s="837"/>
      <c r="G38" s="837"/>
      <c r="H38" s="838"/>
      <c r="I38" s="421"/>
      <c r="J38" s="422"/>
      <c r="K38" s="438">
        <f>VLOOKUP(A38,EQUIPOS!A8:D165,4,FALSE)</f>
        <v>8319.6907432879489</v>
      </c>
      <c r="L38" s="335"/>
      <c r="M38" s="336">
        <v>0.01</v>
      </c>
      <c r="N38" s="272">
        <f t="shared" si="0"/>
        <v>831969.07432879484</v>
      </c>
    </row>
    <row r="39" spans="1:14">
      <c r="A39" s="113" t="s">
        <v>248</v>
      </c>
      <c r="B39" s="836" t="str">
        <f>VLOOKUP(A39,EQUIPOS!A9:D154,3,FALSE)</f>
        <v>Grúa telescópica de 50 Ton.</v>
      </c>
      <c r="C39" s="837"/>
      <c r="D39" s="837"/>
      <c r="E39" s="837"/>
      <c r="F39" s="837"/>
      <c r="G39" s="837"/>
      <c r="H39" s="838"/>
      <c r="I39" s="421"/>
      <c r="J39" s="422"/>
      <c r="K39" s="438">
        <f>VLOOKUP(A39,EQUIPOS!A9:D166,4,FALSE)</f>
        <v>322903.44754346629</v>
      </c>
      <c r="L39" s="335"/>
      <c r="M39" s="336">
        <v>0.04</v>
      </c>
      <c r="N39" s="272">
        <f t="shared" si="0"/>
        <v>8072586.1885866569</v>
      </c>
    </row>
    <row r="40" spans="1:14">
      <c r="A40" s="113" t="s">
        <v>255</v>
      </c>
      <c r="B40" s="836" t="str">
        <f>VLOOKUP(A40,EQUIPOS!A10:D154,3,FALSE)</f>
        <v>Manómetro cable de acero para bajar la celda</v>
      </c>
      <c r="C40" s="837"/>
      <c r="D40" s="837"/>
      <c r="E40" s="837"/>
      <c r="F40" s="837"/>
      <c r="G40" s="837"/>
      <c r="H40" s="838"/>
      <c r="I40" s="421"/>
      <c r="J40" s="422"/>
      <c r="K40" s="438">
        <f>VLOOKUP(A40,EQUIPOS!A10:D167,4,FALSE)</f>
        <v>1105137.8924640489</v>
      </c>
      <c r="L40" s="335"/>
      <c r="M40" s="336">
        <v>1</v>
      </c>
      <c r="N40" s="272">
        <f t="shared" si="0"/>
        <v>1105137.8924640489</v>
      </c>
    </row>
    <row r="41" spans="1:14">
      <c r="A41" s="113" t="s">
        <v>322</v>
      </c>
      <c r="B41" s="836" t="str">
        <f>VLOOKUP(A41,EQUIPOS!A11:D155,3,FALSE)</f>
        <v xml:space="preserve">Retroexcavadora sobre llantas JD 410
</v>
      </c>
      <c r="C41" s="837"/>
      <c r="D41" s="837"/>
      <c r="E41" s="837"/>
      <c r="F41" s="837"/>
      <c r="G41" s="837"/>
      <c r="H41" s="838"/>
      <c r="I41" s="421"/>
      <c r="J41" s="422"/>
      <c r="K41" s="438">
        <f>VLOOKUP(A41,EQUIPOS!A11:D168,4,FALSE)</f>
        <v>103433.7990634107</v>
      </c>
      <c r="L41" s="335"/>
      <c r="M41" s="336">
        <v>0.2</v>
      </c>
      <c r="N41" s="272">
        <f t="shared" si="0"/>
        <v>517168.99531705346</v>
      </c>
    </row>
    <row r="42" spans="1:14">
      <c r="A42" s="113"/>
      <c r="B42" s="836"/>
      <c r="C42" s="837"/>
      <c r="D42" s="837"/>
      <c r="E42" s="837"/>
      <c r="F42" s="837"/>
      <c r="G42" s="837"/>
      <c r="H42" s="838"/>
      <c r="I42" s="328"/>
      <c r="J42" s="330"/>
      <c r="K42" s="438"/>
      <c r="L42" s="423"/>
      <c r="M42" s="424"/>
      <c r="N42" s="272"/>
    </row>
    <row r="43" spans="1:14">
      <c r="B43" s="836"/>
      <c r="C43" s="837"/>
      <c r="D43" s="837"/>
      <c r="E43" s="837"/>
      <c r="F43" s="837"/>
      <c r="G43" s="837"/>
      <c r="H43" s="838"/>
      <c r="I43" s="36"/>
      <c r="J43" s="37"/>
      <c r="K43" s="438"/>
      <c r="L43" s="276"/>
      <c r="M43" s="277"/>
      <c r="N43" s="272"/>
    </row>
    <row r="44" spans="1:14">
      <c r="B44" s="320"/>
      <c r="C44" s="321"/>
      <c r="D44" s="321"/>
      <c r="E44" s="321"/>
      <c r="F44" s="323"/>
      <c r="G44" s="323"/>
      <c r="H44" s="125"/>
      <c r="I44" s="36"/>
      <c r="J44" s="37"/>
      <c r="K44" s="438"/>
      <c r="L44" s="276"/>
      <c r="M44" s="277"/>
      <c r="N44" s="273"/>
    </row>
    <row r="45" spans="1:14">
      <c r="B45" s="843" t="s">
        <v>952</v>
      </c>
      <c r="C45" s="844"/>
      <c r="D45" s="844"/>
      <c r="E45" s="38"/>
      <c r="F45" s="39"/>
      <c r="G45" s="39"/>
      <c r="H45" s="40"/>
      <c r="I45" s="36"/>
      <c r="J45" s="37"/>
      <c r="K45" s="279"/>
      <c r="L45" s="276"/>
      <c r="M45" s="401">
        <v>0.1</v>
      </c>
      <c r="N45" s="344">
        <f>N86*M45</f>
        <v>69139.567913614796</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411">
        <f>SUM(N36:N45)</f>
        <v>15684064.170372203</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4" t="s">
        <v>944</v>
      </c>
      <c r="C51" s="815"/>
      <c r="D51" s="815"/>
      <c r="E51" s="815"/>
      <c r="F51" s="815"/>
      <c r="G51" s="815"/>
      <c r="H51" s="815"/>
      <c r="I51" s="816"/>
      <c r="J51" s="315" t="s">
        <v>945</v>
      </c>
      <c r="K51" s="85" t="s">
        <v>946</v>
      </c>
      <c r="L51" s="817" t="s">
        <v>955</v>
      </c>
      <c r="M51" s="816"/>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12733529.372391937</v>
      </c>
      <c r="N52" s="272">
        <f t="shared" ref="N52:N57" si="1">K52*M52</f>
        <v>12733529.372391937</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11263.153000454986</v>
      </c>
      <c r="N53" s="272">
        <f t="shared" si="1"/>
        <v>337894.59001364955</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1259068.0356228268</v>
      </c>
      <c r="N54" s="272">
        <f t="shared" si="1"/>
        <v>2518136.0712456536</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772118.02370451519</v>
      </c>
      <c r="N55" s="272">
        <f t="shared" si="1"/>
        <v>3860590.1185225761</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51736.365060953431</v>
      </c>
      <c r="N56" s="272">
        <f t="shared" si="1"/>
        <v>3104181.9036572059</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32085.323477952272</v>
      </c>
      <c r="N57" s="272">
        <f t="shared" si="1"/>
        <v>385023.88173542725</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3" t="s">
        <v>953</v>
      </c>
      <c r="C63" s="824"/>
      <c r="D63" s="824"/>
      <c r="E63" s="824"/>
      <c r="F63" s="824"/>
      <c r="G63" s="824"/>
      <c r="H63" s="824"/>
      <c r="I63" s="824"/>
      <c r="J63" s="824"/>
      <c r="K63" s="824"/>
      <c r="L63" s="824"/>
      <c r="M63" s="825"/>
      <c r="N63" s="394">
        <f>SUM(N52:N62)</f>
        <v>22939355.937566448</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6" t="s">
        <v>961</v>
      </c>
      <c r="M67" s="799"/>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7">
        <f>VLOOKUP(A68,TRANSPORTE!A5:D117,4,FALSE)</f>
        <v>800109.36722739507</v>
      </c>
      <c r="M68" s="828"/>
      <c r="N68" s="287">
        <f>K68*L68</f>
        <v>800109.36722739507</v>
      </c>
    </row>
    <row r="69" spans="1:15">
      <c r="A69" t="s">
        <v>1399</v>
      </c>
      <c r="B69" s="46" t="str">
        <f>VLOOKUP(A69,TRANSPORTE!A5:D117,3,FALSE)</f>
        <v>Pasajes aéreos</v>
      </c>
      <c r="C69" s="47"/>
      <c r="D69" s="47"/>
      <c r="E69" s="47"/>
      <c r="F69" s="47"/>
      <c r="G69" s="47"/>
      <c r="H69" s="311" t="s">
        <v>945</v>
      </c>
      <c r="I69" s="279">
        <v>3</v>
      </c>
      <c r="J69" s="286">
        <v>1</v>
      </c>
      <c r="K69" s="279">
        <f>I69*J69</f>
        <v>3</v>
      </c>
      <c r="L69" s="827">
        <f>VLOOKUP(A69,TRANSPORTE!A5:D117,4,FALSE)</f>
        <v>234524.15464926339</v>
      </c>
      <c r="M69" s="828"/>
      <c r="N69" s="287">
        <f>K69*L69</f>
        <v>703572.46394779021</v>
      </c>
    </row>
    <row r="70" spans="1:15">
      <c r="B70" s="46"/>
      <c r="C70" s="47"/>
      <c r="D70" s="47"/>
      <c r="E70" s="47"/>
      <c r="F70" s="47"/>
      <c r="G70" s="47"/>
      <c r="H70" s="311"/>
      <c r="I70" s="279"/>
      <c r="J70" s="286"/>
      <c r="K70" s="279"/>
      <c r="L70" s="827"/>
      <c r="M70" s="828"/>
      <c r="N70" s="287"/>
    </row>
    <row r="71" spans="1:15">
      <c r="B71" s="46"/>
      <c r="C71" s="47"/>
      <c r="D71" s="47"/>
      <c r="E71" s="47"/>
      <c r="F71" s="47"/>
      <c r="G71" s="47"/>
      <c r="H71" s="311"/>
      <c r="I71" s="279"/>
      <c r="J71" s="286"/>
      <c r="K71" s="279"/>
      <c r="L71" s="827"/>
      <c r="M71" s="828"/>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2"/>
      <c r="M73" s="813"/>
      <c r="N73" s="127"/>
    </row>
    <row r="74" spans="1:15" ht="15.75" thickBot="1">
      <c r="B74" s="829" t="s">
        <v>953</v>
      </c>
      <c r="C74" s="830"/>
      <c r="D74" s="830"/>
      <c r="E74" s="830"/>
      <c r="F74" s="830"/>
      <c r="G74" s="830"/>
      <c r="H74" s="830"/>
      <c r="I74" s="830"/>
      <c r="J74" s="830"/>
      <c r="K74" s="830"/>
      <c r="L74" s="830"/>
      <c r="M74" s="831"/>
      <c r="N74" s="104">
        <f>N68+N69+N70+N71+N72</f>
        <v>1503681.8311751853</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49" t="s">
        <v>963</v>
      </c>
      <c r="C78" s="850"/>
      <c r="D78" s="850"/>
      <c r="E78" s="850"/>
      <c r="F78" s="850"/>
      <c r="G78" s="850"/>
      <c r="H78" s="850"/>
      <c r="I78" s="73" t="s">
        <v>964</v>
      </c>
      <c r="J78" s="75" t="s">
        <v>1410</v>
      </c>
      <c r="K78" s="74" t="s">
        <v>966</v>
      </c>
      <c r="L78" s="851" t="s">
        <v>950</v>
      </c>
      <c r="M78" s="852"/>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0"/>
      <c r="C85" s="811" t="e">
        <f>VLOOKUP(B85,'MANO DE OBRA'!B12:E73,3,FALSE)</f>
        <v>#N/A</v>
      </c>
      <c r="D85" s="811" t="e">
        <f>VLOOKUP(C85,'MANO DE OBRA'!C12:F73,3,FALSE)</f>
        <v>#N/A</v>
      </c>
      <c r="E85" s="811" t="e">
        <f>VLOOKUP(D85,'MANO DE OBRA'!D12:G73,3,FALSE)</f>
        <v>#N/A</v>
      </c>
      <c r="F85" s="811" t="e">
        <f>VLOOKUP(E85,'MANO DE OBRA'!E12:H73,3,FALSE)</f>
        <v>#N/A</v>
      </c>
      <c r="G85" s="811" t="e">
        <f>VLOOKUP(F85,'MANO DE OBRA'!F12:I73,3,FALSE)</f>
        <v>#N/A</v>
      </c>
      <c r="H85" s="811" t="e">
        <f>VLOOKUP(G85,'MANO DE OBRA'!G12:J73,3,FALSE)</f>
        <v>#N/A</v>
      </c>
      <c r="I85" s="470"/>
      <c r="J85" s="471"/>
      <c r="K85" s="472"/>
      <c r="L85" s="978"/>
      <c r="M85" s="978"/>
      <c r="N85" s="473"/>
    </row>
    <row r="86" spans="1:14" ht="15.75" thickBot="1">
      <c r="B86" s="829" t="s">
        <v>953</v>
      </c>
      <c r="C86" s="830"/>
      <c r="D86" s="830"/>
      <c r="E86" s="830"/>
      <c r="F86" s="830"/>
      <c r="G86" s="830"/>
      <c r="H86" s="830"/>
      <c r="I86" s="830"/>
      <c r="J86" s="830"/>
      <c r="K86" s="830"/>
      <c r="L86" s="830"/>
      <c r="M86" s="831"/>
      <c r="N86" s="460">
        <f>SUM(N79:N85)</f>
        <v>691395.67913614796</v>
      </c>
    </row>
    <row r="87" spans="1:14" ht="15.75" thickBot="1">
      <c r="B87" s="33"/>
      <c r="C87" s="34"/>
      <c r="D87" s="34"/>
      <c r="E87" s="34"/>
      <c r="F87" s="34"/>
      <c r="G87" s="34"/>
      <c r="H87" s="34"/>
      <c r="I87" s="34"/>
      <c r="J87" s="34"/>
      <c r="K87" s="34"/>
      <c r="L87" s="34"/>
      <c r="M87" s="34"/>
      <c r="N87" s="35"/>
    </row>
    <row r="88" spans="1:14" ht="15.75" thickBot="1">
      <c r="B88" s="823" t="s">
        <v>967</v>
      </c>
      <c r="C88" s="824"/>
      <c r="D88" s="824"/>
      <c r="E88" s="824"/>
      <c r="F88" s="824"/>
      <c r="G88" s="824"/>
      <c r="H88" s="824"/>
      <c r="I88" s="824"/>
      <c r="J88" s="824"/>
      <c r="K88" s="824"/>
      <c r="L88" s="824"/>
      <c r="M88" s="825"/>
      <c r="N88" s="99">
        <f>N86+N74+N63+N47</f>
        <v>40818497.618249983</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4" t="s">
        <v>969</v>
      </c>
      <c r="C92" s="815"/>
      <c r="D92" s="815"/>
      <c r="E92" s="815"/>
      <c r="F92" s="815"/>
      <c r="G92" s="815"/>
      <c r="H92" s="815"/>
      <c r="I92" s="314"/>
      <c r="J92" s="334"/>
      <c r="K92" s="302" t="s">
        <v>970</v>
      </c>
      <c r="L92" s="853" t="s">
        <v>971</v>
      </c>
      <c r="M92" s="854"/>
      <c r="N92" s="303"/>
    </row>
    <row r="93" spans="1:14">
      <c r="B93" s="855" t="s">
        <v>972</v>
      </c>
      <c r="C93" s="856"/>
      <c r="D93" s="856"/>
      <c r="E93" s="856"/>
      <c r="F93" s="856"/>
      <c r="G93" s="856"/>
      <c r="H93" s="856"/>
      <c r="I93" s="87"/>
      <c r="J93" s="88"/>
      <c r="K93" s="304">
        <v>0.2</v>
      </c>
      <c r="L93" s="857">
        <f>N88*K93</f>
        <v>8163699.5236499971</v>
      </c>
      <c r="M93" s="858"/>
      <c r="N93" s="51"/>
    </row>
    <row r="94" spans="1:14">
      <c r="B94" s="89" t="s">
        <v>973</v>
      </c>
      <c r="C94" s="90"/>
      <c r="D94" s="90"/>
      <c r="E94" s="90"/>
      <c r="F94" s="90"/>
      <c r="G94" s="90"/>
      <c r="H94" s="90"/>
      <c r="I94" s="87"/>
      <c r="J94" s="88"/>
      <c r="K94" s="304">
        <v>0.05</v>
      </c>
      <c r="L94" s="857">
        <f>N88*K94</f>
        <v>2040924.8809124993</v>
      </c>
      <c r="M94" s="858"/>
      <c r="N94" s="51"/>
    </row>
    <row r="95" spans="1:14" ht="15.75" thickBot="1">
      <c r="B95" s="91" t="s">
        <v>974</v>
      </c>
      <c r="C95" s="92"/>
      <c r="D95" s="92"/>
      <c r="E95" s="92"/>
      <c r="F95" s="92"/>
      <c r="G95" s="92"/>
      <c r="H95" s="92"/>
      <c r="I95" s="93"/>
      <c r="J95" s="94"/>
      <c r="K95" s="305">
        <v>0.05</v>
      </c>
      <c r="L95" s="859">
        <f>N88*K95</f>
        <v>2040924.8809124993</v>
      </c>
      <c r="M95" s="860"/>
      <c r="N95" s="51"/>
    </row>
    <row r="96" spans="1:14" ht="15.75" thickBot="1">
      <c r="B96" s="823" t="s">
        <v>953</v>
      </c>
      <c r="C96" s="824"/>
      <c r="D96" s="824"/>
      <c r="E96" s="824"/>
      <c r="F96" s="824"/>
      <c r="G96" s="824"/>
      <c r="H96" s="824"/>
      <c r="I96" s="824"/>
      <c r="J96" s="824"/>
      <c r="K96" s="824"/>
      <c r="L96" s="824"/>
      <c r="M96" s="825"/>
      <c r="N96" s="52">
        <f>L93+L94+L95</f>
        <v>12245549.285474995</v>
      </c>
    </row>
    <row r="97" spans="1:14" ht="15.75" thickBot="1">
      <c r="B97" s="33"/>
      <c r="C97" s="34"/>
      <c r="D97" s="34"/>
      <c r="E97" s="34"/>
      <c r="F97" s="34"/>
      <c r="G97" s="34"/>
      <c r="H97" s="34"/>
      <c r="I97" s="34"/>
      <c r="J97" s="34"/>
      <c r="K97" s="34"/>
      <c r="L97" s="34"/>
      <c r="M97" s="34"/>
      <c r="N97" s="35"/>
    </row>
    <row r="98" spans="1:14" ht="15.75" thickBot="1">
      <c r="A98" t="s">
        <v>2016</v>
      </c>
      <c r="B98" s="823" t="s">
        <v>975</v>
      </c>
      <c r="C98" s="824"/>
      <c r="D98" s="824"/>
      <c r="E98" s="824"/>
      <c r="F98" s="824"/>
      <c r="G98" s="824"/>
      <c r="H98" s="824"/>
      <c r="I98" s="824"/>
      <c r="J98" s="824"/>
      <c r="K98" s="824"/>
      <c r="L98" s="824"/>
      <c r="M98" s="825"/>
      <c r="N98" s="188">
        <f>N88+N96</f>
        <v>53064046.903724976</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5" t="s">
        <v>2218</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2219</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1"/>
      <c r="K128" s="971"/>
      <c r="L128" s="971"/>
      <c r="M128" s="971"/>
      <c r="N128" s="972"/>
    </row>
    <row r="129" spans="2:14" ht="15.75" thickBot="1">
      <c r="B129" s="419" t="s">
        <v>2221</v>
      </c>
      <c r="C129" s="420"/>
      <c r="D129" s="420"/>
      <c r="E129" s="259"/>
      <c r="F129" s="259"/>
      <c r="G129" s="259"/>
      <c r="H129" s="259"/>
      <c r="I129" s="259"/>
      <c r="J129" s="973"/>
      <c r="K129" s="973"/>
      <c r="L129" s="973"/>
      <c r="M129" s="973"/>
      <c r="N12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71" sqref="N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326</v>
      </c>
      <c r="B36" s="836" t="str">
        <f>VLOOKUP(A36,EQUIPOS!A6:D154,3,FALSE)</f>
        <v>Sensor de Impacto para prueba de integridad tipo</v>
      </c>
      <c r="C36" s="837"/>
      <c r="D36" s="837"/>
      <c r="E36" s="837"/>
      <c r="F36" s="837"/>
      <c r="G36" s="837"/>
      <c r="H36" s="838"/>
      <c r="I36" s="267"/>
      <c r="J36" s="268"/>
      <c r="K36" s="269">
        <f>VLOOKUP(A36,EQUIPOS!A6:D163,4,FALSE)</f>
        <v>73422.424186236574</v>
      </c>
      <c r="L36" s="270"/>
      <c r="M36" s="336">
        <v>1</v>
      </c>
      <c r="N36" s="272">
        <f>K36/M36</f>
        <v>73422.424186236574</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73422.424186236574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400073.41755476414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473495.84174100071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94699.168348200154</v>
      </c>
      <c r="M84" s="858"/>
      <c r="N84" s="51"/>
    </row>
    <row r="85" spans="1:14">
      <c r="B85" s="89" t="s">
        <v>973</v>
      </c>
      <c r="C85" s="90"/>
      <c r="D85" s="90"/>
      <c r="E85" s="90"/>
      <c r="F85" s="90"/>
      <c r="G85" s="90"/>
      <c r="H85" s="90"/>
      <c r="I85" s="87"/>
      <c r="J85" s="88"/>
      <c r="K85" s="304">
        <v>0.05</v>
      </c>
      <c r="L85" s="857">
        <f>N79*K85</f>
        <v>23674.792087050038</v>
      </c>
      <c r="M85" s="858"/>
      <c r="N85" s="51"/>
    </row>
    <row r="86" spans="1:14" ht="15.75" thickBot="1">
      <c r="B86" s="91" t="s">
        <v>974</v>
      </c>
      <c r="C86" s="92"/>
      <c r="D86" s="92"/>
      <c r="E86" s="92"/>
      <c r="F86" s="92"/>
      <c r="G86" s="92"/>
      <c r="H86" s="92"/>
      <c r="I86" s="93"/>
      <c r="J86" s="94"/>
      <c r="K86" s="305">
        <v>0.05</v>
      </c>
      <c r="L86" s="859">
        <f>N79*K86</f>
        <v>23674.792087050038</v>
      </c>
      <c r="M86" s="860"/>
      <c r="N86" s="51"/>
    </row>
    <row r="87" spans="1:14" ht="15.75" thickBot="1">
      <c r="B87" s="823" t="s">
        <v>953</v>
      </c>
      <c r="C87" s="824"/>
      <c r="D87" s="824"/>
      <c r="E87" s="824"/>
      <c r="F87" s="824"/>
      <c r="G87" s="824"/>
      <c r="H87" s="824"/>
      <c r="I87" s="824"/>
      <c r="J87" s="824"/>
      <c r="K87" s="824"/>
      <c r="L87" s="824"/>
      <c r="M87" s="825"/>
      <c r="N87" s="52">
        <f>L84+L85+L86</f>
        <v>142048.75252230023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615544.594263301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320</v>
      </c>
      <c r="B36" s="836" t="str">
        <f>VLOOKUP(A36,EQUIPOS!A6:D154,3,FALSE)</f>
        <v>Retroexcavadora sobre llantas, motor 62HP, Profundidad de excavación de 5.41 metros.</v>
      </c>
      <c r="C36" s="837"/>
      <c r="D36" s="837"/>
      <c r="E36" s="837"/>
      <c r="F36" s="837"/>
      <c r="G36" s="837"/>
      <c r="H36" s="838"/>
      <c r="I36" s="267"/>
      <c r="J36" s="268"/>
      <c r="K36" s="269">
        <f>VLOOKUP(A36,EQUIPOS!A6:D163,4,FALSE)</f>
        <v>116947.27333171366</v>
      </c>
      <c r="L36" s="270"/>
      <c r="M36" s="336">
        <v>10</v>
      </c>
      <c r="N36" s="272">
        <f>K36/M36</f>
        <v>11694.727333171366</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336.34905451801001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12031.076387689376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33982.797015203978</v>
      </c>
      <c r="N48" s="272">
        <f>K48*M48</f>
        <v>16613.811874099723</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3750.4253490483397</v>
      </c>
      <c r="N49" s="272">
        <f>K49*M49</f>
        <v>5000.5671320644524</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4631.6757750447132</v>
      </c>
      <c r="N50" s="272">
        <f>K50*M50</f>
        <v>6947.5136625670693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28561.892668731249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3363.4905451800996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43956.459601600727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8791.2919203201454</v>
      </c>
      <c r="M84" s="858"/>
      <c r="N84" s="51"/>
    </row>
    <row r="85" spans="1:14">
      <c r="B85" s="89" t="s">
        <v>973</v>
      </c>
      <c r="C85" s="90"/>
      <c r="D85" s="90"/>
      <c r="E85" s="90"/>
      <c r="F85" s="90"/>
      <c r="G85" s="90"/>
      <c r="H85" s="90"/>
      <c r="I85" s="87"/>
      <c r="J85" s="88"/>
      <c r="K85" s="304">
        <v>0.05</v>
      </c>
      <c r="L85" s="857">
        <f>N79*K85</f>
        <v>2197.8229800800364</v>
      </c>
      <c r="M85" s="858"/>
      <c r="N85" s="51"/>
    </row>
    <row r="86" spans="1:14" ht="15.75" thickBot="1">
      <c r="B86" s="91" t="s">
        <v>974</v>
      </c>
      <c r="C86" s="92"/>
      <c r="D86" s="92"/>
      <c r="E86" s="92"/>
      <c r="F86" s="92"/>
      <c r="G86" s="92"/>
      <c r="H86" s="92"/>
      <c r="I86" s="93"/>
      <c r="J86" s="94"/>
      <c r="K86" s="305">
        <v>0.05</v>
      </c>
      <c r="L86" s="859">
        <f>N79*K86</f>
        <v>2197.8229800800364</v>
      </c>
      <c r="M86" s="860"/>
      <c r="N86" s="51"/>
    </row>
    <row r="87" spans="1:14" ht="15.75" thickBot="1">
      <c r="B87" s="823" t="s">
        <v>953</v>
      </c>
      <c r="C87" s="824"/>
      <c r="D87" s="824"/>
      <c r="E87" s="824"/>
      <c r="F87" s="824"/>
      <c r="G87" s="824"/>
      <c r="H87" s="824"/>
      <c r="I87" s="824"/>
      <c r="J87" s="824"/>
      <c r="K87" s="824"/>
      <c r="L87" s="824"/>
      <c r="M87" s="825"/>
      <c r="N87" s="52">
        <f>L84+L85+L86</f>
        <v>13186.937880480218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57143.397482080945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204</v>
      </c>
      <c r="B36" s="836" t="str">
        <f>VLOOKUP(A36,EQUIPOS!A6:D154,3,FALSE)</f>
        <v xml:space="preserve">Equipo de soldadura 250 AMP
</v>
      </c>
      <c r="C36" s="837"/>
      <c r="D36" s="837"/>
      <c r="E36" s="837"/>
      <c r="F36" s="837"/>
      <c r="G36" s="837"/>
      <c r="H36" s="838"/>
      <c r="I36" s="267"/>
      <c r="J36" s="268"/>
      <c r="K36" s="269">
        <f>VLOOKUP(A36,EQUIPOS!A6:D163,4,FALSE)</f>
        <v>13163.872969047105</v>
      </c>
      <c r="L36" s="270"/>
      <c r="M36" s="336">
        <v>10</v>
      </c>
      <c r="N36" s="272">
        <f>K36/M36</f>
        <v>1316.3872969047104</v>
      </c>
    </row>
    <row r="37" spans="1:14">
      <c r="A37" s="113" t="s">
        <v>320</v>
      </c>
      <c r="B37" s="836" t="str">
        <f>VLOOKUP(A37,EQUIPOS!A7:D154,3,FALSE)</f>
        <v>Retroexcavadora sobre llantas, motor 62HP, Profundidad de excavación de 5.41 metros.</v>
      </c>
      <c r="C37" s="837"/>
      <c r="D37" s="837"/>
      <c r="E37" s="837"/>
      <c r="F37" s="837"/>
      <c r="G37" s="837"/>
      <c r="H37" s="838"/>
      <c r="I37" s="421"/>
      <c r="J37" s="422"/>
      <c r="K37" s="269">
        <f>VLOOKUP(A37,EQUIPOS!A7:D164,4,FALSE)</f>
        <v>116947.27333171366</v>
      </c>
      <c r="L37" s="335"/>
      <c r="M37" s="336">
        <v>10</v>
      </c>
      <c r="N37" s="272">
        <f>K37/M37</f>
        <v>11694.727333171366</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402.04310903601998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13413.157739112095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10308.648508890972</v>
      </c>
      <c r="N48" s="272">
        <f>K48*M48</f>
        <v>340.1854007934021</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65233.868161414852</v>
      </c>
      <c r="N49" s="272">
        <f>K49*M49</f>
        <v>195701.60448424454</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911.6353307466286</v>
      </c>
      <c r="N50" s="272">
        <f>K50*M50</f>
        <v>9116.3533074662864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205158.14319250424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4020.4310903601995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222591.73202197652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44518.346404395306</v>
      </c>
      <c r="M84" s="858"/>
      <c r="N84" s="51"/>
    </row>
    <row r="85" spans="1:14">
      <c r="B85" s="89" t="s">
        <v>973</v>
      </c>
      <c r="C85" s="90"/>
      <c r="D85" s="90"/>
      <c r="E85" s="90"/>
      <c r="F85" s="90"/>
      <c r="G85" s="90"/>
      <c r="H85" s="90"/>
      <c r="I85" s="87"/>
      <c r="J85" s="88"/>
      <c r="K85" s="304">
        <v>0.05</v>
      </c>
      <c r="L85" s="857">
        <f>N79*K85</f>
        <v>11129.586601098827</v>
      </c>
      <c r="M85" s="858"/>
      <c r="N85" s="51"/>
    </row>
    <row r="86" spans="1:14" ht="15.75" thickBot="1">
      <c r="B86" s="91" t="s">
        <v>974</v>
      </c>
      <c r="C86" s="92"/>
      <c r="D86" s="92"/>
      <c r="E86" s="92"/>
      <c r="F86" s="92"/>
      <c r="G86" s="92"/>
      <c r="H86" s="92"/>
      <c r="I86" s="93"/>
      <c r="J86" s="94"/>
      <c r="K86" s="305">
        <v>0.05</v>
      </c>
      <c r="L86" s="859">
        <f>N79*K86</f>
        <v>11129.586601098827</v>
      </c>
      <c r="M86" s="860"/>
      <c r="N86" s="51"/>
    </row>
    <row r="87" spans="1:14" ht="15.75" thickBot="1">
      <c r="B87" s="823" t="s">
        <v>953</v>
      </c>
      <c r="C87" s="824"/>
      <c r="D87" s="824"/>
      <c r="E87" s="824"/>
      <c r="F87" s="824"/>
      <c r="G87" s="824"/>
      <c r="H87" s="824"/>
      <c r="I87" s="824"/>
      <c r="J87" s="824"/>
      <c r="K87" s="824"/>
      <c r="L87" s="824"/>
      <c r="M87" s="825"/>
      <c r="N87" s="52">
        <f>L84+L85+L86</f>
        <v>66777.519606592963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289369.2516285695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282</v>
      </c>
      <c r="B36" s="836" t="str">
        <f>VLOOKUP(A36,EQUIPOS!A6:D154,3,FALSE)</f>
        <v>Piloteadora potencia 250KW, RPM 1800, fuerza elevadora 200KN</v>
      </c>
      <c r="C36" s="837"/>
      <c r="D36" s="837"/>
      <c r="E36" s="837"/>
      <c r="F36" s="837"/>
      <c r="G36" s="837"/>
      <c r="H36" s="838"/>
      <c r="I36" s="267"/>
      <c r="J36" s="268"/>
      <c r="K36" s="269">
        <f>VLOOKUP(A36,EQUIPOS!A6:D163,4,FALSE)</f>
        <v>540035.58587013965</v>
      </c>
      <c r="L36" s="270"/>
      <c r="M36" s="336">
        <v>2</v>
      </c>
      <c r="N36" s="272">
        <f>K36/M36</f>
        <v>270017.79293506983</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4716.7655451800993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274734.55848024995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2800.6285393402241</v>
      </c>
      <c r="N48" s="272">
        <f>K48*M48</f>
        <v>78417.59910152627</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420543.73831991333</v>
      </c>
      <c r="N49" s="272">
        <f>K49*M49</f>
        <v>147190.30841196966</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15601.68464875451</v>
      </c>
      <c r="N50" s="272">
        <f>K50*M50</f>
        <v>46805.053946263528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272412.96145975945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7">
        <f>VLOOKUP(A60,TRANSPORTE!A2:D117,4,FALSE)</f>
        <v>1212.7478093670829</v>
      </c>
      <c r="M60" s="828"/>
      <c r="N60" s="287">
        <f>K60*L60</f>
        <v>424.46173327847902</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424.46173327847902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47167.655451800994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594739.63712508883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118947.92742501777</v>
      </c>
      <c r="M84" s="858"/>
      <c r="N84" s="51"/>
    </row>
    <row r="85" spans="1:14">
      <c r="B85" s="89" t="s">
        <v>973</v>
      </c>
      <c r="C85" s="90"/>
      <c r="D85" s="90"/>
      <c r="E85" s="90"/>
      <c r="F85" s="90"/>
      <c r="G85" s="90"/>
      <c r="H85" s="90"/>
      <c r="I85" s="87"/>
      <c r="J85" s="88"/>
      <c r="K85" s="304">
        <v>0.05</v>
      </c>
      <c r="L85" s="857">
        <f>N79*K85</f>
        <v>29736.981856254442</v>
      </c>
      <c r="M85" s="858"/>
      <c r="N85" s="51"/>
    </row>
    <row r="86" spans="1:14" ht="15.75" thickBot="1">
      <c r="B86" s="91" t="s">
        <v>974</v>
      </c>
      <c r="C86" s="92"/>
      <c r="D86" s="92"/>
      <c r="E86" s="92"/>
      <c r="F86" s="92"/>
      <c r="G86" s="92"/>
      <c r="H86" s="92"/>
      <c r="I86" s="93"/>
      <c r="J86" s="94"/>
      <c r="K86" s="305">
        <v>0.05</v>
      </c>
      <c r="L86" s="859">
        <f>N79*K86</f>
        <v>29736.981856254442</v>
      </c>
      <c r="M86" s="860"/>
      <c r="N86" s="51"/>
    </row>
    <row r="87" spans="1:14" ht="15.75" thickBot="1">
      <c r="B87" s="823" t="s">
        <v>953</v>
      </c>
      <c r="C87" s="824"/>
      <c r="D87" s="824"/>
      <c r="E87" s="824"/>
      <c r="F87" s="824"/>
      <c r="G87" s="824"/>
      <c r="H87" s="824"/>
      <c r="I87" s="824"/>
      <c r="J87" s="824"/>
      <c r="K87" s="824"/>
      <c r="L87" s="824"/>
      <c r="M87" s="825"/>
      <c r="N87" s="52">
        <f>L84+L85+L86</f>
        <v>178421.89113752666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773161.52826261544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282</v>
      </c>
      <c r="B36" s="836" t="str">
        <f>VLOOKUP(A36,EQUIPOS!A6:D154,3,FALSE)</f>
        <v>Piloteadora potencia 250KW, RPM 1800, fuerza elevadora 200KN</v>
      </c>
      <c r="C36" s="837"/>
      <c r="D36" s="837"/>
      <c r="E36" s="837"/>
      <c r="F36" s="837"/>
      <c r="G36" s="837"/>
      <c r="H36" s="838"/>
      <c r="I36" s="267"/>
      <c r="J36" s="268"/>
      <c r="K36" s="269">
        <f>VLOOKUP(A36,EQUIPOS!A6:D163,4,FALSE)</f>
        <v>540035.58587013965</v>
      </c>
      <c r="L36" s="270"/>
      <c r="M36" s="336">
        <v>2</v>
      </c>
      <c r="N36" s="272">
        <f>K36/M36</f>
        <v>270017.79293506983</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4716.7655451800993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274734.55848024995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2800.6285393402241</v>
      </c>
      <c r="N48" s="272">
        <f>K48*M48</f>
        <v>78417.59910152627</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467783.4091099049</v>
      </c>
      <c r="N49" s="272">
        <f>K49*M49</f>
        <v>163724.19318846671</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15601.68464875451</v>
      </c>
      <c r="N50" s="272">
        <f>K50*M50</f>
        <v>31203.36929750902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273345.16158750199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7">
        <f>VLOOKUP(A60,TRANSPORTE!A2:D117,4,FALSE)</f>
        <v>1212.7478093670829</v>
      </c>
      <c r="M60" s="828"/>
      <c r="N60" s="287">
        <f>K60*L60</f>
        <v>424.46173327847902</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424.46173327847902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47167.655451800994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595671.83725283144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119134.36745056629</v>
      </c>
      <c r="M84" s="858"/>
      <c r="N84" s="51"/>
    </row>
    <row r="85" spans="1:14">
      <c r="B85" s="89" t="s">
        <v>973</v>
      </c>
      <c r="C85" s="90"/>
      <c r="D85" s="90"/>
      <c r="E85" s="90"/>
      <c r="F85" s="90"/>
      <c r="G85" s="90"/>
      <c r="H85" s="90"/>
      <c r="I85" s="87"/>
      <c r="J85" s="88"/>
      <c r="K85" s="304">
        <v>0.05</v>
      </c>
      <c r="L85" s="857">
        <f>N79*K85</f>
        <v>29783.591862641573</v>
      </c>
      <c r="M85" s="858"/>
      <c r="N85" s="51"/>
    </row>
    <row r="86" spans="1:14" ht="15.75" thickBot="1">
      <c r="B86" s="91" t="s">
        <v>974</v>
      </c>
      <c r="C86" s="92"/>
      <c r="D86" s="92"/>
      <c r="E86" s="92"/>
      <c r="F86" s="92"/>
      <c r="G86" s="92"/>
      <c r="H86" s="92"/>
      <c r="I86" s="93"/>
      <c r="J86" s="94"/>
      <c r="K86" s="305">
        <v>0.05</v>
      </c>
      <c r="L86" s="859">
        <f>N79*K86</f>
        <v>29783.591862641573</v>
      </c>
      <c r="M86" s="860"/>
      <c r="N86" s="51"/>
    </row>
    <row r="87" spans="1:14" ht="15.75" thickBot="1">
      <c r="B87" s="823" t="s">
        <v>953</v>
      </c>
      <c r="C87" s="824"/>
      <c r="D87" s="824"/>
      <c r="E87" s="824"/>
      <c r="F87" s="824"/>
      <c r="G87" s="824"/>
      <c r="H87" s="824"/>
      <c r="I87" s="824"/>
      <c r="J87" s="824"/>
      <c r="K87" s="824"/>
      <c r="L87" s="824"/>
      <c r="M87" s="825"/>
      <c r="N87" s="52">
        <f>L84+L85+L86</f>
        <v>178701.55117584942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774373.38842868083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195</v>
      </c>
      <c r="B36" s="836" t="str">
        <f>VLOOKUP(A36,EQUIPOS!A6:D154,3,FALSE)</f>
        <v xml:space="preserve">Equipo de oxicorte, Capacidad de corte: hasta 6´´ (152mm) </v>
      </c>
      <c r="C36" s="837"/>
      <c r="D36" s="837"/>
      <c r="E36" s="837"/>
      <c r="F36" s="837"/>
      <c r="G36" s="837"/>
      <c r="H36" s="838"/>
      <c r="I36" s="267"/>
      <c r="J36" s="268"/>
      <c r="K36" s="269">
        <f>VLOOKUP(A36,EQUIPOS!A6:D163,4,FALSE)</f>
        <v>9248.5434621319255</v>
      </c>
      <c r="L36" s="270"/>
      <c r="M36" s="336">
        <v>1.1299999999999999</v>
      </c>
      <c r="N36" s="272">
        <f>K36/M36</f>
        <v>8184.5517363999352</v>
      </c>
    </row>
    <row r="37" spans="1:14">
      <c r="A37" s="113" t="s">
        <v>332</v>
      </c>
      <c r="B37" s="836" t="str">
        <f>VLOOKUP(A37,EQUIPOS!A7:D154,3,FALSE)</f>
        <v xml:space="preserve">Taladro de 1/2´´, pulidora, lijadora y circular
</v>
      </c>
      <c r="C37" s="837"/>
      <c r="D37" s="837"/>
      <c r="E37" s="837"/>
      <c r="F37" s="837"/>
      <c r="G37" s="837"/>
      <c r="H37" s="838"/>
      <c r="I37" s="421"/>
      <c r="J37" s="422"/>
      <c r="K37" s="269">
        <f>VLOOKUP(A37,EQUIPOS!A7:D164,4,FALSE)</f>
        <v>2415.8796859797512</v>
      </c>
      <c r="L37" s="335"/>
      <c r="M37" s="336">
        <v>0.53</v>
      </c>
      <c r="N37" s="272">
        <f>K37/M37</f>
        <v>4558.2635584523605</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2680.2873935734665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15423.102688425761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117865.96793688096</v>
      </c>
      <c r="N48" s="272">
        <f>K48*M48</f>
        <v>2357.319358737619</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6334.8055076068049</v>
      </c>
      <c r="N49" s="272">
        <f>K49*M49</f>
        <v>3167.4027538034024</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734969.94401767233</v>
      </c>
      <c r="N50" s="272">
        <f>K50*M50</f>
        <v>58797.595521413787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64322.317633954808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26802.873935734664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106548.29425811523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21309.658851623048</v>
      </c>
      <c r="M84" s="858"/>
      <c r="N84" s="51"/>
    </row>
    <row r="85" spans="1:14">
      <c r="B85" s="89" t="s">
        <v>973</v>
      </c>
      <c r="C85" s="90"/>
      <c r="D85" s="90"/>
      <c r="E85" s="90"/>
      <c r="F85" s="90"/>
      <c r="G85" s="90"/>
      <c r="H85" s="90"/>
      <c r="I85" s="87"/>
      <c r="J85" s="88"/>
      <c r="K85" s="304">
        <v>0.05</v>
      </c>
      <c r="L85" s="857">
        <f>N79*K85</f>
        <v>5327.4147129057619</v>
      </c>
      <c r="M85" s="858"/>
      <c r="N85" s="51"/>
    </row>
    <row r="86" spans="1:14" ht="15.75" thickBot="1">
      <c r="B86" s="91" t="s">
        <v>974</v>
      </c>
      <c r="C86" s="92"/>
      <c r="D86" s="92"/>
      <c r="E86" s="92"/>
      <c r="F86" s="92"/>
      <c r="G86" s="92"/>
      <c r="H86" s="92"/>
      <c r="I86" s="93"/>
      <c r="J86" s="94"/>
      <c r="K86" s="305">
        <v>0.05</v>
      </c>
      <c r="L86" s="859">
        <f>N79*K86</f>
        <v>5327.4147129057619</v>
      </c>
      <c r="M86" s="860"/>
      <c r="N86" s="51"/>
    </row>
    <row r="87" spans="1:14" ht="15.75" thickBot="1">
      <c r="B87" s="823" t="s">
        <v>953</v>
      </c>
      <c r="C87" s="824"/>
      <c r="D87" s="824"/>
      <c r="E87" s="824"/>
      <c r="F87" s="824"/>
      <c r="G87" s="824"/>
      <c r="H87" s="824"/>
      <c r="I87" s="824"/>
      <c r="J87" s="824"/>
      <c r="K87" s="824"/>
      <c r="L87" s="824"/>
      <c r="M87" s="825"/>
      <c r="N87" s="52">
        <f>L84+L85+L86</f>
        <v>31964.488277434568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138512.78253554981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123</v>
      </c>
      <c r="B36" s="836" t="str">
        <f>VLOOKUP(A36,EQUIPOS!A6:D154,3,FALSE)</f>
        <v>Bomba de inyección de lechada</v>
      </c>
      <c r="C36" s="837"/>
      <c r="D36" s="837"/>
      <c r="E36" s="837"/>
      <c r="F36" s="837"/>
      <c r="G36" s="837"/>
      <c r="H36" s="838"/>
      <c r="I36" s="267"/>
      <c r="J36" s="268"/>
      <c r="K36" s="269">
        <f>VLOOKUP(A36,EQUIPOS!A6:D163,4,FALSE)</f>
        <v>14977.493785421275</v>
      </c>
      <c r="L36" s="270"/>
      <c r="M36" s="336">
        <v>12</v>
      </c>
      <c r="N36" s="272">
        <f t="shared" ref="N36:N42" si="0">K36/M36</f>
        <v>1248.1244821184396</v>
      </c>
    </row>
    <row r="37" spans="1:14">
      <c r="A37" s="113" t="s">
        <v>288</v>
      </c>
      <c r="B37" s="836" t="str">
        <f>VLOOKUP(A37,EQUIPOS!A7:D154,3,FALSE)</f>
        <v xml:space="preserve">Planta eléctrica </v>
      </c>
      <c r="C37" s="837"/>
      <c r="D37" s="837"/>
      <c r="E37" s="837"/>
      <c r="F37" s="837"/>
      <c r="G37" s="837"/>
      <c r="H37" s="838"/>
      <c r="I37" s="267"/>
      <c r="J37" s="268"/>
      <c r="K37" s="269">
        <f>VLOOKUP(A37,EQUIPOS!A7:D164,4,FALSE)</f>
        <v>7311.2148391492465</v>
      </c>
      <c r="L37" s="270"/>
      <c r="M37" s="336">
        <v>1.3</v>
      </c>
      <c r="N37" s="272">
        <f t="shared" si="0"/>
        <v>5624.0114147301892</v>
      </c>
    </row>
    <row r="38" spans="1:14">
      <c r="A38" s="113" t="s">
        <v>125</v>
      </c>
      <c r="B38" s="836" t="str">
        <f>VLOOKUP(A38,EQUIPOS!A8:D154,3,FALSE)</f>
        <v>Bomba para gato de tensionamiento</v>
      </c>
      <c r="C38" s="837"/>
      <c r="D38" s="837"/>
      <c r="E38" s="837"/>
      <c r="F38" s="837"/>
      <c r="G38" s="837"/>
      <c r="H38" s="838"/>
      <c r="I38" s="267"/>
      <c r="J38" s="268"/>
      <c r="K38" s="269">
        <f>VLOOKUP(A38,EQUIPOS!A8:D165,4,FALSE)</f>
        <v>34575.671018778317</v>
      </c>
      <c r="L38" s="270"/>
      <c r="M38" s="336">
        <v>12</v>
      </c>
      <c r="N38" s="272">
        <f t="shared" si="0"/>
        <v>2881.3059182315264</v>
      </c>
    </row>
    <row r="39" spans="1:14">
      <c r="A39" s="113" t="s">
        <v>180</v>
      </c>
      <c r="B39" s="836" t="str">
        <f>VLOOKUP(A39,EQUIPOS!A9:D154,3,FALSE)</f>
        <v>Compresor 120 HP, con martillo.</v>
      </c>
      <c r="C39" s="837"/>
      <c r="D39" s="837"/>
      <c r="E39" s="837"/>
      <c r="F39" s="837"/>
      <c r="G39" s="837"/>
      <c r="H39" s="838"/>
      <c r="I39" s="267"/>
      <c r="J39" s="268"/>
      <c r="K39" s="269">
        <f>VLOOKUP(A39,EQUIPOS!A9:D166,4,FALSE)</f>
        <v>50860.624967994758</v>
      </c>
      <c r="L39" s="270"/>
      <c r="M39" s="336">
        <v>1.3</v>
      </c>
      <c r="N39" s="272">
        <f t="shared" si="0"/>
        <v>39123.557667688277</v>
      </c>
    </row>
    <row r="40" spans="1:14">
      <c r="A40" s="113" t="s">
        <v>197</v>
      </c>
      <c r="B40" s="836" t="str">
        <f>VLOOKUP(A40,EQUIPOS!A10:D154,3,FALSE)</f>
        <v>Equipo de perforación (TRACKDRILL), potencia 40 HP, 2100 golpes / minuto</v>
      </c>
      <c r="C40" s="837"/>
      <c r="D40" s="837"/>
      <c r="E40" s="837"/>
      <c r="F40" s="837"/>
      <c r="G40" s="837"/>
      <c r="H40" s="838"/>
      <c r="I40" s="267"/>
      <c r="J40" s="268"/>
      <c r="K40" s="269">
        <f>VLOOKUP(A40,EQUIPOS!A10:D167,4,FALSE)</f>
        <v>91831.341867872849</v>
      </c>
      <c r="L40" s="270"/>
      <c r="M40" s="336">
        <v>1.3</v>
      </c>
      <c r="N40" s="272">
        <f t="shared" si="0"/>
        <v>70639.493744517575</v>
      </c>
    </row>
    <row r="41" spans="1:14">
      <c r="A41" s="113" t="s">
        <v>195</v>
      </c>
      <c r="B41" s="836" t="str">
        <f>VLOOKUP(A41,EQUIPOS!A11:D155,3,FALSE)</f>
        <v xml:space="preserve">Equipo de oxicorte, Capacidad de corte: hasta 6´´ (152mm) </v>
      </c>
      <c r="C41" s="837"/>
      <c r="D41" s="837"/>
      <c r="E41" s="837"/>
      <c r="F41" s="837"/>
      <c r="G41" s="837"/>
      <c r="H41" s="838"/>
      <c r="I41" s="267"/>
      <c r="J41" s="268"/>
      <c r="K41" s="269">
        <f>VLOOKUP(A41,EQUIPOS!A11:D168,4,FALSE)</f>
        <v>9248.5434621319255</v>
      </c>
      <c r="L41" s="270"/>
      <c r="M41" s="336">
        <v>15</v>
      </c>
      <c r="N41" s="272">
        <f t="shared" si="0"/>
        <v>616.56956414212834</v>
      </c>
    </row>
    <row r="42" spans="1:14">
      <c r="A42" s="113" t="s">
        <v>240</v>
      </c>
      <c r="B42" s="836" t="str">
        <f>VLOOKUP(A42,EQUIPOS!A12:D156,3,FALSE)</f>
        <v>Gato para tensionamiento, fuerza Max 200 ton, área de tensión 314 cm2.</v>
      </c>
      <c r="C42" s="837"/>
      <c r="D42" s="837"/>
      <c r="E42" s="837"/>
      <c r="F42" s="837"/>
      <c r="G42" s="837"/>
      <c r="H42" s="838"/>
      <c r="I42" s="267"/>
      <c r="J42" s="268"/>
      <c r="K42" s="269">
        <f>VLOOKUP(A42,EQUIPOS!A12:D169,4,FALSE)</f>
        <v>92900.65024067006</v>
      </c>
      <c r="L42" s="270"/>
      <c r="M42" s="336">
        <v>12</v>
      </c>
      <c r="N42" s="272">
        <f t="shared" si="0"/>
        <v>7741.7208533891717</v>
      </c>
    </row>
    <row r="43" spans="1:14">
      <c r="A43" s="113"/>
      <c r="B43" s="836"/>
      <c r="C43" s="837"/>
      <c r="D43" s="837"/>
      <c r="E43" s="837"/>
      <c r="F43" s="837"/>
      <c r="G43" s="837"/>
      <c r="H43" s="838"/>
      <c r="I43" s="421"/>
      <c r="J43" s="422"/>
      <c r="K43" s="269"/>
      <c r="L43" s="335"/>
      <c r="M43" s="336"/>
      <c r="N43" s="272"/>
    </row>
    <row r="44" spans="1:14">
      <c r="A44" s="113"/>
      <c r="B44" s="836"/>
      <c r="C44" s="837"/>
      <c r="D44" s="837"/>
      <c r="E44" s="837"/>
      <c r="F44" s="837"/>
      <c r="G44" s="837"/>
      <c r="H44" s="838"/>
      <c r="I44" s="328"/>
      <c r="J44" s="330"/>
      <c r="K44" s="269"/>
      <c r="L44" s="423"/>
      <c r="M44" s="424"/>
      <c r="N44" s="272"/>
    </row>
    <row r="45" spans="1:14">
      <c r="B45" s="836"/>
      <c r="C45" s="837"/>
      <c r="D45" s="837"/>
      <c r="E45" s="837"/>
      <c r="F45" s="837"/>
      <c r="G45" s="837"/>
      <c r="H45" s="838"/>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132008.40371432516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3782.5732058650347</v>
      </c>
      <c r="N54" s="272">
        <f>K54*M54</f>
        <v>756.51464117300702</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4238.044246889559</v>
      </c>
      <c r="N55" s="272">
        <f t="shared" ref="N55:N67" si="1">K55*M55</f>
        <v>23436.384685299261</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24962.907446223668</v>
      </c>
      <c r="N56" s="272">
        <f t="shared" si="1"/>
        <v>199.70325956978934</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41014.717851812631</v>
      </c>
      <c r="N57" s="272">
        <f t="shared" si="1"/>
        <v>902.32379273987783</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662.57883786405125</v>
      </c>
      <c r="N58" s="272">
        <f t="shared" si="1"/>
        <v>198.77365135921536</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1220.0389638035181</v>
      </c>
      <c r="N59" s="272">
        <f t="shared" si="1"/>
        <v>122.00389638035182</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10853.760641296198</v>
      </c>
      <c r="N60" s="272">
        <f t="shared" si="1"/>
        <v>5426.8803206480989</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48591.223169877565</v>
      </c>
      <c r="N61" s="272">
        <f t="shared" si="1"/>
        <v>4859.1223169877567</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1088.6621914846367</v>
      </c>
      <c r="N62" s="272">
        <f t="shared" si="1"/>
        <v>10886.621914846366</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10936.443845712753</v>
      </c>
      <c r="N63" s="272">
        <f t="shared" si="1"/>
        <v>10936.443845712753</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16495.913921814114</v>
      </c>
      <c r="N64" s="272">
        <f t="shared" si="1"/>
        <v>8247.9569609070568</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7208.2793593919469</v>
      </c>
      <c r="N65" s="272">
        <f t="shared" si="1"/>
        <v>3964.5536476655711</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4631.6757750447132</v>
      </c>
      <c r="N66" s="272">
        <f t="shared" si="1"/>
        <v>231.58378875223568</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4491.2265132305629</v>
      </c>
      <c r="N67" s="272">
        <f t="shared" si="1"/>
        <v>4491.2265132305629</v>
      </c>
    </row>
    <row r="68" spans="1:14" ht="15.75" thickBot="1">
      <c r="B68" s="43"/>
      <c r="C68" s="310"/>
      <c r="D68" s="310"/>
      <c r="E68" s="310"/>
      <c r="F68" s="310"/>
      <c r="G68" s="310"/>
      <c r="H68" s="310"/>
      <c r="I68" s="310"/>
      <c r="J68" s="435"/>
      <c r="K68" s="126"/>
      <c r="L68" s="325"/>
      <c r="M68" s="402"/>
      <c r="N68" s="272"/>
    </row>
    <row r="69" spans="1:14" ht="15.75" thickBot="1">
      <c r="B69" s="823" t="s">
        <v>953</v>
      </c>
      <c r="C69" s="824"/>
      <c r="D69" s="824"/>
      <c r="E69" s="824"/>
      <c r="F69" s="824"/>
      <c r="G69" s="824"/>
      <c r="H69" s="824"/>
      <c r="I69" s="824"/>
      <c r="J69" s="824"/>
      <c r="K69" s="824"/>
      <c r="L69" s="824"/>
      <c r="M69" s="825"/>
      <c r="N69" s="394">
        <f>SUM(N54:N68)</f>
        <v>74660.093235271896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6" t="s">
        <v>961</v>
      </c>
      <c r="M73" s="799"/>
      <c r="N73" s="76" t="s">
        <v>951</v>
      </c>
    </row>
    <row r="74" spans="1:14">
      <c r="B74" s="46"/>
      <c r="C74" s="317"/>
      <c r="D74" s="317"/>
      <c r="E74" s="317"/>
      <c r="F74" s="317"/>
      <c r="G74" s="317"/>
      <c r="H74" s="311"/>
      <c r="I74" s="279"/>
      <c r="J74" s="286"/>
      <c r="K74" s="279"/>
      <c r="L74" s="827"/>
      <c r="M74" s="828"/>
      <c r="N74" s="287"/>
    </row>
    <row r="75" spans="1:14">
      <c r="B75" s="46"/>
      <c r="C75" s="47"/>
      <c r="D75" s="47"/>
      <c r="E75" s="47"/>
      <c r="F75" s="47"/>
      <c r="G75" s="47"/>
      <c r="H75" s="311"/>
      <c r="I75" s="279"/>
      <c r="J75" s="286"/>
      <c r="K75" s="279"/>
      <c r="L75" s="827"/>
      <c r="M75" s="828"/>
      <c r="N75" s="287"/>
    </row>
    <row r="76" spans="1:14">
      <c r="B76" s="46"/>
      <c r="C76" s="47"/>
      <c r="D76" s="47"/>
      <c r="E76" s="47"/>
      <c r="F76" s="47"/>
      <c r="G76" s="47"/>
      <c r="H76" s="311"/>
      <c r="I76" s="279"/>
      <c r="J76" s="286"/>
      <c r="K76" s="279"/>
      <c r="L76" s="827"/>
      <c r="M76" s="828"/>
      <c r="N76" s="287"/>
    </row>
    <row r="77" spans="1:14">
      <c r="B77" s="46"/>
      <c r="C77" s="47"/>
      <c r="D77" s="47"/>
      <c r="E77" s="47"/>
      <c r="F77" s="47"/>
      <c r="G77" s="47"/>
      <c r="H77" s="311"/>
      <c r="I77" s="279"/>
      <c r="J77" s="286"/>
      <c r="K77" s="279"/>
      <c r="L77" s="827"/>
      <c r="M77" s="828"/>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2"/>
      <c r="M79" s="813"/>
      <c r="N79" s="127"/>
    </row>
    <row r="80" spans="1:14" ht="15.75" thickBot="1">
      <c r="B80" s="829" t="s">
        <v>953</v>
      </c>
      <c r="C80" s="830"/>
      <c r="D80" s="830"/>
      <c r="E80" s="830"/>
      <c r="F80" s="830"/>
      <c r="G80" s="830"/>
      <c r="H80" s="830"/>
      <c r="I80" s="830"/>
      <c r="J80" s="830"/>
      <c r="K80" s="830"/>
      <c r="L80" s="830"/>
      <c r="M80" s="831"/>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49" t="s">
        <v>963</v>
      </c>
      <c r="C84" s="850"/>
      <c r="D84" s="850"/>
      <c r="E84" s="850"/>
      <c r="F84" s="850"/>
      <c r="G84" s="850"/>
      <c r="H84" s="850"/>
      <c r="I84" s="73" t="s">
        <v>964</v>
      </c>
      <c r="J84" s="75" t="s">
        <v>1410</v>
      </c>
      <c r="K84" s="74" t="s">
        <v>966</v>
      </c>
      <c r="L84" s="851" t="s">
        <v>950</v>
      </c>
      <c r="M84" s="852"/>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0"/>
      <c r="C90" s="811"/>
      <c r="D90" s="811"/>
      <c r="E90" s="811"/>
      <c r="F90" s="811"/>
      <c r="G90" s="811"/>
      <c r="H90" s="811"/>
      <c r="I90" s="126"/>
      <c r="J90" s="126"/>
      <c r="K90" s="126"/>
      <c r="L90" s="911"/>
      <c r="M90" s="911"/>
      <c r="N90" s="45"/>
    </row>
    <row r="91" spans="1:15" ht="15.75" thickBot="1">
      <c r="B91" s="829" t="s">
        <v>953</v>
      </c>
      <c r="C91" s="830"/>
      <c r="D91" s="830"/>
      <c r="E91" s="830"/>
      <c r="F91" s="830"/>
      <c r="G91" s="830"/>
      <c r="H91" s="830"/>
      <c r="I91" s="830"/>
      <c r="J91" s="830"/>
      <c r="K91" s="830"/>
      <c r="L91" s="830"/>
      <c r="M91" s="831"/>
      <c r="N91" s="301">
        <f>SUM(N85:N90)</f>
        <v>41336.200695078456</v>
      </c>
    </row>
    <row r="92" spans="1:15" ht="15.75" thickBot="1">
      <c r="B92" s="33"/>
      <c r="C92" s="34"/>
      <c r="D92" s="34"/>
      <c r="E92" s="34"/>
      <c r="F92" s="34"/>
      <c r="G92" s="34"/>
      <c r="H92" s="34"/>
      <c r="I92" s="34"/>
      <c r="J92" s="34"/>
      <c r="K92" s="34"/>
      <c r="L92" s="34"/>
      <c r="M92" s="34"/>
      <c r="N92" s="35"/>
    </row>
    <row r="93" spans="1:15" ht="15.75" thickBot="1">
      <c r="B93" s="823" t="s">
        <v>967</v>
      </c>
      <c r="C93" s="824"/>
      <c r="D93" s="824"/>
      <c r="E93" s="824"/>
      <c r="F93" s="824"/>
      <c r="G93" s="824"/>
      <c r="H93" s="824"/>
      <c r="I93" s="824"/>
      <c r="J93" s="824"/>
      <c r="K93" s="824"/>
      <c r="L93" s="824"/>
      <c r="M93" s="825"/>
      <c r="N93" s="99">
        <f>N49+N69+N80+N91</f>
        <v>248004.6976446755</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4" t="s">
        <v>969</v>
      </c>
      <c r="C97" s="815"/>
      <c r="D97" s="815"/>
      <c r="E97" s="815"/>
      <c r="F97" s="815"/>
      <c r="G97" s="815"/>
      <c r="H97" s="815"/>
      <c r="I97" s="314"/>
      <c r="J97" s="334"/>
      <c r="K97" s="302" t="s">
        <v>970</v>
      </c>
      <c r="L97" s="853" t="s">
        <v>971</v>
      </c>
      <c r="M97" s="854"/>
      <c r="N97" s="303"/>
    </row>
    <row r="98" spans="1:14">
      <c r="B98" s="855" t="s">
        <v>972</v>
      </c>
      <c r="C98" s="856"/>
      <c r="D98" s="856"/>
      <c r="E98" s="856"/>
      <c r="F98" s="856"/>
      <c r="G98" s="856"/>
      <c r="H98" s="856"/>
      <c r="I98" s="87"/>
      <c r="J98" s="88"/>
      <c r="K98" s="304">
        <v>0.2</v>
      </c>
      <c r="L98" s="857">
        <f>N93*K98</f>
        <v>49600.939528935101</v>
      </c>
      <c r="M98" s="858"/>
      <c r="N98" s="51"/>
    </row>
    <row r="99" spans="1:14">
      <c r="B99" s="89" t="s">
        <v>973</v>
      </c>
      <c r="C99" s="90"/>
      <c r="D99" s="90"/>
      <c r="E99" s="90"/>
      <c r="F99" s="90"/>
      <c r="G99" s="90"/>
      <c r="H99" s="90"/>
      <c r="I99" s="87"/>
      <c r="J99" s="88"/>
      <c r="K99" s="304">
        <v>0.05</v>
      </c>
      <c r="L99" s="857">
        <f>N93*K99</f>
        <v>12400.234882233775</v>
      </c>
      <c r="M99" s="858"/>
      <c r="N99" s="51"/>
    </row>
    <row r="100" spans="1:14" ht="15.75" thickBot="1">
      <c r="B100" s="91" t="s">
        <v>974</v>
      </c>
      <c r="C100" s="92"/>
      <c r="D100" s="92"/>
      <c r="E100" s="92"/>
      <c r="F100" s="92"/>
      <c r="G100" s="92"/>
      <c r="H100" s="92"/>
      <c r="I100" s="93"/>
      <c r="J100" s="94"/>
      <c r="K100" s="305">
        <v>0.05</v>
      </c>
      <c r="L100" s="859">
        <f>N93*K100</f>
        <v>12400.234882233775</v>
      </c>
      <c r="M100" s="860"/>
      <c r="N100" s="51"/>
    </row>
    <row r="101" spans="1:14" ht="15.75" thickBot="1">
      <c r="B101" s="823" t="s">
        <v>953</v>
      </c>
      <c r="C101" s="824"/>
      <c r="D101" s="824"/>
      <c r="E101" s="824"/>
      <c r="F101" s="824"/>
      <c r="G101" s="824"/>
      <c r="H101" s="824"/>
      <c r="I101" s="824"/>
      <c r="J101" s="824"/>
      <c r="K101" s="824"/>
      <c r="L101" s="824"/>
      <c r="M101" s="825"/>
      <c r="N101" s="52">
        <f>L98+L99+L100</f>
        <v>74401.409293402656</v>
      </c>
    </row>
    <row r="102" spans="1:14" ht="15.75" thickBot="1">
      <c r="B102" s="33"/>
      <c r="C102" s="34"/>
      <c r="D102" s="34"/>
      <c r="E102" s="34"/>
      <c r="F102" s="34"/>
      <c r="G102" s="34"/>
      <c r="H102" s="34"/>
      <c r="I102" s="34"/>
      <c r="J102" s="34"/>
      <c r="K102" s="34"/>
      <c r="L102" s="34"/>
      <c r="M102" s="34"/>
      <c r="N102" s="35"/>
    </row>
    <row r="103" spans="1:14" ht="15.75" thickBot="1">
      <c r="A103" t="s">
        <v>2016</v>
      </c>
      <c r="B103" s="823" t="s">
        <v>975</v>
      </c>
      <c r="C103" s="824"/>
      <c r="D103" s="824"/>
      <c r="E103" s="824"/>
      <c r="F103" s="824"/>
      <c r="G103" s="824"/>
      <c r="H103" s="824"/>
      <c r="I103" s="824"/>
      <c r="J103" s="824"/>
      <c r="K103" s="824"/>
      <c r="L103" s="824"/>
      <c r="M103" s="825"/>
      <c r="N103" s="188">
        <f>N93+N101</f>
        <v>322406.10693807818</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5" t="s">
        <v>2218</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2219</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1"/>
      <c r="K133" s="971"/>
      <c r="L133" s="971"/>
      <c r="M133" s="971"/>
      <c r="N133" s="972"/>
    </row>
    <row r="134" spans="2:14" ht="15.75" thickBot="1">
      <c r="B134" s="419" t="s">
        <v>2221</v>
      </c>
      <c r="C134" s="420"/>
      <c r="D134" s="420"/>
      <c r="E134" s="259"/>
      <c r="F134" s="259"/>
      <c r="G134" s="259"/>
      <c r="H134" s="259"/>
      <c r="I134" s="259"/>
      <c r="J134" s="973"/>
      <c r="K134" s="973"/>
      <c r="L134" s="973"/>
      <c r="M134" s="973"/>
      <c r="N134"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224</v>
      </c>
      <c r="B36" s="836" t="str">
        <f>VLOOKUP(A36,EQUIPOS!A6:D154,3,FALSE)</f>
        <v>Equipo de Medición (Deformimetros Eléctricos, Mecánicos, Celdas de Carga,  Etc.)</v>
      </c>
      <c r="C36" s="837"/>
      <c r="D36" s="837"/>
      <c r="E36" s="837"/>
      <c r="F36" s="837"/>
      <c r="G36" s="837"/>
      <c r="H36" s="838"/>
      <c r="I36" s="267"/>
      <c r="J36" s="268"/>
      <c r="K36" s="269">
        <f>VLOOKUP(A36,EQUIPOS!A6:D163,4,FALSE)</f>
        <v>115876.93973516497</v>
      </c>
      <c r="L36" s="270"/>
      <c r="M36" s="336">
        <v>3.3333333330000001</v>
      </c>
      <c r="N36" s="272">
        <f>K36/M36</f>
        <v>34763.081924025799</v>
      </c>
    </row>
    <row r="37" spans="1:14">
      <c r="A37" s="113" t="s">
        <v>125</v>
      </c>
      <c r="B37" s="836" t="str">
        <f>VLOOKUP(A37,EQUIPOS!A7:D154,3,FALSE)</f>
        <v>Bomba para gato de tensionamiento</v>
      </c>
      <c r="C37" s="837"/>
      <c r="D37" s="837"/>
      <c r="E37" s="837"/>
      <c r="F37" s="837"/>
      <c r="G37" s="837"/>
      <c r="H37" s="838"/>
      <c r="I37" s="421"/>
      <c r="J37" s="422"/>
      <c r="K37" s="269">
        <f>VLOOKUP(A37,EQUIPOS!A7:D164,4,FALSE)</f>
        <v>34575.671018778317</v>
      </c>
      <c r="L37" s="335"/>
      <c r="M37" s="336">
        <v>0.1</v>
      </c>
      <c r="N37" s="272">
        <f>K37/M37</f>
        <v>345756.71018778317</v>
      </c>
    </row>
    <row r="38" spans="1:14">
      <c r="A38" s="113" t="s">
        <v>240</v>
      </c>
      <c r="B38" s="836" t="str">
        <f>VLOOKUP(A38,EQUIPOS!A8:D154,3,FALSE)</f>
        <v>Gato para tensionamiento, fuerza Max 200 ton, área de tensión 314 cm2.</v>
      </c>
      <c r="C38" s="837"/>
      <c r="D38" s="837"/>
      <c r="E38" s="837"/>
      <c r="F38" s="837"/>
      <c r="G38" s="837"/>
      <c r="H38" s="838"/>
      <c r="I38" s="328"/>
      <c r="J38" s="330"/>
      <c r="K38" s="269">
        <f>VLOOKUP(A38,EQUIPOS!A8:D165,4,FALSE)</f>
        <v>92900.65024067006</v>
      </c>
      <c r="L38" s="423"/>
      <c r="M38" s="424">
        <v>0.1</v>
      </c>
      <c r="N38" s="272">
        <f>K38/M38</f>
        <v>929006.50240670051</v>
      </c>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1309526.2945185094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7">
        <f>VLOOKUP(A60,TRANSPORTE!A2:D117,4,FALSE)</f>
        <v>3758.4512596746099</v>
      </c>
      <c r="M60" s="828"/>
      <c r="N60" s="287">
        <f>K60*L60</f>
        <v>56376.768895119152</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56376.768895119152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6101.0196361652497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1372004.083049794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274400.81660995883</v>
      </c>
      <c r="M84" s="858"/>
      <c r="N84" s="51"/>
    </row>
    <row r="85" spans="1:14">
      <c r="B85" s="89" t="s">
        <v>973</v>
      </c>
      <c r="C85" s="90"/>
      <c r="D85" s="90"/>
      <c r="E85" s="90"/>
      <c r="F85" s="90"/>
      <c r="G85" s="90"/>
      <c r="H85" s="90"/>
      <c r="I85" s="87"/>
      <c r="J85" s="88"/>
      <c r="K85" s="304">
        <v>0.05</v>
      </c>
      <c r="L85" s="857">
        <f>N79*K85</f>
        <v>68600.204152489707</v>
      </c>
      <c r="M85" s="858"/>
      <c r="N85" s="51"/>
    </row>
    <row r="86" spans="1:14" ht="15.75" thickBot="1">
      <c r="B86" s="91" t="s">
        <v>974</v>
      </c>
      <c r="C86" s="92"/>
      <c r="D86" s="92"/>
      <c r="E86" s="92"/>
      <c r="F86" s="92"/>
      <c r="G86" s="92"/>
      <c r="H86" s="92"/>
      <c r="I86" s="93"/>
      <c r="J86" s="94"/>
      <c r="K86" s="305">
        <v>0.05</v>
      </c>
      <c r="L86" s="859">
        <f>N79*K86</f>
        <v>68600.204152489707</v>
      </c>
      <c r="M86" s="860"/>
      <c r="N86" s="51"/>
    </row>
    <row r="87" spans="1:14" ht="15.75" thickBot="1">
      <c r="B87" s="823" t="s">
        <v>953</v>
      </c>
      <c r="C87" s="824"/>
      <c r="D87" s="824"/>
      <c r="E87" s="824"/>
      <c r="F87" s="824"/>
      <c r="G87" s="824"/>
      <c r="H87" s="824"/>
      <c r="I87" s="824"/>
      <c r="J87" s="824"/>
      <c r="K87" s="824"/>
      <c r="L87" s="824"/>
      <c r="M87" s="825"/>
      <c r="N87" s="52">
        <f>L84+L85+L86</f>
        <v>411601.22491493827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1783605.3079647322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1857.705437687956</v>
      </c>
      <c r="L36" s="270"/>
      <c r="M36" s="336">
        <v>2</v>
      </c>
      <c r="N36" s="272">
        <f>K36/M36</f>
        <v>928.85271884397798</v>
      </c>
    </row>
    <row r="37" spans="1:14">
      <c r="A37" s="113" t="s">
        <v>363</v>
      </c>
      <c r="B37" s="836" t="str">
        <f>VLOOKUP(A37,EQUIPOS!A7:D154,3,FALSE)</f>
        <v>Vibrador de concreto, Motor de 3 hp a 18.000 rpm Mangueras de 4 mt</v>
      </c>
      <c r="C37" s="837"/>
      <c r="D37" s="837"/>
      <c r="E37" s="837"/>
      <c r="F37" s="837"/>
      <c r="G37" s="837"/>
      <c r="H37" s="838"/>
      <c r="I37" s="421"/>
      <c r="J37" s="422"/>
      <c r="K37" s="269">
        <f>VLOOKUP(A37,EQUIPOS!A7:D164,4,FALSE)</f>
        <v>7321.1228093430982</v>
      </c>
      <c r="L37" s="335"/>
      <c r="M37" s="336">
        <v>2</v>
      </c>
      <c r="N37" s="272">
        <f>K37/M37</f>
        <v>3660.5614046715491</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1681.7452725900498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6271.1593961055769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34442.854844906338</v>
      </c>
      <c r="N48" s="272">
        <f>K48*M48</f>
        <v>158437.13228656913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6112.5599908401246</v>
      </c>
      <c r="N49" s="272">
        <f>K49*M49</f>
        <v>6112.5599908401246</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467783.4091099049</v>
      </c>
      <c r="N50" s="272">
        <f>K50*M50</f>
        <v>467783.4091099049</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10855.880723460725</v>
      </c>
      <c r="N51" s="272">
        <f>K51*M51</f>
        <v>49937.051327919333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682270.1527152335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7">
        <f>VLOOKUP(A60,TRANSPORTE!A2:D117,4,FALSE)</f>
        <v>1212.7478093670829</v>
      </c>
      <c r="M60" s="828"/>
      <c r="N60" s="287">
        <f>K60*L60</f>
        <v>1212.7478093670829</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1212.7478093670829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33634.905451800994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723388.96537250723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144677.79307450145</v>
      </c>
      <c r="M84" s="858"/>
      <c r="N84" s="51"/>
    </row>
    <row r="85" spans="1:14">
      <c r="B85" s="89" t="s">
        <v>973</v>
      </c>
      <c r="C85" s="90"/>
      <c r="D85" s="90"/>
      <c r="E85" s="90"/>
      <c r="F85" s="90"/>
      <c r="G85" s="90"/>
      <c r="H85" s="90"/>
      <c r="I85" s="87"/>
      <c r="J85" s="88"/>
      <c r="K85" s="304">
        <v>0.05</v>
      </c>
      <c r="L85" s="857">
        <f>N79*K85</f>
        <v>36169.448268625361</v>
      </c>
      <c r="M85" s="858"/>
      <c r="N85" s="51"/>
    </row>
    <row r="86" spans="1:14" ht="15.75" thickBot="1">
      <c r="B86" s="91" t="s">
        <v>974</v>
      </c>
      <c r="C86" s="92"/>
      <c r="D86" s="92"/>
      <c r="E86" s="92"/>
      <c r="F86" s="92"/>
      <c r="G86" s="92"/>
      <c r="H86" s="92"/>
      <c r="I86" s="93"/>
      <c r="J86" s="94"/>
      <c r="K86" s="305">
        <v>0.05</v>
      </c>
      <c r="L86" s="859">
        <f>N79*K86</f>
        <v>36169.448268625361</v>
      </c>
      <c r="M86" s="860"/>
      <c r="N86" s="51"/>
    </row>
    <row r="87" spans="1:14" ht="15.75" thickBot="1">
      <c r="B87" s="823" t="s">
        <v>953</v>
      </c>
      <c r="C87" s="824"/>
      <c r="D87" s="824"/>
      <c r="E87" s="824"/>
      <c r="F87" s="824"/>
      <c r="G87" s="824"/>
      <c r="H87" s="824"/>
      <c r="I87" s="824"/>
      <c r="J87" s="824"/>
      <c r="K87" s="824"/>
      <c r="L87" s="824"/>
      <c r="M87" s="825"/>
      <c r="N87" s="52">
        <f>L84+L85+L86</f>
        <v>217016.68961175217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940405.6549842594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1857.705437687956</v>
      </c>
      <c r="L36" s="270"/>
      <c r="M36" s="336">
        <v>2</v>
      </c>
      <c r="N36" s="272">
        <f>K36/M36</f>
        <v>928.85271884397798</v>
      </c>
    </row>
    <row r="37" spans="1:14">
      <c r="A37" s="113" t="s">
        <v>363</v>
      </c>
      <c r="B37" s="836" t="str">
        <f>VLOOKUP(A37,EQUIPOS!A7:D154,3,FALSE)</f>
        <v>Vibrador de concreto, Motor de 3 hp a 18.000 rpm Mangueras de 4 mt</v>
      </c>
      <c r="C37" s="837"/>
      <c r="D37" s="837"/>
      <c r="E37" s="837"/>
      <c r="F37" s="837"/>
      <c r="G37" s="837"/>
      <c r="H37" s="838"/>
      <c r="I37" s="421"/>
      <c r="J37" s="422"/>
      <c r="K37" s="269">
        <f>VLOOKUP(A37,EQUIPOS!A7:D164,4,FALSE)</f>
        <v>7321.1228093430982</v>
      </c>
      <c r="L37" s="335"/>
      <c r="M37" s="336">
        <v>2</v>
      </c>
      <c r="N37" s="272">
        <f>K37/M37</f>
        <v>3660.5614046715491</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1348.350761295025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5937.7648848105528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34442.854844906338</v>
      </c>
      <c r="N48" s="272">
        <f>K48*M48</f>
        <v>158437.13228656913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6112.5599908401246</v>
      </c>
      <c r="N49" s="272">
        <f>K49*M49</f>
        <v>6112.5599908401246</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446573.04709489411</v>
      </c>
      <c r="N50" s="272">
        <f>K50*M50</f>
        <v>446573.04709489411</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10855.880723460725</v>
      </c>
      <c r="N51" s="272">
        <f>K51*M51</f>
        <v>49937.051327919333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661059.79070022271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7">
        <f>VLOOKUP(A60,TRANSPORTE!A2:D117,4,FALSE)</f>
        <v>1212.7478093670829</v>
      </c>
      <c r="M60" s="828"/>
      <c r="N60" s="287">
        <f>K60*L60</f>
        <v>1212.7478093670829</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1212.7478093670829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695177.31862030085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139035.46372406019</v>
      </c>
      <c r="M84" s="858"/>
      <c r="N84" s="51"/>
    </row>
    <row r="85" spans="1:14">
      <c r="B85" s="89" t="s">
        <v>973</v>
      </c>
      <c r="C85" s="90"/>
      <c r="D85" s="90"/>
      <c r="E85" s="90"/>
      <c r="F85" s="90"/>
      <c r="G85" s="90"/>
      <c r="H85" s="90"/>
      <c r="I85" s="87"/>
      <c r="J85" s="88"/>
      <c r="K85" s="304">
        <v>0.05</v>
      </c>
      <c r="L85" s="857">
        <f>N79*K85</f>
        <v>34758.865931015047</v>
      </c>
      <c r="M85" s="858"/>
      <c r="N85" s="51"/>
    </row>
    <row r="86" spans="1:14" ht="15.75" thickBot="1">
      <c r="B86" s="91" t="s">
        <v>974</v>
      </c>
      <c r="C86" s="92"/>
      <c r="D86" s="92"/>
      <c r="E86" s="92"/>
      <c r="F86" s="92"/>
      <c r="G86" s="92"/>
      <c r="H86" s="92"/>
      <c r="I86" s="93"/>
      <c r="J86" s="94"/>
      <c r="K86" s="305">
        <v>0.05</v>
      </c>
      <c r="L86" s="859">
        <f>N79*K86</f>
        <v>34758.865931015047</v>
      </c>
      <c r="M86" s="860"/>
      <c r="N86" s="51"/>
    </row>
    <row r="87" spans="1:14" ht="15.75" thickBot="1">
      <c r="B87" s="823" t="s">
        <v>953</v>
      </c>
      <c r="C87" s="824"/>
      <c r="D87" s="824"/>
      <c r="E87" s="824"/>
      <c r="F87" s="824"/>
      <c r="G87" s="824"/>
      <c r="H87" s="824"/>
      <c r="I87" s="824"/>
      <c r="J87" s="824"/>
      <c r="K87" s="824"/>
      <c r="L87" s="824"/>
      <c r="M87" s="825"/>
      <c r="N87" s="52">
        <f>L84+L85+L86</f>
        <v>208553.1955860903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903730.51420639118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1857.705437687956</v>
      </c>
      <c r="L36" s="270"/>
      <c r="M36" s="336">
        <v>2</v>
      </c>
      <c r="N36" s="272">
        <f>K36/M36</f>
        <v>928.85271884397798</v>
      </c>
    </row>
    <row r="37" spans="1:14">
      <c r="A37" s="113" t="s">
        <v>363</v>
      </c>
      <c r="B37" s="836" t="str">
        <f>VLOOKUP(A37,EQUIPOS!A7:D154,3,FALSE)</f>
        <v>Vibrador de concreto, Motor de 3 hp a 18.000 rpm Mangueras de 4 mt</v>
      </c>
      <c r="C37" s="837"/>
      <c r="D37" s="837"/>
      <c r="E37" s="837"/>
      <c r="F37" s="837"/>
      <c r="G37" s="837"/>
      <c r="H37" s="838"/>
      <c r="I37" s="421"/>
      <c r="J37" s="422"/>
      <c r="K37" s="269">
        <f>VLOOKUP(A37,EQUIPOS!A7:D164,4,FALSE)</f>
        <v>7321.1228093430982</v>
      </c>
      <c r="L37" s="335"/>
      <c r="M37" s="336">
        <v>2</v>
      </c>
      <c r="N37" s="272">
        <f>K37/M37</f>
        <v>3660.5614046715491</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1348.350761295025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5937.7648848105528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420543.73831991333</v>
      </c>
      <c r="N48" s="272">
        <f>K48*M48</f>
        <v>420543.73831991333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6112.5599908401246</v>
      </c>
      <c r="N49" s="272">
        <f>K49*M49</f>
        <v>6112.5599908401246</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10855.880723460725</v>
      </c>
      <c r="N50" s="272">
        <f>K50*M50</f>
        <v>49937.051327919333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476593.34963867284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7">
        <f>VLOOKUP(A60,TRANSPORTE!A2:D117,4,FALSE)</f>
        <v>1212.7478093670829</v>
      </c>
      <c r="M60" s="828"/>
      <c r="N60" s="287">
        <f>K60*L60</f>
        <v>1212.7478093670829</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1212.7478093670829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510710.87755875097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102142.1755117502</v>
      </c>
      <c r="M84" s="858"/>
      <c r="N84" s="51"/>
    </row>
    <row r="85" spans="1:14">
      <c r="B85" s="89" t="s">
        <v>973</v>
      </c>
      <c r="C85" s="90"/>
      <c r="D85" s="90"/>
      <c r="E85" s="90"/>
      <c r="F85" s="90"/>
      <c r="G85" s="90"/>
      <c r="H85" s="90"/>
      <c r="I85" s="87"/>
      <c r="J85" s="88"/>
      <c r="K85" s="304">
        <v>0.05</v>
      </c>
      <c r="L85" s="857">
        <f>N79*K85</f>
        <v>25535.543877937551</v>
      </c>
      <c r="M85" s="858"/>
      <c r="N85" s="51"/>
    </row>
    <row r="86" spans="1:14" ht="15.75" thickBot="1">
      <c r="B86" s="91" t="s">
        <v>974</v>
      </c>
      <c r="C86" s="92"/>
      <c r="D86" s="92"/>
      <c r="E86" s="92"/>
      <c r="F86" s="92"/>
      <c r="G86" s="92"/>
      <c r="H86" s="92"/>
      <c r="I86" s="93"/>
      <c r="J86" s="94"/>
      <c r="K86" s="305">
        <v>0.05</v>
      </c>
      <c r="L86" s="859">
        <f>N79*K86</f>
        <v>25535.543877937551</v>
      </c>
      <c r="M86" s="860"/>
      <c r="N86" s="51"/>
    </row>
    <row r="87" spans="1:14" ht="15.75" thickBot="1">
      <c r="B87" s="823" t="s">
        <v>953</v>
      </c>
      <c r="C87" s="824"/>
      <c r="D87" s="824"/>
      <c r="E87" s="824"/>
      <c r="F87" s="824"/>
      <c r="G87" s="824"/>
      <c r="H87" s="824"/>
      <c r="I87" s="824"/>
      <c r="J87" s="824"/>
      <c r="K87" s="824"/>
      <c r="L87" s="824"/>
      <c r="M87" s="825"/>
      <c r="N87" s="52">
        <f>L84+L85+L86</f>
        <v>153213.2632676253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663924.14082637627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1857.705437687956</v>
      </c>
      <c r="L36" s="270"/>
      <c r="M36" s="336">
        <v>2</v>
      </c>
      <c r="N36" s="272">
        <f>K36/M36</f>
        <v>928.85271884397798</v>
      </c>
    </row>
    <row r="37" spans="1:14">
      <c r="A37" s="113" t="s">
        <v>363</v>
      </c>
      <c r="B37" s="836" t="str">
        <f>VLOOKUP(A37,EQUIPOS!A7:D154,3,FALSE)</f>
        <v>Vibrador de concreto, Motor de 3 hp a 18.000 rpm Mangueras de 4 mt</v>
      </c>
      <c r="C37" s="837"/>
      <c r="D37" s="837"/>
      <c r="E37" s="837"/>
      <c r="F37" s="837"/>
      <c r="G37" s="837"/>
      <c r="H37" s="838"/>
      <c r="I37" s="421"/>
      <c r="J37" s="422"/>
      <c r="K37" s="269">
        <f>VLOOKUP(A37,EQUIPOS!A7:D164,4,FALSE)</f>
        <v>7321.1228093430982</v>
      </c>
      <c r="L37" s="335"/>
      <c r="M37" s="336">
        <v>2</v>
      </c>
      <c r="N37" s="272">
        <f>K37/M37</f>
        <v>3660.5614046715491</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1348.350761295025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5937.7648848105528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371736.1128963714</v>
      </c>
      <c r="N48" s="272">
        <f>K48*M48</f>
        <v>371736.1128963714</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6112.5599908401246</v>
      </c>
      <c r="N49" s="272">
        <f>K49*M49</f>
        <v>6112.5599908401246</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4723.543062566252</v>
      </c>
      <c r="N50" s="272">
        <f>K50*M50</f>
        <v>21728.298087804757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399576.9709750163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7">
        <f>VLOOKUP(A60,TRANSPORTE!A2:D117,4,FALSE)</f>
        <v>1212.7478093670829</v>
      </c>
      <c r="M60" s="828"/>
      <c r="N60" s="287">
        <f>K60*L60</f>
        <v>1212.7478093670829</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1212.7478093670829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433694.49889509444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86738.899779018888</v>
      </c>
      <c r="M84" s="858"/>
      <c r="N84" s="51"/>
    </row>
    <row r="85" spans="1:14">
      <c r="B85" s="89" t="s">
        <v>973</v>
      </c>
      <c r="C85" s="90"/>
      <c r="D85" s="90"/>
      <c r="E85" s="90"/>
      <c r="F85" s="90"/>
      <c r="G85" s="90"/>
      <c r="H85" s="90"/>
      <c r="I85" s="87"/>
      <c r="J85" s="88"/>
      <c r="K85" s="304">
        <v>0.05</v>
      </c>
      <c r="L85" s="857">
        <f>N79*K85</f>
        <v>21684.724944754722</v>
      </c>
      <c r="M85" s="858"/>
      <c r="N85" s="51"/>
    </row>
    <row r="86" spans="1:14" ht="15.75" thickBot="1">
      <c r="B86" s="91" t="s">
        <v>974</v>
      </c>
      <c r="C86" s="92"/>
      <c r="D86" s="92"/>
      <c r="E86" s="92"/>
      <c r="F86" s="92"/>
      <c r="G86" s="92"/>
      <c r="H86" s="92"/>
      <c r="I86" s="93"/>
      <c r="J86" s="94"/>
      <c r="K86" s="305">
        <v>0.05</v>
      </c>
      <c r="L86" s="859">
        <f>N79*K86</f>
        <v>21684.724944754722</v>
      </c>
      <c r="M86" s="860"/>
      <c r="N86" s="51"/>
    </row>
    <row r="87" spans="1:14" ht="15.75" thickBot="1">
      <c r="B87" s="823" t="s">
        <v>953</v>
      </c>
      <c r="C87" s="824"/>
      <c r="D87" s="824"/>
      <c r="E87" s="824"/>
      <c r="F87" s="824"/>
      <c r="G87" s="824"/>
      <c r="H87" s="824"/>
      <c r="I87" s="824"/>
      <c r="J87" s="824"/>
      <c r="K87" s="824"/>
      <c r="L87" s="824"/>
      <c r="M87" s="825"/>
      <c r="N87" s="52">
        <f>L84+L85+L86</f>
        <v>130108.34966852833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563802.8485636228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5.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7"/>
      <c r="J36" s="268"/>
      <c r="K36" s="269">
        <f>VLOOKUP(A36,EQUIPOS!A6:D163,4,FALSE)</f>
        <v>3560.2437477596332</v>
      </c>
      <c r="L36" s="270"/>
      <c r="M36" s="336">
        <v>1</v>
      </c>
      <c r="N36" s="272">
        <f>K36/M36</f>
        <v>3560.2437477596332</v>
      </c>
    </row>
    <row r="37" spans="1:14">
      <c r="A37" s="113" t="s">
        <v>363</v>
      </c>
      <c r="B37" s="836" t="str">
        <f>VLOOKUP(A37,EQUIPOS!A7:D154,3,FALSE)</f>
        <v>Vibrador de concreto, Motor de 3 hp a 18.000 rpm Mangueras de 4 mt</v>
      </c>
      <c r="C37" s="837"/>
      <c r="D37" s="837"/>
      <c r="E37" s="837"/>
      <c r="F37" s="837"/>
      <c r="G37" s="837"/>
      <c r="H37" s="838"/>
      <c r="I37" s="421"/>
      <c r="J37" s="422"/>
      <c r="K37" s="269">
        <f>VLOOKUP(A37,EQUIPOS!A7:D164,4,FALSE)</f>
        <v>7321.1228093430982</v>
      </c>
      <c r="L37" s="335"/>
      <c r="M37" s="336">
        <v>1</v>
      </c>
      <c r="N37" s="272">
        <f>K37/M37</f>
        <v>7321.1228093430982</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N81*M41</f>
        <v>3373.3390225900498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14254.70557969278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48938.916644860001</v>
      </c>
      <c r="N48" s="272">
        <f>K48*M48</f>
        <v>46491.970812617001</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39.221520043750296</v>
      </c>
      <c r="N49" s="272">
        <f>K49*M49</f>
        <v>6667.6584074375505</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54167.262164899839</v>
      </c>
      <c r="N50" s="272">
        <f>K50*M50</f>
        <v>29791.994190694913</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418.59360611860313</v>
      </c>
      <c r="N51" s="272">
        <f>K51*M51</f>
        <v>125578.08183558095</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4723.543062566252</v>
      </c>
      <c r="N52" s="272">
        <f>K52*M52</f>
        <v>14642.983493955382</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223172.68874028578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7">
        <f>VLOOKUP(A64,TRANSPORTE!A2:D117,4,FALSE)</f>
        <v>1212.7478093670829</v>
      </c>
      <c r="M64" s="828"/>
      <c r="N64" s="287">
        <f>K64*L64</f>
        <v>667.01129515189564</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7">
        <f>VLOOKUP(A65,TRANSPORTE!A3:D117,4,FALSE)</f>
        <v>1212.7478093670829</v>
      </c>
      <c r="M65" s="828"/>
      <c r="N65" s="287">
        <f>K65*L65</f>
        <v>1152.1104188987288</v>
      </c>
    </row>
    <row r="66" spans="1:15">
      <c r="B66" s="46"/>
      <c r="C66" s="47"/>
      <c r="D66" s="47"/>
      <c r="E66" s="47"/>
      <c r="F66" s="47"/>
      <c r="G66" s="4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1819.1217140506244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67466.780451800994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306713.29648583021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61342.659297166043</v>
      </c>
      <c r="M88" s="858"/>
      <c r="N88" s="51"/>
    </row>
    <row r="89" spans="1:14">
      <c r="B89" s="89" t="s">
        <v>973</v>
      </c>
      <c r="C89" s="90"/>
      <c r="D89" s="90"/>
      <c r="E89" s="90"/>
      <c r="F89" s="90"/>
      <c r="G89" s="90"/>
      <c r="H89" s="90"/>
      <c r="I89" s="87"/>
      <c r="J89" s="88"/>
      <c r="K89" s="304">
        <v>0.05</v>
      </c>
      <c r="L89" s="857">
        <f>N83*K89</f>
        <v>15335.664824291511</v>
      </c>
      <c r="M89" s="858"/>
      <c r="N89" s="51"/>
    </row>
    <row r="90" spans="1:14" ht="15.75" thickBot="1">
      <c r="B90" s="91" t="s">
        <v>974</v>
      </c>
      <c r="C90" s="92"/>
      <c r="D90" s="92"/>
      <c r="E90" s="92"/>
      <c r="F90" s="92"/>
      <c r="G90" s="92"/>
      <c r="H90" s="92"/>
      <c r="I90" s="93"/>
      <c r="J90" s="94"/>
      <c r="K90" s="305">
        <v>0.05</v>
      </c>
      <c r="L90" s="859">
        <f>N83*K90</f>
        <v>15335.664824291511</v>
      </c>
      <c r="M90" s="860"/>
      <c r="N90" s="51"/>
    </row>
    <row r="91" spans="1:14" ht="15.75" thickBot="1">
      <c r="B91" s="823" t="s">
        <v>953</v>
      </c>
      <c r="C91" s="824"/>
      <c r="D91" s="824"/>
      <c r="E91" s="824"/>
      <c r="F91" s="824"/>
      <c r="G91" s="824"/>
      <c r="H91" s="824"/>
      <c r="I91" s="824"/>
      <c r="J91" s="824"/>
      <c r="K91" s="824"/>
      <c r="L91" s="824"/>
      <c r="M91" s="825"/>
      <c r="N91" s="52">
        <f>L88+L89+L90</f>
        <v>92013.988945749064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398727.28543157928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7"/>
      <c r="J36" s="268"/>
      <c r="K36" s="269">
        <f>VLOOKUP(A36,EQUIPOS!A6:D163,4,FALSE)</f>
        <v>3560.2437477596332</v>
      </c>
      <c r="L36" s="270"/>
      <c r="M36" s="336">
        <v>1</v>
      </c>
      <c r="N36" s="272">
        <f>K36/M36</f>
        <v>3560.2437477596332</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N81*M41</f>
        <v>3373.3390225900498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6933.5827703496834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48938.916644860001</v>
      </c>
      <c r="N48" s="272">
        <f>K48*M48</f>
        <v>41108.689981682401</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39.221520043750296</v>
      </c>
      <c r="N49" s="272">
        <f>K49*M49</f>
        <v>7255.9812080938045</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54167.262164899839</v>
      </c>
      <c r="N50" s="272">
        <f>K50*M50</f>
        <v>34125.3751638869</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418.59360611860313</v>
      </c>
      <c r="N51" s="272">
        <f>K51*M51</f>
        <v>108834.33759083682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191324.38394449995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7">
        <f>VLOOKUP(A64,TRANSPORTE!A2:D117,4,FALSE)</f>
        <v>1212.7478093670829</v>
      </c>
      <c r="M64" s="828"/>
      <c r="N64" s="287">
        <f>K64*L64</f>
        <v>764.03111990126229</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7">
        <f>VLOOKUP(A65,TRANSPORTE!A3:D117,4,FALSE)</f>
        <v>1212.7478093670829</v>
      </c>
      <c r="M65" s="828"/>
      <c r="N65" s="287">
        <f>K65*L65</f>
        <v>1018.7081598683496</v>
      </c>
    </row>
    <row r="66" spans="1:15">
      <c r="B66" s="46"/>
      <c r="C66" s="47"/>
      <c r="D66" s="47"/>
      <c r="E66" s="47"/>
      <c r="F66" s="47"/>
      <c r="G66" s="4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1782.739279769612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67466.780451800994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267507.48644642025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53501.497289284052</v>
      </c>
      <c r="M88" s="858"/>
      <c r="N88" s="51"/>
    </row>
    <row r="89" spans="1:14">
      <c r="B89" s="89" t="s">
        <v>973</v>
      </c>
      <c r="C89" s="90"/>
      <c r="D89" s="90"/>
      <c r="E89" s="90"/>
      <c r="F89" s="90"/>
      <c r="G89" s="90"/>
      <c r="H89" s="90"/>
      <c r="I89" s="87"/>
      <c r="J89" s="88"/>
      <c r="K89" s="304">
        <v>0.05</v>
      </c>
      <c r="L89" s="857">
        <f>N83*K89</f>
        <v>13375.374322321013</v>
      </c>
      <c r="M89" s="858"/>
      <c r="N89" s="51"/>
    </row>
    <row r="90" spans="1:14" ht="15.75" thickBot="1">
      <c r="B90" s="91" t="s">
        <v>974</v>
      </c>
      <c r="C90" s="92"/>
      <c r="D90" s="92"/>
      <c r="E90" s="92"/>
      <c r="F90" s="92"/>
      <c r="G90" s="92"/>
      <c r="H90" s="92"/>
      <c r="I90" s="93"/>
      <c r="J90" s="94"/>
      <c r="K90" s="305">
        <v>0.05</v>
      </c>
      <c r="L90" s="859">
        <f>N83*K90</f>
        <v>13375.374322321013</v>
      </c>
      <c r="M90" s="860"/>
      <c r="N90" s="51"/>
    </row>
    <row r="91" spans="1:14" ht="15.75" thickBot="1">
      <c r="B91" s="823" t="s">
        <v>953</v>
      </c>
      <c r="C91" s="824"/>
      <c r="D91" s="824"/>
      <c r="E91" s="824"/>
      <c r="F91" s="824"/>
      <c r="G91" s="824"/>
      <c r="H91" s="824"/>
      <c r="I91" s="824"/>
      <c r="J91" s="824"/>
      <c r="K91" s="824"/>
      <c r="L91" s="824"/>
      <c r="M91" s="825"/>
      <c r="N91" s="52">
        <f>L88+L89+L90</f>
        <v>80252.245933926082</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347759.73238034634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7"/>
      <c r="J36" s="268"/>
      <c r="K36" s="269">
        <f>VLOOKUP(A36,EQUIPOS!A6:D163,4,FALSE)</f>
        <v>3560.2437477596332</v>
      </c>
      <c r="L36" s="270"/>
      <c r="M36" s="336">
        <v>1</v>
      </c>
      <c r="N36" s="272">
        <f>K36/M36</f>
        <v>3560.2437477596332</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N81*M41</f>
        <v>2698.6712180720406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6258.9149658316737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48938.916644860001</v>
      </c>
      <c r="N48" s="272">
        <f>K48*M48</f>
        <v>24665.21398900944</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39.221520043750296</v>
      </c>
      <c r="N49" s="272">
        <f>K49*M49</f>
        <v>4353.5887248562831</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49875.115785743415</v>
      </c>
      <c r="N50" s="272">
        <f>K50*M50</f>
        <v>19950.046314297368</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54167.262164899839</v>
      </c>
      <c r="N51" s="272">
        <f>K51*M51</f>
        <v>20475.225098332139</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418.59360611860313</v>
      </c>
      <c r="N52" s="272">
        <f>K52*M52</f>
        <v>65300.602554502089</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134744.67668099733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7">
        <f>VLOOKUP(A64,TRANSPORTE!A2:D117,4,FALSE)</f>
        <v>1212.7478093670829</v>
      </c>
      <c r="M64" s="828"/>
      <c r="N64" s="287">
        <f>K64*L64</f>
        <v>458.41867194075735</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7">
        <f>VLOOKUP(A65,TRANSPORTE!A3:D117,4,FALSE)</f>
        <v>1212.7478093670829</v>
      </c>
      <c r="M65" s="828"/>
      <c r="N65" s="287">
        <f>K65*L65</f>
        <v>611.22489592100976</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7">
        <f>VLOOKUP(A66,TRANSPORTE!A3:D117,4,FALSE)</f>
        <v>1212.7478093670829</v>
      </c>
      <c r="M66" s="828"/>
      <c r="N66" s="287">
        <f>K66*L66</f>
        <v>485.09912374683319</v>
      </c>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1554.7426916086004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53973.424361440804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196531.75869987841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39306.351739975682</v>
      </c>
      <c r="M88" s="858"/>
      <c r="N88" s="51"/>
    </row>
    <row r="89" spans="1:14">
      <c r="B89" s="89" t="s">
        <v>973</v>
      </c>
      <c r="C89" s="90"/>
      <c r="D89" s="90"/>
      <c r="E89" s="90"/>
      <c r="F89" s="90"/>
      <c r="G89" s="90"/>
      <c r="H89" s="90"/>
      <c r="I89" s="87"/>
      <c r="J89" s="88"/>
      <c r="K89" s="304">
        <v>0.05</v>
      </c>
      <c r="L89" s="857">
        <f>N83*K89</f>
        <v>9826.5879349939205</v>
      </c>
      <c r="M89" s="858"/>
      <c r="N89" s="51"/>
    </row>
    <row r="90" spans="1:14" ht="15.75" thickBot="1">
      <c r="B90" s="91" t="s">
        <v>974</v>
      </c>
      <c r="C90" s="92"/>
      <c r="D90" s="92"/>
      <c r="E90" s="92"/>
      <c r="F90" s="92"/>
      <c r="G90" s="92"/>
      <c r="H90" s="92"/>
      <c r="I90" s="93"/>
      <c r="J90" s="94"/>
      <c r="K90" s="305">
        <v>0.05</v>
      </c>
      <c r="L90" s="859">
        <f>N83*K90</f>
        <v>9826.5879349939205</v>
      </c>
      <c r="M90" s="860"/>
      <c r="N90" s="51"/>
    </row>
    <row r="91" spans="1:14" ht="15.75" thickBot="1">
      <c r="B91" s="823" t="s">
        <v>953</v>
      </c>
      <c r="C91" s="824"/>
      <c r="D91" s="824"/>
      <c r="E91" s="824"/>
      <c r="F91" s="824"/>
      <c r="G91" s="824"/>
      <c r="H91" s="824"/>
      <c r="I91" s="824"/>
      <c r="J91" s="824"/>
      <c r="K91" s="824"/>
      <c r="L91" s="824"/>
      <c r="M91" s="825"/>
      <c r="N91" s="52">
        <f>L88+L89+L90</f>
        <v>58959.527609963523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255491.28630984193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363</v>
      </c>
      <c r="B36" s="836" t="str">
        <f>VLOOKUP(A36,EQUIPOS!A6:D154,3,FALSE)</f>
        <v>Vibrador de concreto, Motor de 3 hp a 18.000 rpm Mangueras de 4 mt</v>
      </c>
      <c r="C36" s="837"/>
      <c r="D36" s="837"/>
      <c r="E36" s="837"/>
      <c r="F36" s="837"/>
      <c r="G36" s="837"/>
      <c r="H36" s="838"/>
      <c r="I36" s="267"/>
      <c r="J36" s="268"/>
      <c r="K36" s="269">
        <f>VLOOKUP(A36,EQUIPOS!A6:D163,4,FALSE)</f>
        <v>7321.1228093430982</v>
      </c>
      <c r="L36" s="270"/>
      <c r="M36" s="336">
        <v>1</v>
      </c>
      <c r="N36" s="272">
        <f>K36/M36</f>
        <v>7321.1228093430982</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N78*M41</f>
        <v>1582.8190800847531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8903.9418894278515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2800.6285393402241</v>
      </c>
      <c r="N48" s="272">
        <f>K48*M48</f>
        <v>95535.040733973728</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47687.391491078772</v>
      </c>
      <c r="N49" s="272">
        <f>K49*M49</f>
        <v>7153.1087236618159</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371736.1128963714</v>
      </c>
      <c r="N50" s="272">
        <f>K50*M50</f>
        <v>46838.7502249428</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18768.027361475648</v>
      </c>
      <c r="N51" s="272">
        <f>K51*M51</f>
        <v>18768.027361475648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168294.927044054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7">
        <f>VLOOKUP(A61,TRANSPORTE!A3:D117,4,FALSE)</f>
        <v>1212.7478093670829</v>
      </c>
      <c r="M61" s="828"/>
      <c r="N61" s="287">
        <f>K61*L61</f>
        <v>152.80622398025244</v>
      </c>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152.80622398025244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975"/>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1">
        <f>SUM(N72:N77)</f>
        <v>79140.954004237647</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256492.62916169973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51298.525832339947</v>
      </c>
      <c r="M85" s="858"/>
      <c r="N85" s="51"/>
    </row>
    <row r="86" spans="1:14">
      <c r="B86" s="89" t="s">
        <v>973</v>
      </c>
      <c r="C86" s="90"/>
      <c r="D86" s="90"/>
      <c r="E86" s="90"/>
      <c r="F86" s="90"/>
      <c r="G86" s="90"/>
      <c r="H86" s="90"/>
      <c r="I86" s="87"/>
      <c r="J86" s="88"/>
      <c r="K86" s="304">
        <v>0.05</v>
      </c>
      <c r="L86" s="857">
        <f>N80*K86</f>
        <v>12824.631458084987</v>
      </c>
      <c r="M86" s="858"/>
      <c r="N86" s="51"/>
    </row>
    <row r="87" spans="1:14" ht="15.75" thickBot="1">
      <c r="B87" s="91" t="s">
        <v>974</v>
      </c>
      <c r="C87" s="92"/>
      <c r="D87" s="92"/>
      <c r="E87" s="92"/>
      <c r="F87" s="92"/>
      <c r="G87" s="92"/>
      <c r="H87" s="92"/>
      <c r="I87" s="93"/>
      <c r="J87" s="94"/>
      <c r="K87" s="305">
        <v>0.05</v>
      </c>
      <c r="L87" s="859">
        <f>N80*K87</f>
        <v>12824.631458084987</v>
      </c>
      <c r="M87" s="860"/>
      <c r="N87" s="51"/>
    </row>
    <row r="88" spans="1:14" ht="15.75" thickBot="1">
      <c r="B88" s="823" t="s">
        <v>953</v>
      </c>
      <c r="C88" s="824"/>
      <c r="D88" s="824"/>
      <c r="E88" s="824"/>
      <c r="F88" s="824"/>
      <c r="G88" s="824"/>
      <c r="H88" s="824"/>
      <c r="I88" s="824"/>
      <c r="J88" s="824"/>
      <c r="K88" s="824"/>
      <c r="L88" s="824"/>
      <c r="M88" s="825"/>
      <c r="N88" s="52">
        <f>L85+L86+L87</f>
        <v>76947.78874850992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333440.41791020962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363</v>
      </c>
      <c r="B36" s="836" t="str">
        <f>VLOOKUP(A36,EQUIPOS!A6:D154,3,FALSE)</f>
        <v>Vibrador de concreto, Motor de 3 hp a 18.000 rpm Mangueras de 4 mt</v>
      </c>
      <c r="C36" s="837"/>
      <c r="D36" s="837"/>
      <c r="E36" s="837"/>
      <c r="F36" s="837"/>
      <c r="G36" s="837"/>
      <c r="H36" s="838"/>
      <c r="I36" s="267"/>
      <c r="J36" s="268"/>
      <c r="K36" s="269">
        <f>VLOOKUP(A36,EQUIPOS!A6:D163,4,FALSE)</f>
        <v>7321.1228093430982</v>
      </c>
      <c r="L36" s="270"/>
      <c r="M36" s="336">
        <v>1</v>
      </c>
      <c r="N36" s="272">
        <f>K36/M36</f>
        <v>7321.1228093430982</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N78*M41</f>
        <v>1582.8190800847531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8903.9418894278515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2800.6285393402241</v>
      </c>
      <c r="N48" s="272">
        <f>K48*M48</f>
        <v>95535.040733973728</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47687.391491078772</v>
      </c>
      <c r="N49" s="272">
        <f>K49*M49</f>
        <v>7153.1087236618159</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421300.92794922093</v>
      </c>
      <c r="N50" s="272">
        <f>K50*M50</f>
        <v>53083.916921601834</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18768.027361475648</v>
      </c>
      <c r="N51" s="272">
        <f>K51*M51</f>
        <v>18768.027361475648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174540.09374071306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7">
        <f>VLOOKUP(A61,TRANSPORTE!A3:D117,4,FALSE)</f>
        <v>1212.7478093670829</v>
      </c>
      <c r="M61" s="828"/>
      <c r="N61" s="287">
        <f>K61*L61</f>
        <v>152.80622398025244</v>
      </c>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152.80622398025244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975"/>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127"/>
    </row>
    <row r="78" spans="1:15" ht="15.75" thickBot="1">
      <c r="B78" s="829" t="s">
        <v>953</v>
      </c>
      <c r="C78" s="830"/>
      <c r="D78" s="830"/>
      <c r="E78" s="830"/>
      <c r="F78" s="830"/>
      <c r="G78" s="830"/>
      <c r="H78" s="830"/>
      <c r="I78" s="830"/>
      <c r="J78" s="830"/>
      <c r="K78" s="830"/>
      <c r="L78" s="830"/>
      <c r="M78" s="831"/>
      <c r="N78" s="460">
        <f>SUM(N72:N77)</f>
        <v>79140.954004237647</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262737.79585835879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52547.559171671761</v>
      </c>
      <c r="M85" s="858"/>
      <c r="N85" s="51"/>
    </row>
    <row r="86" spans="1:14">
      <c r="B86" s="89" t="s">
        <v>973</v>
      </c>
      <c r="C86" s="90"/>
      <c r="D86" s="90"/>
      <c r="E86" s="90"/>
      <c r="F86" s="90"/>
      <c r="G86" s="90"/>
      <c r="H86" s="90"/>
      <c r="I86" s="87"/>
      <c r="J86" s="88"/>
      <c r="K86" s="304">
        <v>0.05</v>
      </c>
      <c r="L86" s="857">
        <f>N80*K86</f>
        <v>13136.88979291794</v>
      </c>
      <c r="M86" s="858"/>
      <c r="N86" s="51"/>
    </row>
    <row r="87" spans="1:14" ht="15.75" thickBot="1">
      <c r="B87" s="91" t="s">
        <v>974</v>
      </c>
      <c r="C87" s="92"/>
      <c r="D87" s="92"/>
      <c r="E87" s="92"/>
      <c r="F87" s="92"/>
      <c r="G87" s="92"/>
      <c r="H87" s="92"/>
      <c r="I87" s="93"/>
      <c r="J87" s="94"/>
      <c r="K87" s="305">
        <v>0.05</v>
      </c>
      <c r="L87" s="859">
        <f>N80*K87</f>
        <v>13136.88979291794</v>
      </c>
      <c r="M87" s="860"/>
      <c r="N87" s="51"/>
    </row>
    <row r="88" spans="1:14" ht="15.75" thickBot="1">
      <c r="B88" s="823" t="s">
        <v>953</v>
      </c>
      <c r="C88" s="824"/>
      <c r="D88" s="824"/>
      <c r="E88" s="824"/>
      <c r="F88" s="824"/>
      <c r="G88" s="824"/>
      <c r="H88" s="824"/>
      <c r="I88" s="824"/>
      <c r="J88" s="824"/>
      <c r="K88" s="824"/>
      <c r="L88" s="824"/>
      <c r="M88" s="825"/>
      <c r="N88" s="52">
        <f>L85+L86+L87</f>
        <v>78821.338757507634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341559.13461586641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156</v>
      </c>
      <c r="B36" s="836" t="str">
        <f>VLOOKUP(A36,EQUIPOS!A6:D154,3,FALSE)</f>
        <v>Cizalla manual de 90 cm.</v>
      </c>
      <c r="C36" s="837"/>
      <c r="D36" s="837"/>
      <c r="E36" s="837"/>
      <c r="F36" s="837"/>
      <c r="G36" s="837"/>
      <c r="H36" s="838"/>
      <c r="I36" s="267"/>
      <c r="J36" s="268"/>
      <c r="K36" s="269">
        <f>VLOOKUP(A36,EQUIPOS!A6:D163,4,FALSE)</f>
        <v>682.79901848795737</v>
      </c>
      <c r="L36" s="270"/>
      <c r="M36" s="336">
        <v>37.5</v>
      </c>
      <c r="N36" s="272">
        <f>K36/M36</f>
        <v>18.20797382634553</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N78*M41</f>
        <v>16.081724361440799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34.289698187786328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2800.6285393402241</v>
      </c>
      <c r="N48" s="272">
        <f>K48*M48</f>
        <v>2940.6599663072352</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4631.6757750447132</v>
      </c>
      <c r="N49" s="272">
        <f>K49*M49</f>
        <v>138.9502732513414</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3079.6102395585767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7">
        <f>VLOOKUP(A61,TRANSPORTE!A3:D117,4,FALSE)</f>
        <v>0.43905677139059429</v>
      </c>
      <c r="M61" s="828"/>
      <c r="N61" s="287">
        <f>K61*L61</f>
        <v>0.46100960996012402</v>
      </c>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0.46100960996012402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1">
        <f>SUM(N72:N77)</f>
        <v>804.08621807203986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3918.4471654283625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783.68943308567259</v>
      </c>
      <c r="M85" s="858"/>
      <c r="N85" s="51"/>
    </row>
    <row r="86" spans="1:14">
      <c r="B86" s="89" t="s">
        <v>973</v>
      </c>
      <c r="C86" s="90"/>
      <c r="D86" s="90"/>
      <c r="E86" s="90"/>
      <c r="F86" s="90"/>
      <c r="G86" s="90"/>
      <c r="H86" s="90"/>
      <c r="I86" s="87"/>
      <c r="J86" s="88"/>
      <c r="K86" s="304">
        <v>0.05</v>
      </c>
      <c r="L86" s="857">
        <f>N80*K86</f>
        <v>195.92235827141815</v>
      </c>
      <c r="M86" s="858"/>
      <c r="N86" s="51"/>
    </row>
    <row r="87" spans="1:14" ht="15.75" thickBot="1">
      <c r="B87" s="91" t="s">
        <v>974</v>
      </c>
      <c r="C87" s="92"/>
      <c r="D87" s="92"/>
      <c r="E87" s="92"/>
      <c r="F87" s="92"/>
      <c r="G87" s="92"/>
      <c r="H87" s="92"/>
      <c r="I87" s="93"/>
      <c r="J87" s="94"/>
      <c r="K87" s="305">
        <v>0.05</v>
      </c>
      <c r="L87" s="859">
        <f>N80*K87</f>
        <v>195.92235827141815</v>
      </c>
      <c r="M87" s="860"/>
      <c r="N87" s="51"/>
    </row>
    <row r="88" spans="1:14" ht="15.75" thickBot="1">
      <c r="B88" s="823" t="s">
        <v>953</v>
      </c>
      <c r="C88" s="824"/>
      <c r="D88" s="824"/>
      <c r="E88" s="824"/>
      <c r="F88" s="824"/>
      <c r="G88" s="824"/>
      <c r="H88" s="824"/>
      <c r="I88" s="824"/>
      <c r="J88" s="824"/>
      <c r="K88" s="824"/>
      <c r="L88" s="824"/>
      <c r="M88" s="825"/>
      <c r="N88" s="52">
        <f>L85+L86+L87</f>
        <v>1175.5341496285089</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5093.9813150568716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156</v>
      </c>
      <c r="B36" s="836" t="str">
        <f>VLOOKUP(A36,EQUIPOS!A6:D154,3,FALSE)</f>
        <v>Cizalla manual de 90 cm.</v>
      </c>
      <c r="C36" s="837"/>
      <c r="D36" s="837"/>
      <c r="E36" s="837"/>
      <c r="F36" s="837"/>
      <c r="G36" s="837"/>
      <c r="H36" s="838"/>
      <c r="I36" s="267"/>
      <c r="J36" s="268"/>
      <c r="K36" s="269">
        <f>VLOOKUP(A36,EQUIPOS!A6:D163,4,FALSE)</f>
        <v>682.79901848795737</v>
      </c>
      <c r="L36" s="270"/>
      <c r="M36" s="336">
        <v>37.5</v>
      </c>
      <c r="N36" s="272">
        <f>K36/M36</f>
        <v>18.20797382634553</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N78*M41</f>
        <v>16.081724361440799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34.289698187786328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2276.9682447020446</v>
      </c>
      <c r="N48" s="272">
        <f>K48*M48</f>
        <v>2390.8166569371469</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4631.6757750447132</v>
      </c>
      <c r="N49" s="272">
        <f>K49*M49</f>
        <v>138.9502732513414</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2529.7669301884885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7">
        <f>VLOOKUP(A61,TRANSPORTE!A3:D117,4,FALSE)</f>
        <v>0.43905677139059429</v>
      </c>
      <c r="M61" s="828"/>
      <c r="N61" s="287">
        <f>K61*L61</f>
        <v>0.46100960996012402</v>
      </c>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0.46100960996012402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1">
        <f>SUM(N72:N77)</f>
        <v>804.08621807203986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3368.6038560582747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673.72077121165501</v>
      </c>
      <c r="M85" s="858"/>
      <c r="N85" s="51"/>
    </row>
    <row r="86" spans="1:14">
      <c r="B86" s="89" t="s">
        <v>973</v>
      </c>
      <c r="C86" s="90"/>
      <c r="D86" s="90"/>
      <c r="E86" s="90"/>
      <c r="F86" s="90"/>
      <c r="G86" s="90"/>
      <c r="H86" s="90"/>
      <c r="I86" s="87"/>
      <c r="J86" s="88"/>
      <c r="K86" s="304">
        <v>0.05</v>
      </c>
      <c r="L86" s="857">
        <f>N80*K86</f>
        <v>168.43019280291375</v>
      </c>
      <c r="M86" s="858"/>
      <c r="N86" s="51"/>
    </row>
    <row r="87" spans="1:14" ht="15.75" thickBot="1">
      <c r="B87" s="91" t="s">
        <v>974</v>
      </c>
      <c r="C87" s="92"/>
      <c r="D87" s="92"/>
      <c r="E87" s="92"/>
      <c r="F87" s="92"/>
      <c r="G87" s="92"/>
      <c r="H87" s="92"/>
      <c r="I87" s="93"/>
      <c r="J87" s="94"/>
      <c r="K87" s="305">
        <v>0.05</v>
      </c>
      <c r="L87" s="859">
        <f>N80*K87</f>
        <v>168.43019280291375</v>
      </c>
      <c r="M87" s="860"/>
      <c r="N87" s="51"/>
    </row>
    <row r="88" spans="1:14" ht="15.75" thickBot="1">
      <c r="B88" s="823" t="s">
        <v>953</v>
      </c>
      <c r="C88" s="824"/>
      <c r="D88" s="824"/>
      <c r="E88" s="824"/>
      <c r="F88" s="824"/>
      <c r="G88" s="824"/>
      <c r="H88" s="824"/>
      <c r="I88" s="824"/>
      <c r="J88" s="824"/>
      <c r="K88" s="824"/>
      <c r="L88" s="824"/>
      <c r="M88" s="825"/>
      <c r="N88" s="52">
        <f>L85+L86+L87</f>
        <v>1010.5811568174826</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4379.1850128757569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123</v>
      </c>
      <c r="B36" s="836" t="str">
        <f>VLOOKUP(A36,EQUIPOS!A6:D154,3,FALSE)</f>
        <v>Bomba de inyección de lechada</v>
      </c>
      <c r="C36" s="837"/>
      <c r="D36" s="837"/>
      <c r="E36" s="837"/>
      <c r="F36" s="837"/>
      <c r="G36" s="837"/>
      <c r="H36" s="838"/>
      <c r="I36" s="267"/>
      <c r="J36" s="268"/>
      <c r="K36" s="269">
        <f>VLOOKUP(A36,EQUIPOS!A6:D163,4,FALSE)</f>
        <v>14977.493785421275</v>
      </c>
      <c r="L36" s="270"/>
      <c r="M36" s="336">
        <v>670</v>
      </c>
      <c r="N36" s="272">
        <f>K36/M36</f>
        <v>22.354468336449663</v>
      </c>
    </row>
    <row r="37" spans="1:14">
      <c r="A37" s="113" t="s">
        <v>125</v>
      </c>
      <c r="B37" s="836" t="str">
        <f>VLOOKUP(A37,EQUIPOS!A7:D154,3,FALSE)</f>
        <v>Bomba para gato de tensionamiento</v>
      </c>
      <c r="C37" s="837"/>
      <c r="D37" s="837"/>
      <c r="E37" s="837"/>
      <c r="F37" s="837"/>
      <c r="G37" s="837"/>
      <c r="H37" s="838"/>
      <c r="I37" s="421"/>
      <c r="J37" s="422"/>
      <c r="K37" s="269">
        <f>VLOOKUP(A37,EQUIPOS!A7:D164,4,FALSE)</f>
        <v>34575.671018778317</v>
      </c>
      <c r="L37" s="335"/>
      <c r="M37" s="336">
        <v>670</v>
      </c>
      <c r="N37" s="272">
        <f>K37/M37</f>
        <v>51.605479132504954</v>
      </c>
    </row>
    <row r="38" spans="1:14">
      <c r="A38" s="113" t="s">
        <v>240</v>
      </c>
      <c r="B38" s="836" t="str">
        <f>VLOOKUP(A38,EQUIPOS!A8:D154,3,FALSE)</f>
        <v>Gato para tensionamiento, fuerza Max 200 ton, área de tensión 314 cm2.</v>
      </c>
      <c r="C38" s="837"/>
      <c r="D38" s="837"/>
      <c r="E38" s="837"/>
      <c r="F38" s="837"/>
      <c r="G38" s="837"/>
      <c r="H38" s="838"/>
      <c r="I38" s="328"/>
      <c r="J38" s="330"/>
      <c r="K38" s="269">
        <f>VLOOKUP(A38,EQUIPOS!A8:D165,4,FALSE)</f>
        <v>92900.65024067006</v>
      </c>
      <c r="L38" s="423"/>
      <c r="M38" s="424">
        <v>670</v>
      </c>
      <c r="N38" s="272">
        <f>K38/M38</f>
        <v>138.65768692637323</v>
      </c>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N78*M41</f>
        <v>6.4163654810271034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219.03399987635495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10853.760641296198</v>
      </c>
      <c r="N48" s="272">
        <f t="shared" ref="N48:N53" si="0">K48*M48</f>
        <v>43.415042565184791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10936.443845712753</v>
      </c>
      <c r="N49" s="272">
        <f t="shared" si="0"/>
        <v>43.745775382851008</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779.13019546368844</v>
      </c>
      <c r="N50" s="272">
        <f t="shared" si="0"/>
        <v>15.58260390927377</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4238.044246889559</v>
      </c>
      <c r="N51" s="272">
        <f t="shared" si="0"/>
        <v>360.23376098561255</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48591.223169877565</v>
      </c>
      <c r="N52" s="272">
        <f t="shared" si="0"/>
        <v>48.591223169877566</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4631.6757750447132</v>
      </c>
      <c r="N53" s="272">
        <f t="shared" si="0"/>
        <v>92.633515500894262</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604.20192151369395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B61" s="46"/>
      <c r="C61" s="317"/>
      <c r="D61" s="317"/>
      <c r="E61" s="317"/>
      <c r="F61" s="317"/>
      <c r="G61" s="31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127"/>
    </row>
    <row r="78" spans="1:15" ht="15.75" thickBot="1">
      <c r="B78" s="829" t="s">
        <v>953</v>
      </c>
      <c r="C78" s="830"/>
      <c r="D78" s="830"/>
      <c r="E78" s="830"/>
      <c r="F78" s="830"/>
      <c r="G78" s="830"/>
      <c r="H78" s="830"/>
      <c r="I78" s="830"/>
      <c r="J78" s="830"/>
      <c r="K78" s="830"/>
      <c r="L78" s="830"/>
      <c r="M78" s="831"/>
      <c r="N78" s="460">
        <f>SUM(N72:N77)</f>
        <v>320.81827405135516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1144.0541954414041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228.81083908828083</v>
      </c>
      <c r="M85" s="858"/>
      <c r="N85" s="51"/>
    </row>
    <row r="86" spans="1:14">
      <c r="B86" s="89" t="s">
        <v>973</v>
      </c>
      <c r="C86" s="90"/>
      <c r="D86" s="90"/>
      <c r="E86" s="90"/>
      <c r="F86" s="90"/>
      <c r="G86" s="90"/>
      <c r="H86" s="90"/>
      <c r="I86" s="87"/>
      <c r="J86" s="88"/>
      <c r="K86" s="304">
        <v>0.05</v>
      </c>
      <c r="L86" s="857">
        <f>N80*K86</f>
        <v>57.202709772070207</v>
      </c>
      <c r="M86" s="858"/>
      <c r="N86" s="51"/>
    </row>
    <row r="87" spans="1:14" ht="15.75" thickBot="1">
      <c r="B87" s="91" t="s">
        <v>974</v>
      </c>
      <c r="C87" s="92"/>
      <c r="D87" s="92"/>
      <c r="E87" s="92"/>
      <c r="F87" s="92"/>
      <c r="G87" s="92"/>
      <c r="H87" s="92"/>
      <c r="I87" s="93"/>
      <c r="J87" s="94"/>
      <c r="K87" s="305">
        <v>0.05</v>
      </c>
      <c r="L87" s="859">
        <f>N80*K87</f>
        <v>57.202709772070207</v>
      </c>
      <c r="M87" s="860"/>
      <c r="N87" s="51"/>
    </row>
    <row r="88" spans="1:14" ht="15.75" thickBot="1">
      <c r="B88" s="823" t="s">
        <v>953</v>
      </c>
      <c r="C88" s="824"/>
      <c r="D88" s="824"/>
      <c r="E88" s="824"/>
      <c r="F88" s="824"/>
      <c r="G88" s="824"/>
      <c r="H88" s="824"/>
      <c r="I88" s="824"/>
      <c r="J88" s="824"/>
      <c r="K88" s="824"/>
      <c r="L88" s="824"/>
      <c r="M88" s="825"/>
      <c r="N88" s="52">
        <f>L85+L86+L87</f>
        <v>343.21625863242122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1487.2704540738252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123</v>
      </c>
      <c r="B36" s="836" t="str">
        <f>VLOOKUP(A36,EQUIPOS!A6:D154,3,FALSE)</f>
        <v>Bomba de inyección de lechada</v>
      </c>
      <c r="C36" s="837"/>
      <c r="D36" s="837"/>
      <c r="E36" s="837"/>
      <c r="F36" s="837"/>
      <c r="G36" s="837"/>
      <c r="H36" s="838"/>
      <c r="I36" s="267"/>
      <c r="J36" s="268"/>
      <c r="K36" s="269">
        <f>VLOOKUP(A36,EQUIPOS!A6:D163,4,FALSE)</f>
        <v>14977.493785421275</v>
      </c>
      <c r="L36" s="270"/>
      <c r="M36" s="336">
        <v>670</v>
      </c>
      <c r="N36" s="272">
        <f>K36/M36</f>
        <v>22.354468336449663</v>
      </c>
    </row>
    <row r="37" spans="1:14">
      <c r="A37" s="113" t="s">
        <v>125</v>
      </c>
      <c r="B37" s="836" t="str">
        <f>VLOOKUP(A37,EQUIPOS!A7:D154,3,FALSE)</f>
        <v>Bomba para gato de tensionamiento</v>
      </c>
      <c r="C37" s="837"/>
      <c r="D37" s="837"/>
      <c r="E37" s="837"/>
      <c r="F37" s="837"/>
      <c r="G37" s="837"/>
      <c r="H37" s="838"/>
      <c r="I37" s="421"/>
      <c r="J37" s="422"/>
      <c r="K37" s="269">
        <f>VLOOKUP(A37,EQUIPOS!A7:D164,4,FALSE)</f>
        <v>34575.671018778317</v>
      </c>
      <c r="L37" s="335"/>
      <c r="M37" s="336">
        <v>670</v>
      </c>
      <c r="N37" s="272">
        <f>K37/M37</f>
        <v>51.605479132504954</v>
      </c>
    </row>
    <row r="38" spans="1:14">
      <c r="A38" s="113" t="s">
        <v>240</v>
      </c>
      <c r="B38" s="836" t="str">
        <f>VLOOKUP(A38,EQUIPOS!A8:D154,3,FALSE)</f>
        <v>Gato para tensionamiento, fuerza Max 200 ton, área de tensión 314 cm2.</v>
      </c>
      <c r="C38" s="837"/>
      <c r="D38" s="837"/>
      <c r="E38" s="837"/>
      <c r="F38" s="837"/>
      <c r="G38" s="837"/>
      <c r="H38" s="838"/>
      <c r="I38" s="328"/>
      <c r="J38" s="330"/>
      <c r="K38" s="269">
        <f>VLOOKUP(A38,EQUIPOS!A8:D165,4,FALSE)</f>
        <v>92900.65024067006</v>
      </c>
      <c r="L38" s="423"/>
      <c r="M38" s="424">
        <v>670</v>
      </c>
      <c r="N38" s="272">
        <f>K38/M38</f>
        <v>138.65768692637323</v>
      </c>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N78*M41</f>
        <v>6.4163654810271034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219.03399987635495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10853.760641296198</v>
      </c>
      <c r="N48" s="272">
        <f t="shared" ref="N48:N53" si="0">K48*M48</f>
        <v>43.415042565184791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10936.443845712753</v>
      </c>
      <c r="N49" s="272">
        <f t="shared" si="0"/>
        <v>43.745775382851008</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779.13019546368844</v>
      </c>
      <c r="N50" s="272">
        <f t="shared" si="0"/>
        <v>15.58260390927377</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4238.044246889559</v>
      </c>
      <c r="N51" s="272">
        <f t="shared" si="0"/>
        <v>23436.384685299261</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48591.223169877565</v>
      </c>
      <c r="N52" s="272">
        <f t="shared" si="0"/>
        <v>48.591223169877566</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4631.6757750447132</v>
      </c>
      <c r="N53" s="272">
        <f t="shared" si="0"/>
        <v>92.633515500894262</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23680.352845827343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B61" s="46"/>
      <c r="C61" s="317"/>
      <c r="D61" s="317"/>
      <c r="E61" s="317"/>
      <c r="F61" s="317"/>
      <c r="G61" s="31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1">
        <f>SUM(N72:N77)</f>
        <v>320.81827405135516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24220.205119755054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4844.0410239510111</v>
      </c>
      <c r="M85" s="858"/>
      <c r="N85" s="51"/>
    </row>
    <row r="86" spans="1:14">
      <c r="B86" s="89" t="s">
        <v>973</v>
      </c>
      <c r="C86" s="90"/>
      <c r="D86" s="90"/>
      <c r="E86" s="90"/>
      <c r="F86" s="90"/>
      <c r="G86" s="90"/>
      <c r="H86" s="90"/>
      <c r="I86" s="87"/>
      <c r="J86" s="88"/>
      <c r="K86" s="304">
        <v>0.05</v>
      </c>
      <c r="L86" s="857">
        <f>N80*K86</f>
        <v>1211.0102559877528</v>
      </c>
      <c r="M86" s="858"/>
      <c r="N86" s="51"/>
    </row>
    <row r="87" spans="1:14" ht="15.75" thickBot="1">
      <c r="B87" s="91" t="s">
        <v>974</v>
      </c>
      <c r="C87" s="92"/>
      <c r="D87" s="92"/>
      <c r="E87" s="92"/>
      <c r="F87" s="92"/>
      <c r="G87" s="92"/>
      <c r="H87" s="92"/>
      <c r="I87" s="93"/>
      <c r="J87" s="94"/>
      <c r="K87" s="305">
        <v>0.05</v>
      </c>
      <c r="L87" s="859">
        <f>N80*K87</f>
        <v>1211.0102559877528</v>
      </c>
      <c r="M87" s="860"/>
      <c r="N87" s="51"/>
    </row>
    <row r="88" spans="1:14" ht="15.75" thickBot="1">
      <c r="B88" s="823" t="s">
        <v>953</v>
      </c>
      <c r="C88" s="824"/>
      <c r="D88" s="824"/>
      <c r="E88" s="824"/>
      <c r="F88" s="824"/>
      <c r="G88" s="824"/>
      <c r="H88" s="824"/>
      <c r="I88" s="824"/>
      <c r="J88" s="824"/>
      <c r="K88" s="824"/>
      <c r="L88" s="824"/>
      <c r="M88" s="825"/>
      <c r="N88" s="52">
        <f>L85+L86+L87</f>
        <v>7266.0615359265157</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31486.266655681567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2"/>
      <c r="C1" s="924"/>
      <c r="D1" s="925"/>
      <c r="E1" s="925"/>
      <c r="F1" s="925"/>
      <c r="G1" s="925"/>
      <c r="H1" s="925"/>
      <c r="I1" s="925"/>
      <c r="J1" s="926"/>
      <c r="K1" s="983" t="s">
        <v>933</v>
      </c>
      <c r="L1" s="929" t="s">
        <v>2198</v>
      </c>
      <c r="M1" s="930"/>
      <c r="N1" s="931"/>
    </row>
    <row r="2" spans="2:14">
      <c r="B2" s="913"/>
      <c r="C2" s="935" t="s">
        <v>934</v>
      </c>
      <c r="D2" s="936"/>
      <c r="E2" s="936"/>
      <c r="F2" s="936"/>
      <c r="G2" s="936"/>
      <c r="H2" s="936"/>
      <c r="I2" s="936"/>
      <c r="J2" s="937"/>
      <c r="K2" s="982"/>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82"/>
      <c r="L4" s="932"/>
      <c r="M4" s="933"/>
      <c r="N4" s="93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981" t="s">
        <v>945</v>
      </c>
      <c r="M30" s="835"/>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9" t="s">
        <v>948</v>
      </c>
      <c r="J35" s="806"/>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956"/>
      <c r="D41" s="956"/>
      <c r="E41" s="38"/>
      <c r="F41" s="39"/>
      <c r="G41" s="39"/>
      <c r="H41" s="40"/>
      <c r="I41" s="36"/>
      <c r="J41" s="37"/>
      <c r="K41" s="279"/>
      <c r="L41" s="276"/>
      <c r="M41" s="401">
        <v>0.01</v>
      </c>
      <c r="N41" s="344">
        <f>N78*M41</f>
        <v>16.915937500000002</v>
      </c>
    </row>
    <row r="42" spans="1:14" ht="15.75" thickBot="1">
      <c r="B42" s="957"/>
      <c r="C42" s="958"/>
      <c r="D42" s="958"/>
      <c r="E42" s="958"/>
      <c r="F42" s="958"/>
      <c r="G42" s="958"/>
      <c r="H42" s="959"/>
      <c r="I42" s="845"/>
      <c r="J42" s="846"/>
      <c r="K42" s="41"/>
      <c r="L42" s="847"/>
      <c r="M42" s="960"/>
      <c r="N42" s="105"/>
    </row>
    <row r="43" spans="1:14" ht="15.75" thickBot="1">
      <c r="B43" s="823" t="s">
        <v>953</v>
      </c>
      <c r="C43" s="824"/>
      <c r="D43" s="824"/>
      <c r="E43" s="824"/>
      <c r="F43" s="824"/>
      <c r="G43" s="824"/>
      <c r="H43" s="824"/>
      <c r="I43" s="824"/>
      <c r="J43" s="824"/>
      <c r="K43" s="824"/>
      <c r="L43" s="824"/>
      <c r="M43" s="825"/>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371736.1128963714</v>
      </c>
      <c r="N48" s="272">
        <f>K48*M48</f>
        <v>371736.1128963714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371736.1128963714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B61" s="46"/>
      <c r="C61" s="317"/>
      <c r="D61" s="317"/>
      <c r="E61" s="317"/>
      <c r="F61" s="317"/>
      <c r="G61" s="31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980"/>
      <c r="I71" s="73" t="s">
        <v>964</v>
      </c>
      <c r="J71" s="75" t="s">
        <v>1410</v>
      </c>
      <c r="K71" s="74" t="s">
        <v>966</v>
      </c>
      <c r="L71" s="851" t="s">
        <v>950</v>
      </c>
      <c r="M71" s="975"/>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46"/>
      <c r="I77" s="126"/>
      <c r="J77" s="126"/>
      <c r="K77" s="126"/>
      <c r="L77" s="979"/>
      <c r="M77" s="848"/>
      <c r="N77" s="127"/>
    </row>
    <row r="78" spans="1:15" ht="15.75" thickBot="1">
      <c r="B78" s="829" t="s">
        <v>953</v>
      </c>
      <c r="C78" s="830"/>
      <c r="D78" s="830"/>
      <c r="E78" s="830"/>
      <c r="F78" s="830"/>
      <c r="G78" s="830"/>
      <c r="H78" s="830"/>
      <c r="I78" s="830"/>
      <c r="J78" s="830"/>
      <c r="K78" s="830"/>
      <c r="L78" s="830"/>
      <c r="M78" s="831"/>
      <c r="N78" s="460">
        <f>SUM(N72:N77)</f>
        <v>1691.59375</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373444.62258387142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74688.924516774292</v>
      </c>
      <c r="M85" s="858"/>
      <c r="N85" s="51"/>
    </row>
    <row r="86" spans="1:14">
      <c r="B86" s="89" t="s">
        <v>973</v>
      </c>
      <c r="C86" s="90"/>
      <c r="D86" s="90"/>
      <c r="E86" s="90"/>
      <c r="F86" s="90"/>
      <c r="G86" s="90"/>
      <c r="H86" s="90"/>
      <c r="I86" s="87"/>
      <c r="J86" s="88"/>
      <c r="K86" s="304">
        <v>0.05</v>
      </c>
      <c r="L86" s="857">
        <f>N80*K86</f>
        <v>18672.231129193573</v>
      </c>
      <c r="M86" s="858"/>
      <c r="N86" s="51"/>
    </row>
    <row r="87" spans="1:14" ht="15.75" thickBot="1">
      <c r="B87" s="91" t="s">
        <v>974</v>
      </c>
      <c r="C87" s="92"/>
      <c r="D87" s="92"/>
      <c r="E87" s="92"/>
      <c r="F87" s="92"/>
      <c r="G87" s="92"/>
      <c r="H87" s="92"/>
      <c r="I87" s="93"/>
      <c r="J87" s="94"/>
      <c r="K87" s="305">
        <v>0.05</v>
      </c>
      <c r="L87" s="859">
        <f>N80*K87</f>
        <v>18672.231129193573</v>
      </c>
      <c r="M87" s="860"/>
      <c r="N87" s="51"/>
    </row>
    <row r="88" spans="1:14" ht="15.75" thickBot="1">
      <c r="B88" s="823" t="s">
        <v>953</v>
      </c>
      <c r="C88" s="824"/>
      <c r="D88" s="824"/>
      <c r="E88" s="824"/>
      <c r="F88" s="824"/>
      <c r="G88" s="824"/>
      <c r="H88" s="824"/>
      <c r="I88" s="824"/>
      <c r="J88" s="824"/>
      <c r="K88" s="824"/>
      <c r="L88" s="824"/>
      <c r="M88" s="825"/>
      <c r="N88" s="52">
        <f>L85+L86+L87</f>
        <v>112033.38677516145</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485478.00935903285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N78*M41</f>
        <v>54.131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33112.003777134101</v>
      </c>
      <c r="N48" s="272">
        <f>K48*M48</f>
        <v>34767.603965990806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34767.603965990806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B61" s="46"/>
      <c r="C61" s="317"/>
      <c r="D61" s="317"/>
      <c r="E61" s="317"/>
      <c r="F61" s="317"/>
      <c r="G61" s="31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975"/>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1">
        <f>SUM(N72:N77)</f>
        <v>1082.6199999999999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35904.354965990809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7180.8709931981621</v>
      </c>
      <c r="M85" s="858"/>
      <c r="N85" s="51"/>
    </row>
    <row r="86" spans="1:14">
      <c r="B86" s="89" t="s">
        <v>973</v>
      </c>
      <c r="C86" s="90"/>
      <c r="D86" s="90"/>
      <c r="E86" s="90"/>
      <c r="F86" s="90"/>
      <c r="G86" s="90"/>
      <c r="H86" s="90"/>
      <c r="I86" s="87"/>
      <c r="J86" s="88"/>
      <c r="K86" s="304">
        <v>0.05</v>
      </c>
      <c r="L86" s="857">
        <f>N80*K86</f>
        <v>1795.2177482995405</v>
      </c>
      <c r="M86" s="858"/>
      <c r="N86" s="51"/>
    </row>
    <row r="87" spans="1:14" ht="15.75" thickBot="1">
      <c r="B87" s="91" t="s">
        <v>974</v>
      </c>
      <c r="C87" s="92"/>
      <c r="D87" s="92"/>
      <c r="E87" s="92"/>
      <c r="F87" s="92"/>
      <c r="G87" s="92"/>
      <c r="H87" s="92"/>
      <c r="I87" s="93"/>
      <c r="J87" s="94"/>
      <c r="K87" s="305">
        <v>0.05</v>
      </c>
      <c r="L87" s="859">
        <f>N80*K87</f>
        <v>1795.2177482995405</v>
      </c>
      <c r="M87" s="860"/>
      <c r="N87" s="51"/>
    </row>
    <row r="88" spans="1:14" ht="15.75" thickBot="1">
      <c r="B88" s="823" t="s">
        <v>953</v>
      </c>
      <c r="C88" s="824"/>
      <c r="D88" s="824"/>
      <c r="E88" s="824"/>
      <c r="F88" s="824"/>
      <c r="G88" s="824"/>
      <c r="H88" s="824"/>
      <c r="I88" s="824"/>
      <c r="J88" s="824"/>
      <c r="K88" s="824"/>
      <c r="L88" s="824"/>
      <c r="M88" s="825"/>
      <c r="N88" s="52">
        <f>L85+L86+L87</f>
        <v>10771.306489797244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46675.661455788053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9"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190</v>
      </c>
      <c r="B36" s="836" t="str">
        <f>VLOOKUP(A36,EQUIPOS!A6:D154,3,FALSE)</f>
        <v>Diferencial de 3 ton</v>
      </c>
      <c r="C36" s="837"/>
      <c r="D36" s="837"/>
      <c r="E36" s="837"/>
      <c r="F36" s="837"/>
      <c r="G36" s="837"/>
      <c r="H36" s="838"/>
      <c r="I36" s="267"/>
      <c r="J36" s="268"/>
      <c r="K36" s="269">
        <f>VLOOKUP(A36,EQUIPOS!A6:D163,4,FALSE)</f>
        <v>3178.7890604996724</v>
      </c>
      <c r="L36" s="270"/>
      <c r="M36" s="336">
        <v>40</v>
      </c>
      <c r="N36" s="272">
        <f>K36/M36</f>
        <v>79.469726512491803</v>
      </c>
    </row>
    <row r="37" spans="1:14">
      <c r="A37" s="113" t="s">
        <v>195</v>
      </c>
      <c r="B37" s="836" t="str">
        <f>VLOOKUP(A37,EQUIPOS!A7:D154,3,FALSE)</f>
        <v xml:space="preserve">Equipo de oxicorte, Capacidad de corte: hasta 6´´ (152mm) </v>
      </c>
      <c r="C37" s="837"/>
      <c r="D37" s="837"/>
      <c r="E37" s="837"/>
      <c r="F37" s="837"/>
      <c r="G37" s="837"/>
      <c r="H37" s="838"/>
      <c r="I37" s="421"/>
      <c r="J37" s="422"/>
      <c r="K37" s="269">
        <f>VLOOKUP(A37,EQUIPOS!A7:D164,4,FALSE)</f>
        <v>9248.5434621319255</v>
      </c>
      <c r="L37" s="335"/>
      <c r="M37" s="336">
        <v>40</v>
      </c>
      <c r="N37" s="272">
        <f t="shared" ref="N37:N43" si="0">K37/M37</f>
        <v>231.21358655329814</v>
      </c>
    </row>
    <row r="38" spans="1:14">
      <c r="A38" s="113" t="s">
        <v>204</v>
      </c>
      <c r="B38" s="836" t="str">
        <f>VLOOKUP(A38,EQUIPOS!A8:D154,3,FALSE)</f>
        <v xml:space="preserve">Equipo de soldadura 250 AMP
</v>
      </c>
      <c r="C38" s="837"/>
      <c r="D38" s="837"/>
      <c r="E38" s="837"/>
      <c r="F38" s="837"/>
      <c r="G38" s="837"/>
      <c r="H38" s="838"/>
      <c r="I38" s="421"/>
      <c r="J38" s="422"/>
      <c r="K38" s="269">
        <f>VLOOKUP(A38,EQUIPOS!A8:D165,4,FALSE)</f>
        <v>13163.872969047105</v>
      </c>
      <c r="L38" s="335"/>
      <c r="M38" s="336">
        <v>40</v>
      </c>
      <c r="N38" s="272">
        <f t="shared" si="0"/>
        <v>329.0968242261776</v>
      </c>
    </row>
    <row r="39" spans="1:14">
      <c r="A39" s="113" t="s">
        <v>208</v>
      </c>
      <c r="B39" s="836" t="str">
        <f>VLOOKUP(A39,EQUIPOS!A9:D154,3,FALSE)</f>
        <v>Equipo de soldadura 400</v>
      </c>
      <c r="C39" s="837"/>
      <c r="D39" s="837"/>
      <c r="E39" s="837"/>
      <c r="F39" s="837"/>
      <c r="G39" s="837"/>
      <c r="H39" s="838"/>
      <c r="I39" s="421"/>
      <c r="J39" s="422"/>
      <c r="K39" s="269">
        <f>VLOOKUP(A39,EQUIPOS!A9:D166,4,FALSE)</f>
        <v>14587.908759857575</v>
      </c>
      <c r="L39" s="335"/>
      <c r="M39" s="336">
        <v>40</v>
      </c>
      <c r="N39" s="272">
        <f t="shared" si="0"/>
        <v>364.69771899643939</v>
      </c>
    </row>
    <row r="40" spans="1:14">
      <c r="A40" s="113" t="s">
        <v>210</v>
      </c>
      <c r="B40" s="836" t="str">
        <f>VLOOKUP(A40,EQUIPOS!A10:D154,3,FALSE)</f>
        <v>Equipo de soldadura 600</v>
      </c>
      <c r="C40" s="837"/>
      <c r="D40" s="837"/>
      <c r="E40" s="837"/>
      <c r="F40" s="837"/>
      <c r="G40" s="837"/>
      <c r="H40" s="838"/>
      <c r="I40" s="421"/>
      <c r="J40" s="422"/>
      <c r="K40" s="269">
        <f>VLOOKUP(A40,EQUIPOS!A10:D167,4,FALSE)</f>
        <v>16848.527131878513</v>
      </c>
      <c r="L40" s="335"/>
      <c r="M40" s="336">
        <v>40</v>
      </c>
      <c r="N40" s="272">
        <f t="shared" si="0"/>
        <v>421.21317829696284</v>
      </c>
    </row>
    <row r="41" spans="1:14">
      <c r="A41" s="113" t="s">
        <v>202</v>
      </c>
      <c r="B41" s="836" t="str">
        <f>VLOOKUP(A41,EQUIPOS!A11:D155,3,FALSE)</f>
        <v xml:space="preserve">Equipo de rayos X y/o ultrasonido
</v>
      </c>
      <c r="C41" s="837"/>
      <c r="D41" s="837"/>
      <c r="E41" s="837"/>
      <c r="F41" s="837"/>
      <c r="G41" s="837"/>
      <c r="H41" s="838"/>
      <c r="I41" s="421"/>
      <c r="J41" s="422"/>
      <c r="K41" s="269">
        <f>VLOOKUP(A41,EQUIPOS!A11:D168,4,FALSE)</f>
        <v>58431.602492046011</v>
      </c>
      <c r="L41" s="335"/>
      <c r="M41" s="336">
        <v>4000</v>
      </c>
      <c r="N41" s="272">
        <f t="shared" si="0"/>
        <v>14.607900623011503</v>
      </c>
    </row>
    <row r="42" spans="1:14">
      <c r="A42" s="113" t="s">
        <v>294</v>
      </c>
      <c r="B42" s="836" t="str">
        <f>VLOOKUP(A42,EQUIPOS!A12:D156,3,FALSE)</f>
        <v>Puente grúa</v>
      </c>
      <c r="C42" s="837"/>
      <c r="D42" s="837"/>
      <c r="E42" s="837"/>
      <c r="F42" s="837"/>
      <c r="G42" s="837"/>
      <c r="H42" s="838"/>
      <c r="I42" s="421"/>
      <c r="J42" s="422"/>
      <c r="K42" s="269">
        <f>VLOOKUP(A42,EQUIPOS!A12:D169,4,FALSE)</f>
        <v>505427.1076913139</v>
      </c>
      <c r="L42" s="335"/>
      <c r="M42" s="336">
        <v>40000</v>
      </c>
      <c r="N42" s="272">
        <f t="shared" si="0"/>
        <v>12.635677692282847</v>
      </c>
    </row>
    <row r="43" spans="1:14">
      <c r="A43" s="113" t="s">
        <v>334</v>
      </c>
      <c r="B43" s="836" t="str">
        <f>VLOOKUP(A43,EQUIPOS!A13:D157,3,FALSE)</f>
        <v>Taladro industrial</v>
      </c>
      <c r="C43" s="837"/>
      <c r="D43" s="837"/>
      <c r="E43" s="837"/>
      <c r="F43" s="837"/>
      <c r="G43" s="837"/>
      <c r="H43" s="838"/>
      <c r="I43" s="421"/>
      <c r="J43" s="422"/>
      <c r="K43" s="269">
        <f>VLOOKUP(A43,EQUIPOS!A13:D170,4,FALSE)</f>
        <v>7725.0609674275656</v>
      </c>
      <c r="L43" s="335"/>
      <c r="M43" s="336">
        <v>40</v>
      </c>
      <c r="N43" s="272">
        <f t="shared" si="0"/>
        <v>193.12652418568914</v>
      </c>
    </row>
    <row r="44" spans="1:14">
      <c r="B44" s="836"/>
      <c r="C44" s="837"/>
      <c r="D44" s="837"/>
      <c r="E44" s="837"/>
      <c r="F44" s="837"/>
      <c r="G44" s="837"/>
      <c r="H44" s="838"/>
      <c r="I44" s="36"/>
      <c r="J44" s="37"/>
      <c r="K44" s="269"/>
      <c r="L44" s="276"/>
      <c r="M44" s="336"/>
      <c r="N44" s="272"/>
    </row>
    <row r="45" spans="1:14">
      <c r="B45" s="320"/>
      <c r="C45" s="321"/>
      <c r="D45" s="321"/>
      <c r="E45" s="321"/>
      <c r="F45" s="323"/>
      <c r="G45" s="323"/>
      <c r="H45" s="125"/>
      <c r="I45" s="36"/>
      <c r="J45" s="37"/>
      <c r="K45" s="269"/>
      <c r="L45" s="276"/>
      <c r="M45" s="277"/>
      <c r="N45" s="273"/>
    </row>
    <row r="46" spans="1:14">
      <c r="B46" s="843" t="s">
        <v>952</v>
      </c>
      <c r="C46" s="844"/>
      <c r="D46" s="844"/>
      <c r="E46" s="38"/>
      <c r="F46" s="39"/>
      <c r="G46" s="39"/>
      <c r="H46" s="40"/>
      <c r="I46" s="36"/>
      <c r="J46" s="37"/>
      <c r="K46" s="279"/>
      <c r="L46" s="276"/>
      <c r="M46" s="401">
        <v>0.1</v>
      </c>
      <c r="N46" s="344">
        <f>N83*M46</f>
        <v>201.60799618480041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SUM(N36:N46)</f>
        <v>1847.6691332711537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31739.750085134361</v>
      </c>
      <c r="N53" s="272">
        <f t="shared" ref="N53:N58" si="1">K53*M53</f>
        <v>158.69875042567182</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3681.5226787012107</v>
      </c>
      <c r="N54" s="272">
        <f t="shared" si="1"/>
        <v>18.407613393506054</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16495.913921814114</v>
      </c>
      <c r="N55" s="272">
        <f t="shared" si="1"/>
        <v>82.479569609070566</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10308.648508890972</v>
      </c>
      <c r="N56" s="272">
        <f t="shared" si="1"/>
        <v>103.08648508890973</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13285.494884008716</v>
      </c>
      <c r="N57" s="272">
        <f t="shared" si="1"/>
        <v>132.85494884008716</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2488.9764611547484</v>
      </c>
      <c r="N58" s="272">
        <f t="shared" si="1"/>
        <v>2488.9764611547484</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3" t="s">
        <v>953</v>
      </c>
      <c r="C61" s="824"/>
      <c r="D61" s="824"/>
      <c r="E61" s="824"/>
      <c r="F61" s="824"/>
      <c r="G61" s="824"/>
      <c r="H61" s="824"/>
      <c r="I61" s="824"/>
      <c r="J61" s="824"/>
      <c r="K61" s="824"/>
      <c r="L61" s="824"/>
      <c r="M61" s="825"/>
      <c r="N61" s="394">
        <f>SUM(N53:N60)</f>
        <v>2984.5038285119936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6" t="s">
        <v>961</v>
      </c>
      <c r="M65" s="799"/>
      <c r="N65" s="76" t="s">
        <v>951</v>
      </c>
    </row>
    <row r="66" spans="1:15">
      <c r="B66" s="46"/>
      <c r="C66" s="317"/>
      <c r="D66" s="317"/>
      <c r="E66" s="317"/>
      <c r="F66" s="317"/>
      <c r="G66" s="31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311"/>
      <c r="I68" s="279"/>
      <c r="J68" s="286"/>
      <c r="K68" s="279"/>
      <c r="L68" s="827"/>
      <c r="M68" s="828"/>
      <c r="N68" s="287"/>
    </row>
    <row r="69" spans="1:15">
      <c r="B69" s="46"/>
      <c r="C69" s="47"/>
      <c r="D69" s="47"/>
      <c r="E69" s="47"/>
      <c r="F69" s="47"/>
      <c r="G69" s="47"/>
      <c r="H69" s="311"/>
      <c r="I69" s="279"/>
      <c r="J69" s="286"/>
      <c r="K69" s="279"/>
      <c r="L69" s="827"/>
      <c r="M69" s="828"/>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0"/>
      <c r="C82" s="811" t="e">
        <f>VLOOKUP(B82,'MANO DE OBRA'!B12:E73,3,FALSE)</f>
        <v>#N/A</v>
      </c>
      <c r="D82" s="811" t="e">
        <f>VLOOKUP(C82,'MANO DE OBRA'!C12:F73,3,FALSE)</f>
        <v>#N/A</v>
      </c>
      <c r="E82" s="811" t="e">
        <f>VLOOKUP(D82,'MANO DE OBRA'!D12:G73,3,FALSE)</f>
        <v>#N/A</v>
      </c>
      <c r="F82" s="811" t="e">
        <f>VLOOKUP(E82,'MANO DE OBRA'!E12:H73,3,FALSE)</f>
        <v>#N/A</v>
      </c>
      <c r="G82" s="811" t="e">
        <f>VLOOKUP(F82,'MANO DE OBRA'!F12:I73,3,FALSE)</f>
        <v>#N/A</v>
      </c>
      <c r="H82" s="811" t="e">
        <f>VLOOKUP(G82,'MANO DE OBRA'!G12:J73,3,FALSE)</f>
        <v>#N/A</v>
      </c>
      <c r="I82" s="470"/>
      <c r="J82" s="471"/>
      <c r="K82" s="474"/>
      <c r="L82" s="475"/>
      <c r="M82" s="476"/>
      <c r="N82" s="440"/>
    </row>
    <row r="83" spans="1:14" ht="15.75" thickBot="1">
      <c r="B83" s="829" t="s">
        <v>953</v>
      </c>
      <c r="C83" s="830"/>
      <c r="D83" s="830"/>
      <c r="E83" s="830"/>
      <c r="F83" s="830"/>
      <c r="G83" s="830"/>
      <c r="H83" s="830"/>
      <c r="I83" s="830"/>
      <c r="J83" s="830"/>
      <c r="K83" s="830"/>
      <c r="L83" s="830"/>
      <c r="M83" s="831"/>
      <c r="N83" s="460">
        <f>SUM(N77:N82)</f>
        <v>2016.0799618480041</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6848.2529236311511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4"/>
      <c r="J89" s="334"/>
      <c r="K89" s="302" t="s">
        <v>970</v>
      </c>
      <c r="L89" s="853" t="s">
        <v>971</v>
      </c>
      <c r="M89" s="854"/>
      <c r="N89" s="303"/>
    </row>
    <row r="90" spans="1:14">
      <c r="B90" s="855" t="s">
        <v>972</v>
      </c>
      <c r="C90" s="856"/>
      <c r="D90" s="856"/>
      <c r="E90" s="856"/>
      <c r="F90" s="856"/>
      <c r="G90" s="856"/>
      <c r="H90" s="856"/>
      <c r="I90" s="87"/>
      <c r="J90" s="88"/>
      <c r="K90" s="304">
        <v>0.2</v>
      </c>
      <c r="L90" s="857">
        <f>N85*K90</f>
        <v>1369.6505847262304</v>
      </c>
      <c r="M90" s="858"/>
      <c r="N90" s="51"/>
    </row>
    <row r="91" spans="1:14">
      <c r="B91" s="89" t="s">
        <v>973</v>
      </c>
      <c r="C91" s="90"/>
      <c r="D91" s="90"/>
      <c r="E91" s="90"/>
      <c r="F91" s="90"/>
      <c r="G91" s="90"/>
      <c r="H91" s="90"/>
      <c r="I91" s="87"/>
      <c r="J91" s="88"/>
      <c r="K91" s="304">
        <v>0.05</v>
      </c>
      <c r="L91" s="857">
        <f>N85*K91</f>
        <v>342.41264618155759</v>
      </c>
      <c r="M91" s="858"/>
      <c r="N91" s="51"/>
    </row>
    <row r="92" spans="1:14" ht="15.75" thickBot="1">
      <c r="B92" s="91" t="s">
        <v>974</v>
      </c>
      <c r="C92" s="92"/>
      <c r="D92" s="92"/>
      <c r="E92" s="92"/>
      <c r="F92" s="92"/>
      <c r="G92" s="92"/>
      <c r="H92" s="92"/>
      <c r="I92" s="93"/>
      <c r="J92" s="94"/>
      <c r="K92" s="305">
        <v>0.05</v>
      </c>
      <c r="L92" s="859">
        <f>N85*K92</f>
        <v>342.41264618155759</v>
      </c>
      <c r="M92" s="860"/>
      <c r="N92" s="51"/>
    </row>
    <row r="93" spans="1:14" ht="15.75" thickBot="1">
      <c r="B93" s="823" t="s">
        <v>953</v>
      </c>
      <c r="C93" s="824"/>
      <c r="D93" s="824"/>
      <c r="E93" s="824"/>
      <c r="F93" s="824"/>
      <c r="G93" s="824"/>
      <c r="H93" s="824"/>
      <c r="I93" s="824"/>
      <c r="J93" s="824"/>
      <c r="K93" s="824"/>
      <c r="L93" s="824"/>
      <c r="M93" s="825"/>
      <c r="N93" s="52">
        <f>L90+L91+L92</f>
        <v>2054.4758770893454</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8902.728800720497</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1"/>
      <c r="K125" s="971"/>
      <c r="L125" s="971"/>
      <c r="M125" s="971"/>
      <c r="N125" s="972"/>
    </row>
    <row r="126" spans="2:14" ht="15.75" thickBot="1">
      <c r="B126" s="419" t="s">
        <v>2221</v>
      </c>
      <c r="C126" s="420"/>
      <c r="D126" s="420"/>
      <c r="E126" s="259"/>
      <c r="F126" s="259"/>
      <c r="G126" s="259"/>
      <c r="H126" s="259"/>
      <c r="I126" s="259"/>
      <c r="J126" s="973"/>
      <c r="K126" s="973"/>
      <c r="L126" s="973"/>
      <c r="M126" s="973"/>
      <c r="N126" s="97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190</v>
      </c>
      <c r="B36" s="836" t="str">
        <f>VLOOKUP(A36,EQUIPOS!A6:D154,3,FALSE)</f>
        <v>Diferencial de 3 ton</v>
      </c>
      <c r="C36" s="837"/>
      <c r="D36" s="837"/>
      <c r="E36" s="837"/>
      <c r="F36" s="837"/>
      <c r="G36" s="837"/>
      <c r="H36" s="838"/>
      <c r="I36" s="267"/>
      <c r="J36" s="268"/>
      <c r="K36" s="269">
        <f>VLOOKUP(A36,EQUIPOS!A6:D163,4,FALSE)</f>
        <v>3178.7890604996724</v>
      </c>
      <c r="L36" s="270"/>
      <c r="M36" s="336">
        <v>40</v>
      </c>
      <c r="N36" s="272">
        <f t="shared" ref="N36:N41" si="0">K36/M36</f>
        <v>79.469726512491803</v>
      </c>
    </row>
    <row r="37" spans="1:14">
      <c r="A37" s="113" t="s">
        <v>334</v>
      </c>
      <c r="B37" s="836" t="str">
        <f>VLOOKUP(A37,EQUIPOS!A7:D154,3,FALSE)</f>
        <v>Taladro industrial</v>
      </c>
      <c r="C37" s="837"/>
      <c r="D37" s="837"/>
      <c r="E37" s="837"/>
      <c r="F37" s="837"/>
      <c r="G37" s="837"/>
      <c r="H37" s="838"/>
      <c r="I37" s="421"/>
      <c r="J37" s="422"/>
      <c r="K37" s="269">
        <f>VLOOKUP(A37,EQUIPOS!A7:D164,4,FALSE)</f>
        <v>7725.0609674275656</v>
      </c>
      <c r="L37" s="335"/>
      <c r="M37" s="336">
        <v>40</v>
      </c>
      <c r="N37" s="272">
        <f t="shared" si="0"/>
        <v>193.12652418568914</v>
      </c>
    </row>
    <row r="38" spans="1:14">
      <c r="A38" s="113" t="s">
        <v>195</v>
      </c>
      <c r="B38" s="836" t="str">
        <f>VLOOKUP(A38,EQUIPOS!A8:D154,3,FALSE)</f>
        <v xml:space="preserve">Equipo de oxicorte, Capacidad de corte: hasta 6´´ (152mm) </v>
      </c>
      <c r="C38" s="837"/>
      <c r="D38" s="837"/>
      <c r="E38" s="837"/>
      <c r="F38" s="837"/>
      <c r="G38" s="837"/>
      <c r="H38" s="838"/>
      <c r="I38" s="421"/>
      <c r="J38" s="422"/>
      <c r="K38" s="269">
        <f>VLOOKUP(A38,EQUIPOS!A8:D165,4,FALSE)</f>
        <v>9248.5434621319255</v>
      </c>
      <c r="L38" s="335"/>
      <c r="M38" s="336">
        <v>40</v>
      </c>
      <c r="N38" s="272">
        <f t="shared" si="0"/>
        <v>231.21358655329814</v>
      </c>
    </row>
    <row r="39" spans="1:14">
      <c r="A39" s="113" t="s">
        <v>204</v>
      </c>
      <c r="B39" s="836" t="str">
        <f>VLOOKUP(A39,EQUIPOS!A9:D154,3,FALSE)</f>
        <v xml:space="preserve">Equipo de soldadura 250 AMP
</v>
      </c>
      <c r="C39" s="837"/>
      <c r="D39" s="837"/>
      <c r="E39" s="837"/>
      <c r="F39" s="837"/>
      <c r="G39" s="837"/>
      <c r="H39" s="838"/>
      <c r="I39" s="421"/>
      <c r="J39" s="422"/>
      <c r="K39" s="269">
        <f>VLOOKUP(A39,EQUIPOS!A9:D166,4,FALSE)</f>
        <v>13163.872969047105</v>
      </c>
      <c r="L39" s="335"/>
      <c r="M39" s="336">
        <v>40</v>
      </c>
      <c r="N39" s="272">
        <f t="shared" si="0"/>
        <v>329.0968242261776</v>
      </c>
    </row>
    <row r="40" spans="1:14">
      <c r="A40" s="113" t="s">
        <v>208</v>
      </c>
      <c r="B40" s="836" t="str">
        <f>VLOOKUP(A40,EQUIPOS!A10:D154,3,FALSE)</f>
        <v>Equipo de soldadura 400</v>
      </c>
      <c r="C40" s="837"/>
      <c r="D40" s="837"/>
      <c r="E40" s="837"/>
      <c r="F40" s="837"/>
      <c r="G40" s="837"/>
      <c r="H40" s="838"/>
      <c r="I40" s="421"/>
      <c r="J40" s="422"/>
      <c r="K40" s="269">
        <f>VLOOKUP(A40,EQUIPOS!A10:D167,4,FALSE)</f>
        <v>14587.908759857575</v>
      </c>
      <c r="L40" s="335"/>
      <c r="M40" s="336">
        <v>40</v>
      </c>
      <c r="N40" s="272">
        <f t="shared" si="0"/>
        <v>364.69771899643939</v>
      </c>
    </row>
    <row r="41" spans="1:14">
      <c r="A41" s="113" t="s">
        <v>210</v>
      </c>
      <c r="B41" s="836" t="str">
        <f>VLOOKUP(A41,EQUIPOS!A11:D155,3,FALSE)</f>
        <v>Equipo de soldadura 600</v>
      </c>
      <c r="C41" s="837"/>
      <c r="D41" s="837"/>
      <c r="E41" s="837"/>
      <c r="F41" s="837"/>
      <c r="G41" s="837"/>
      <c r="H41" s="838"/>
      <c r="I41" s="421"/>
      <c r="J41" s="422"/>
      <c r="K41" s="269">
        <f>VLOOKUP(A41,EQUIPOS!A11:D168,4,FALSE)</f>
        <v>16848.527131878513</v>
      </c>
      <c r="L41" s="335"/>
      <c r="M41" s="336">
        <v>40</v>
      </c>
      <c r="N41" s="272">
        <f t="shared" si="0"/>
        <v>421.21317829696284</v>
      </c>
    </row>
    <row r="42" spans="1:14">
      <c r="B42" s="836"/>
      <c r="C42" s="837"/>
      <c r="D42" s="837"/>
      <c r="E42" s="837"/>
      <c r="F42" s="837"/>
      <c r="G42" s="837"/>
      <c r="H42" s="838"/>
      <c r="I42" s="36"/>
      <c r="J42" s="37"/>
      <c r="K42" s="269"/>
      <c r="L42" s="276"/>
      <c r="M42" s="336"/>
      <c r="N42" s="272"/>
    </row>
    <row r="43" spans="1:14">
      <c r="B43" s="320"/>
      <c r="C43" s="321"/>
      <c r="D43" s="321"/>
      <c r="E43" s="321"/>
      <c r="F43" s="323"/>
      <c r="G43" s="323"/>
      <c r="H43" s="125"/>
      <c r="I43" s="36"/>
      <c r="J43" s="37"/>
      <c r="K43" s="269"/>
      <c r="L43" s="276"/>
      <c r="M43" s="277"/>
      <c r="N43" s="273"/>
    </row>
    <row r="44" spans="1:14">
      <c r="B44" s="843" t="s">
        <v>952</v>
      </c>
      <c r="C44" s="844"/>
      <c r="D44" s="844"/>
      <c r="E44" s="38"/>
      <c r="F44" s="39"/>
      <c r="G44" s="39"/>
      <c r="H44" s="40"/>
      <c r="I44" s="36"/>
      <c r="J44" s="37"/>
      <c r="K44" s="279"/>
      <c r="L44" s="276"/>
      <c r="M44" s="401">
        <v>0.05</v>
      </c>
      <c r="N44" s="344">
        <f>N81*M44</f>
        <v>100.80399809240021</v>
      </c>
    </row>
    <row r="45" spans="1:14" ht="15.75" thickBot="1">
      <c r="B45" s="836"/>
      <c r="C45" s="837"/>
      <c r="D45" s="837"/>
      <c r="E45" s="837"/>
      <c r="F45" s="837"/>
      <c r="G45" s="837"/>
      <c r="H45" s="838"/>
      <c r="I45" s="845"/>
      <c r="J45" s="846"/>
      <c r="K45" s="41"/>
      <c r="L45" s="847"/>
      <c r="M45" s="848"/>
      <c r="N45" s="105"/>
    </row>
    <row r="46" spans="1:14" ht="15.75" thickBot="1">
      <c r="B46" s="823" t="s">
        <v>953</v>
      </c>
      <c r="C46" s="824"/>
      <c r="D46" s="824"/>
      <c r="E46" s="824"/>
      <c r="F46" s="824"/>
      <c r="G46" s="824"/>
      <c r="H46" s="824"/>
      <c r="I46" s="824"/>
      <c r="J46" s="824"/>
      <c r="K46" s="824"/>
      <c r="L46" s="824"/>
      <c r="M46" s="825"/>
      <c r="N46" s="394">
        <f>SUM(N36:N44)</f>
        <v>1719.6215568634591</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4" t="s">
        <v>944</v>
      </c>
      <c r="C50" s="815"/>
      <c r="D50" s="815"/>
      <c r="E50" s="815"/>
      <c r="F50" s="815"/>
      <c r="G50" s="815"/>
      <c r="H50" s="815"/>
      <c r="I50" s="816"/>
      <c r="J50" s="315" t="s">
        <v>945</v>
      </c>
      <c r="K50" s="85" t="s">
        <v>946</v>
      </c>
      <c r="L50" s="817" t="s">
        <v>955</v>
      </c>
      <c r="M50" s="816"/>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31739.750085134361</v>
      </c>
      <c r="N51" s="272">
        <f t="shared" ref="N51:N56" si="1">K51*M51</f>
        <v>158.69875042567182</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3681.5226787012107</v>
      </c>
      <c r="N52" s="272">
        <f t="shared" si="1"/>
        <v>18.407613393506054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16495.913921814114</v>
      </c>
      <c r="N53" s="272">
        <f t="shared" si="1"/>
        <v>82.479569609070566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10308.648508890972</v>
      </c>
      <c r="N54" s="272">
        <f t="shared" si="1"/>
        <v>103.08648508890973</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13285.494884008716</v>
      </c>
      <c r="N55" s="272">
        <f t="shared" si="1"/>
        <v>132.85494884008716</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2488.9764611547484</v>
      </c>
      <c r="N56" s="272">
        <f t="shared" si="1"/>
        <v>2488.9764611547484</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SUM(N51:N58)</f>
        <v>2984.5038285119936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B64" s="46"/>
      <c r="C64" s="317"/>
      <c r="D64" s="317"/>
      <c r="E64" s="317"/>
      <c r="F64" s="317"/>
      <c r="G64" s="317"/>
      <c r="H64" s="311"/>
      <c r="I64" s="279"/>
      <c r="J64" s="286"/>
      <c r="K64" s="279"/>
      <c r="L64" s="827"/>
      <c r="M64" s="828"/>
      <c r="N64" s="287"/>
    </row>
    <row r="65" spans="1:15">
      <c r="B65" s="46"/>
      <c r="C65" s="47"/>
      <c r="D65" s="47"/>
      <c r="E65" s="47"/>
      <c r="F65" s="47"/>
      <c r="G65" s="47"/>
      <c r="H65" s="311"/>
      <c r="I65" s="279"/>
      <c r="J65" s="286"/>
      <c r="K65" s="279"/>
      <c r="L65" s="827"/>
      <c r="M65" s="828"/>
      <c r="N65" s="287"/>
    </row>
    <row r="66" spans="1:15">
      <c r="B66" s="46"/>
      <c r="C66" s="47"/>
      <c r="D66" s="47"/>
      <c r="E66" s="47"/>
      <c r="F66" s="47"/>
      <c r="G66" s="4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0"/>
      <c r="C80" s="811"/>
      <c r="D80" s="811"/>
      <c r="E80" s="811"/>
      <c r="F80" s="811"/>
      <c r="G80" s="811"/>
      <c r="H80" s="811"/>
      <c r="I80" s="470"/>
      <c r="J80" s="471"/>
      <c r="K80" s="472"/>
      <c r="L80" s="475"/>
      <c r="M80" s="476"/>
      <c r="N80" s="440"/>
    </row>
    <row r="81" spans="1:14" ht="15.75" thickBot="1">
      <c r="B81" s="829" t="s">
        <v>953</v>
      </c>
      <c r="C81" s="830"/>
      <c r="D81" s="830"/>
      <c r="E81" s="830"/>
      <c r="F81" s="830"/>
      <c r="G81" s="830"/>
      <c r="H81" s="830"/>
      <c r="I81" s="830"/>
      <c r="J81" s="830"/>
      <c r="K81" s="830"/>
      <c r="L81" s="830"/>
      <c r="M81" s="831"/>
      <c r="N81" s="301">
        <f>SUM(N75:N80)</f>
        <v>2016.0799618480041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6720.2053472234566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1344.0410694446914</v>
      </c>
      <c r="M88" s="858"/>
      <c r="N88" s="51"/>
    </row>
    <row r="89" spans="1:14">
      <c r="B89" s="89" t="s">
        <v>973</v>
      </c>
      <c r="C89" s="90"/>
      <c r="D89" s="90"/>
      <c r="E89" s="90"/>
      <c r="F89" s="90"/>
      <c r="G89" s="90"/>
      <c r="H89" s="90"/>
      <c r="I89" s="87"/>
      <c r="J89" s="88"/>
      <c r="K89" s="304">
        <v>0.05</v>
      </c>
      <c r="L89" s="857">
        <f>N83*K89</f>
        <v>336.01026736117285</v>
      </c>
      <c r="M89" s="858"/>
      <c r="N89" s="51"/>
    </row>
    <row r="90" spans="1:14" ht="15.75" thickBot="1">
      <c r="B90" s="91" t="s">
        <v>974</v>
      </c>
      <c r="C90" s="92"/>
      <c r="D90" s="92"/>
      <c r="E90" s="92"/>
      <c r="F90" s="92"/>
      <c r="G90" s="92"/>
      <c r="H90" s="92"/>
      <c r="I90" s="93"/>
      <c r="J90" s="94"/>
      <c r="K90" s="305">
        <v>0.05</v>
      </c>
      <c r="L90" s="859">
        <f>N83*K90</f>
        <v>336.01026736117285</v>
      </c>
      <c r="M90" s="860"/>
      <c r="N90" s="51"/>
    </row>
    <row r="91" spans="1:14" ht="15.75" thickBot="1">
      <c r="B91" s="823" t="s">
        <v>953</v>
      </c>
      <c r="C91" s="824"/>
      <c r="D91" s="824"/>
      <c r="E91" s="824"/>
      <c r="F91" s="824"/>
      <c r="G91" s="824"/>
      <c r="H91" s="824"/>
      <c r="I91" s="824"/>
      <c r="J91" s="824"/>
      <c r="K91" s="824"/>
      <c r="L91" s="824"/>
      <c r="M91" s="825"/>
      <c r="N91" s="52">
        <f>L88+L89+L90</f>
        <v>2016.0616041670369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8736.266951390493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7">
        <f>VLOOKUP(A61,TRANSPORTE!A3:D117,4,FALSE)</f>
        <v>0.43905677139059429</v>
      </c>
      <c r="M61" s="828"/>
      <c r="N61" s="287">
        <f>K61*L61</f>
        <v>0.43905677139059429</v>
      </c>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0.43905677139059429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127"/>
    </row>
    <row r="78" spans="1:15" ht="15.75" thickBot="1">
      <c r="B78" s="829" t="s">
        <v>953</v>
      </c>
      <c r="C78" s="830"/>
      <c r="D78" s="830"/>
      <c r="E78" s="830"/>
      <c r="F78" s="830"/>
      <c r="G78" s="830"/>
      <c r="H78" s="830"/>
      <c r="I78" s="830"/>
      <c r="J78" s="830"/>
      <c r="K78" s="830"/>
      <c r="L78" s="830"/>
      <c r="M78" s="831"/>
      <c r="N78" s="460"/>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0.43905677139059429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8.7811354278118869E-2</v>
      </c>
      <c r="M85" s="858"/>
      <c r="N85" s="51"/>
    </row>
    <row r="86" spans="1:14">
      <c r="B86" s="89" t="s">
        <v>973</v>
      </c>
      <c r="C86" s="90"/>
      <c r="D86" s="90"/>
      <c r="E86" s="90"/>
      <c r="F86" s="90"/>
      <c r="G86" s="90"/>
      <c r="H86" s="90"/>
      <c r="I86" s="87"/>
      <c r="J86" s="88"/>
      <c r="K86" s="304">
        <v>0.05</v>
      </c>
      <c r="L86" s="857">
        <f>N80*K86</f>
        <v>2.1952838569529717E-2</v>
      </c>
      <c r="M86" s="858"/>
      <c r="N86" s="51"/>
    </row>
    <row r="87" spans="1:14" ht="15.75" thickBot="1">
      <c r="B87" s="91" t="s">
        <v>974</v>
      </c>
      <c r="C87" s="92"/>
      <c r="D87" s="92"/>
      <c r="E87" s="92"/>
      <c r="F87" s="92"/>
      <c r="G87" s="92"/>
      <c r="H87" s="92"/>
      <c r="I87" s="93"/>
      <c r="J87" s="94"/>
      <c r="K87" s="305">
        <v>0.05</v>
      </c>
      <c r="L87" s="859">
        <f>N80*K87</f>
        <v>2.1952838569529717E-2</v>
      </c>
      <c r="M87" s="860"/>
      <c r="N87" s="51"/>
    </row>
    <row r="88" spans="1:14" ht="15.75" thickBot="1">
      <c r="B88" s="823" t="s">
        <v>953</v>
      </c>
      <c r="C88" s="824"/>
      <c r="D88" s="824"/>
      <c r="E88" s="824"/>
      <c r="F88" s="824"/>
      <c r="G88" s="824"/>
      <c r="H88" s="824"/>
      <c r="I88" s="824"/>
      <c r="J88" s="824"/>
      <c r="K88" s="824"/>
      <c r="L88" s="824"/>
      <c r="M88" s="825"/>
      <c r="N88" s="52">
        <f>L85+L86+L87</f>
        <v>0.1317170314171783</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52">
        <f>N80+N88</f>
        <v>0.57077380280777257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190</v>
      </c>
      <c r="B36" s="836" t="str">
        <f>VLOOKUP(A36,EQUIPOS!A6:D154,3,FALSE)</f>
        <v>Diferencial de 3 ton</v>
      </c>
      <c r="C36" s="837"/>
      <c r="D36" s="837"/>
      <c r="E36" s="837"/>
      <c r="F36" s="837"/>
      <c r="G36" s="837"/>
      <c r="H36" s="838"/>
      <c r="I36" s="267"/>
      <c r="J36" s="268"/>
      <c r="K36" s="269">
        <f>VLOOKUP(A36,EQUIPOS!A6:D163,4,FALSE)</f>
        <v>3178.7890604996724</v>
      </c>
      <c r="L36" s="270"/>
      <c r="M36" s="336">
        <v>40</v>
      </c>
      <c r="N36" s="272">
        <f t="shared" ref="N36:N41" si="0">K36/M36</f>
        <v>79.469726512491803</v>
      </c>
    </row>
    <row r="37" spans="1:14">
      <c r="A37" s="113" t="s">
        <v>195</v>
      </c>
      <c r="B37" s="836" t="str">
        <f>VLOOKUP(A37,EQUIPOS!A7:D154,3,FALSE)</f>
        <v xml:space="preserve">Equipo de oxicorte, Capacidad de corte: hasta 6´´ (152mm) </v>
      </c>
      <c r="C37" s="837"/>
      <c r="D37" s="837"/>
      <c r="E37" s="837"/>
      <c r="F37" s="837"/>
      <c r="G37" s="837"/>
      <c r="H37" s="838"/>
      <c r="I37" s="421"/>
      <c r="J37" s="422"/>
      <c r="K37" s="269">
        <f>VLOOKUP(A37,EQUIPOS!A7:D164,4,FALSE)</f>
        <v>9248.5434621319255</v>
      </c>
      <c r="L37" s="335"/>
      <c r="M37" s="336">
        <v>400</v>
      </c>
      <c r="N37" s="272">
        <f t="shared" si="0"/>
        <v>23.121358655329814</v>
      </c>
    </row>
    <row r="38" spans="1:14">
      <c r="A38" s="113" t="s">
        <v>204</v>
      </c>
      <c r="B38" s="836" t="str">
        <f>VLOOKUP(A38,EQUIPOS!A8:D154,3,FALSE)</f>
        <v xml:space="preserve">Equipo de soldadura 250 AMP
</v>
      </c>
      <c r="C38" s="837"/>
      <c r="D38" s="837"/>
      <c r="E38" s="837"/>
      <c r="F38" s="837"/>
      <c r="G38" s="837"/>
      <c r="H38" s="838"/>
      <c r="I38" s="421"/>
      <c r="J38" s="422"/>
      <c r="K38" s="269">
        <f>VLOOKUP(A38,EQUIPOS!A8:D165,4,FALSE)</f>
        <v>13163.872969047105</v>
      </c>
      <c r="L38" s="335"/>
      <c r="M38" s="336">
        <v>400</v>
      </c>
      <c r="N38" s="272">
        <f t="shared" si="0"/>
        <v>32.909682422617763</v>
      </c>
    </row>
    <row r="39" spans="1:14">
      <c r="A39" s="113" t="s">
        <v>208</v>
      </c>
      <c r="B39" s="836" t="str">
        <f>VLOOKUP(A39,EQUIPOS!A9:D154,3,FALSE)</f>
        <v>Equipo de soldadura 400</v>
      </c>
      <c r="C39" s="837"/>
      <c r="D39" s="837"/>
      <c r="E39" s="837"/>
      <c r="F39" s="837"/>
      <c r="G39" s="837"/>
      <c r="H39" s="838"/>
      <c r="I39" s="421"/>
      <c r="J39" s="422"/>
      <c r="K39" s="269">
        <f>VLOOKUP(A39,EQUIPOS!A9:D166,4,FALSE)</f>
        <v>14587.908759857575</v>
      </c>
      <c r="L39" s="335"/>
      <c r="M39" s="336">
        <v>400</v>
      </c>
      <c r="N39" s="272">
        <f t="shared" si="0"/>
        <v>36.469771899643938</v>
      </c>
    </row>
    <row r="40" spans="1:14">
      <c r="A40" s="113" t="s">
        <v>210</v>
      </c>
      <c r="B40" s="836" t="str">
        <f>VLOOKUP(A40,EQUIPOS!A10:D154,3,FALSE)</f>
        <v>Equipo de soldadura 600</v>
      </c>
      <c r="C40" s="837"/>
      <c r="D40" s="837"/>
      <c r="E40" s="837"/>
      <c r="F40" s="837"/>
      <c r="G40" s="837"/>
      <c r="H40" s="838"/>
      <c r="I40" s="421"/>
      <c r="J40" s="422"/>
      <c r="K40" s="269">
        <f>VLOOKUP(A40,EQUIPOS!A10:D167,4,FALSE)</f>
        <v>16848.527131878513</v>
      </c>
      <c r="L40" s="335"/>
      <c r="M40" s="336">
        <v>400</v>
      </c>
      <c r="N40" s="272">
        <f t="shared" si="0"/>
        <v>42.121317829696281</v>
      </c>
    </row>
    <row r="41" spans="1:14">
      <c r="A41" s="113" t="s">
        <v>243</v>
      </c>
      <c r="B41" s="836" t="str">
        <f>VLOOKUP(A41,EQUIPOS!A11:D155,3,FALSE)</f>
        <v>Grúa 10 ton</v>
      </c>
      <c r="C41" s="837"/>
      <c r="D41" s="837"/>
      <c r="E41" s="837"/>
      <c r="F41" s="837"/>
      <c r="G41" s="837"/>
      <c r="H41" s="838"/>
      <c r="I41" s="421"/>
      <c r="J41" s="422"/>
      <c r="K41" s="269">
        <f>VLOOKUP(A41,EQUIPOS!A11:D168,4,FALSE)</f>
        <v>137412.78985882565</v>
      </c>
      <c r="L41" s="335"/>
      <c r="M41" s="336">
        <v>400</v>
      </c>
      <c r="N41" s="272">
        <f t="shared" si="0"/>
        <v>343.53197464706415</v>
      </c>
    </row>
    <row r="42" spans="1:14">
      <c r="B42" s="836"/>
      <c r="C42" s="837"/>
      <c r="D42" s="837"/>
      <c r="E42" s="837"/>
      <c r="F42" s="837"/>
      <c r="G42" s="837"/>
      <c r="H42" s="838"/>
      <c r="I42" s="36"/>
      <c r="J42" s="37"/>
      <c r="K42" s="269"/>
      <c r="L42" s="276"/>
      <c r="M42" s="336"/>
      <c r="N42" s="272"/>
    </row>
    <row r="43" spans="1:14">
      <c r="B43" s="320"/>
      <c r="C43" s="321"/>
      <c r="D43" s="321"/>
      <c r="E43" s="321"/>
      <c r="F43" s="323"/>
      <c r="G43" s="323"/>
      <c r="H43" s="125"/>
      <c r="I43" s="36"/>
      <c r="J43" s="37"/>
      <c r="K43" s="269"/>
      <c r="L43" s="276"/>
      <c r="M43" s="277"/>
      <c r="N43" s="273"/>
    </row>
    <row r="44" spans="1:14">
      <c r="B44" s="843" t="s">
        <v>952</v>
      </c>
      <c r="C44" s="844"/>
      <c r="D44" s="844"/>
      <c r="E44" s="38"/>
      <c r="F44" s="39"/>
      <c r="G44" s="39"/>
      <c r="H44" s="40"/>
      <c r="I44" s="36"/>
      <c r="J44" s="37"/>
      <c r="K44" s="279"/>
      <c r="L44" s="276"/>
      <c r="M44" s="401">
        <v>0.05</v>
      </c>
      <c r="N44" s="344">
        <f>N81*M44</f>
        <v>100.80399809240021</v>
      </c>
    </row>
    <row r="45" spans="1:14" ht="15.75" thickBot="1">
      <c r="B45" s="836"/>
      <c r="C45" s="837"/>
      <c r="D45" s="837"/>
      <c r="E45" s="837"/>
      <c r="F45" s="837"/>
      <c r="G45" s="837"/>
      <c r="H45" s="838"/>
      <c r="I45" s="845"/>
      <c r="J45" s="846"/>
      <c r="K45" s="41"/>
      <c r="L45" s="847"/>
      <c r="M45" s="848"/>
      <c r="N45" s="105"/>
    </row>
    <row r="46" spans="1:14" ht="15.75" thickBot="1">
      <c r="B46" s="823" t="s">
        <v>953</v>
      </c>
      <c r="C46" s="824"/>
      <c r="D46" s="824"/>
      <c r="E46" s="824"/>
      <c r="F46" s="824"/>
      <c r="G46" s="824"/>
      <c r="H46" s="824"/>
      <c r="I46" s="824"/>
      <c r="J46" s="824"/>
      <c r="K46" s="824"/>
      <c r="L46" s="824"/>
      <c r="M46" s="825"/>
      <c r="N46" s="394">
        <f>SUM(N36:N44)</f>
        <v>658.42783005924389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4" t="s">
        <v>944</v>
      </c>
      <c r="C50" s="815"/>
      <c r="D50" s="815"/>
      <c r="E50" s="815"/>
      <c r="F50" s="815"/>
      <c r="G50" s="815"/>
      <c r="H50" s="815"/>
      <c r="I50" s="816"/>
      <c r="J50" s="315" t="s">
        <v>945</v>
      </c>
      <c r="K50" s="85" t="s">
        <v>946</v>
      </c>
      <c r="L50" s="817" t="s">
        <v>955</v>
      </c>
      <c r="M50" s="816"/>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31739.750085134361</v>
      </c>
      <c r="N51" s="272">
        <f>K51*M51</f>
        <v>158.69875042567182</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3681.5226787012107</v>
      </c>
      <c r="N52" s="272">
        <f t="shared" ref="N52:N58" si="1">K52*M52</f>
        <v>18.407613393506054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16495.913921814114</v>
      </c>
      <c r="N53" s="272">
        <f t="shared" si="1"/>
        <v>82.479569609070566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10308.648508890972</v>
      </c>
      <c r="N54" s="272">
        <f t="shared" si="1"/>
        <v>103.08648508890973</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13285.494884008716</v>
      </c>
      <c r="N55" s="272">
        <f t="shared" si="1"/>
        <v>132.85494884008716</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47687.391491078772</v>
      </c>
      <c r="N56" s="272">
        <f t="shared" si="1"/>
        <v>23.843695745539385</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52011.817476677177</v>
      </c>
      <c r="N57" s="272">
        <f t="shared" si="1"/>
        <v>52.01181747667718</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26604.643373955994</v>
      </c>
      <c r="N58" s="272">
        <f t="shared" si="1"/>
        <v>26.604643373955994</v>
      </c>
    </row>
    <row r="59" spans="1:14" ht="15.75" thickBot="1">
      <c r="B59" s="823" t="s">
        <v>953</v>
      </c>
      <c r="C59" s="824"/>
      <c r="D59" s="824"/>
      <c r="E59" s="824"/>
      <c r="F59" s="824"/>
      <c r="G59" s="824"/>
      <c r="H59" s="824"/>
      <c r="I59" s="824"/>
      <c r="J59" s="824"/>
      <c r="K59" s="824"/>
      <c r="L59" s="824"/>
      <c r="M59" s="825"/>
      <c r="N59" s="394">
        <f>SUM(N51:N58)</f>
        <v>597.98752395341796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B64" s="46"/>
      <c r="C64" s="317"/>
      <c r="D64" s="317"/>
      <c r="E64" s="317"/>
      <c r="F64" s="317"/>
      <c r="G64" s="317"/>
      <c r="H64" s="311"/>
      <c r="I64" s="279"/>
      <c r="J64" s="286"/>
      <c r="K64" s="279"/>
      <c r="L64" s="827"/>
      <c r="M64" s="828"/>
      <c r="N64" s="287"/>
    </row>
    <row r="65" spans="1:15">
      <c r="B65" s="46"/>
      <c r="C65" s="47"/>
      <c r="D65" s="47"/>
      <c r="E65" s="47"/>
      <c r="F65" s="47"/>
      <c r="G65" s="47"/>
      <c r="H65" s="311"/>
      <c r="I65" s="279"/>
      <c r="J65" s="286"/>
      <c r="K65" s="279"/>
      <c r="L65" s="827"/>
      <c r="M65" s="828"/>
      <c r="N65" s="287"/>
    </row>
    <row r="66" spans="1:15">
      <c r="B66" s="46"/>
      <c r="C66" s="47"/>
      <c r="D66" s="47"/>
      <c r="E66" s="47"/>
      <c r="F66" s="47"/>
      <c r="G66" s="4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0"/>
      <c r="C80" s="811"/>
      <c r="D80" s="811"/>
      <c r="E80" s="811"/>
      <c r="F80" s="811"/>
      <c r="G80" s="811"/>
      <c r="H80" s="811"/>
      <c r="I80" s="470"/>
      <c r="J80" s="471"/>
      <c r="K80" s="474"/>
      <c r="L80" s="475"/>
      <c r="M80" s="476"/>
      <c r="N80" s="395"/>
    </row>
    <row r="81" spans="1:14" ht="15.75" thickBot="1">
      <c r="B81" s="829" t="s">
        <v>953</v>
      </c>
      <c r="C81" s="830"/>
      <c r="D81" s="830"/>
      <c r="E81" s="830"/>
      <c r="F81" s="830"/>
      <c r="G81" s="830"/>
      <c r="H81" s="830"/>
      <c r="I81" s="830"/>
      <c r="J81" s="830"/>
      <c r="K81" s="830"/>
      <c r="L81" s="830"/>
      <c r="M81" s="831"/>
      <c r="N81" s="301">
        <f>SUM(N75:N80)</f>
        <v>2016.0799618480041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3272.4953158606659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654.49906317213322</v>
      </c>
      <c r="M88" s="858"/>
      <c r="N88" s="51"/>
    </row>
    <row r="89" spans="1:14">
      <c r="B89" s="89" t="s">
        <v>973</v>
      </c>
      <c r="C89" s="90"/>
      <c r="D89" s="90"/>
      <c r="E89" s="90"/>
      <c r="F89" s="90"/>
      <c r="G89" s="90"/>
      <c r="H89" s="90"/>
      <c r="I89" s="87"/>
      <c r="J89" s="88"/>
      <c r="K89" s="304">
        <v>0.05</v>
      </c>
      <c r="L89" s="857">
        <f>N83*K89</f>
        <v>163.6247657930333</v>
      </c>
      <c r="M89" s="858"/>
      <c r="N89" s="51"/>
    </row>
    <row r="90" spans="1:14" ht="15.75" thickBot="1">
      <c r="B90" s="91" t="s">
        <v>974</v>
      </c>
      <c r="C90" s="92"/>
      <c r="D90" s="92"/>
      <c r="E90" s="92"/>
      <c r="F90" s="92"/>
      <c r="G90" s="92"/>
      <c r="H90" s="92"/>
      <c r="I90" s="93"/>
      <c r="J90" s="94"/>
      <c r="K90" s="305">
        <v>0.05</v>
      </c>
      <c r="L90" s="859">
        <f>N83*K90</f>
        <v>163.6247657930333</v>
      </c>
      <c r="M90" s="860"/>
      <c r="N90" s="51"/>
    </row>
    <row r="91" spans="1:14" ht="15.75" thickBot="1">
      <c r="B91" s="823" t="s">
        <v>953</v>
      </c>
      <c r="C91" s="824"/>
      <c r="D91" s="824"/>
      <c r="E91" s="824"/>
      <c r="F91" s="824"/>
      <c r="G91" s="824"/>
      <c r="H91" s="824"/>
      <c r="I91" s="824"/>
      <c r="J91" s="824"/>
      <c r="K91" s="824"/>
      <c r="L91" s="824"/>
      <c r="M91" s="825"/>
      <c r="N91" s="52">
        <f>L88+L89+L90</f>
        <v>981.74859475819972</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4254.2439106188658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42.75" customHeight="1" thickBot="1">
      <c r="A31" t="s">
        <v>1845</v>
      </c>
      <c r="B31" s="80" t="s">
        <v>1128</v>
      </c>
      <c r="C31" s="963" t="s">
        <v>2132</v>
      </c>
      <c r="D31" s="964"/>
      <c r="E31" s="964"/>
      <c r="F31" s="964"/>
      <c r="G31" s="964"/>
      <c r="H31" s="964"/>
      <c r="I31" s="964"/>
      <c r="J31" s="964"/>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188</v>
      </c>
      <c r="B36" s="836" t="str">
        <f>VLOOKUP(A36,EQUIPOS!A6:D154,3,FALSE)</f>
        <v>Diferencial</v>
      </c>
      <c r="C36" s="837"/>
      <c r="D36" s="837"/>
      <c r="E36" s="837"/>
      <c r="F36" s="837"/>
      <c r="G36" s="837"/>
      <c r="H36" s="838"/>
      <c r="I36" s="267"/>
      <c r="J36" s="268"/>
      <c r="K36" s="269">
        <f>VLOOKUP(A36,EQUIPOS!A6:D163,4,FALSE)</f>
        <v>2161.5765611397774</v>
      </c>
      <c r="L36" s="270"/>
      <c r="M36" s="336">
        <v>4</v>
      </c>
      <c r="N36" s="272">
        <f>K36/M36</f>
        <v>540.39414028494434</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N75*M41</f>
        <v>1010.0320112950249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1550.4261515799692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420523.59753935033</v>
      </c>
      <c r="N48" s="272">
        <f>K48*M48</f>
        <v>4205.2359753935034</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134283.88421897838</v>
      </c>
      <c r="N49" s="272">
        <f>K49*M49</f>
        <v>134283.88421897838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359166.2996157732</v>
      </c>
      <c r="N50" s="272">
        <f>K50*M50</f>
        <v>131095.69935975721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269584.81955412909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7">
        <f>VLOOKUP(A58,TRANSPORTE!A1:D117,4,FALSE)</f>
        <v>2.966700107816898</v>
      </c>
      <c r="M58" s="828"/>
      <c r="N58" s="287">
        <f>K58*L58</f>
        <v>0.83067603018873148</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f>
        <v>0.83067603018873148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281236.39649468946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56247.279298937894</v>
      </c>
      <c r="M82" s="858"/>
      <c r="N82" s="51"/>
    </row>
    <row r="83" spans="1:14">
      <c r="B83" s="89" t="s">
        <v>973</v>
      </c>
      <c r="C83" s="90"/>
      <c r="D83" s="90"/>
      <c r="E83" s="90"/>
      <c r="F83" s="90"/>
      <c r="G83" s="90"/>
      <c r="H83" s="90"/>
      <c r="I83" s="87"/>
      <c r="J83" s="88"/>
      <c r="K83" s="304">
        <v>0.05</v>
      </c>
      <c r="L83" s="857">
        <f>N77*K83</f>
        <v>14061.819824734474</v>
      </c>
      <c r="M83" s="858"/>
      <c r="N83" s="51"/>
    </row>
    <row r="84" spans="1:14" ht="15.75" thickBot="1">
      <c r="B84" s="91" t="s">
        <v>974</v>
      </c>
      <c r="C84" s="92"/>
      <c r="D84" s="92"/>
      <c r="E84" s="92"/>
      <c r="F84" s="92"/>
      <c r="G84" s="92"/>
      <c r="H84" s="92"/>
      <c r="I84" s="93"/>
      <c r="J84" s="94"/>
      <c r="K84" s="305">
        <v>0.05</v>
      </c>
      <c r="L84" s="859">
        <f>N77*K84</f>
        <v>14061.819824734474</v>
      </c>
      <c r="M84" s="860"/>
      <c r="N84" s="51"/>
    </row>
    <row r="85" spans="1:14" ht="15.75" thickBot="1">
      <c r="B85" s="823" t="s">
        <v>953</v>
      </c>
      <c r="C85" s="824"/>
      <c r="D85" s="824"/>
      <c r="E85" s="824"/>
      <c r="F85" s="824"/>
      <c r="G85" s="824"/>
      <c r="H85" s="824"/>
      <c r="I85" s="824"/>
      <c r="J85" s="824"/>
      <c r="K85" s="824"/>
      <c r="L85" s="824"/>
      <c r="M85" s="825"/>
      <c r="N85" s="52">
        <f>L82+L83+L84</f>
        <v>84370.918948406834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365607.31544309627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45" customHeight="1" thickBot="1">
      <c r="A31" t="s">
        <v>1845</v>
      </c>
      <c r="B31" s="80" t="s">
        <v>1129</v>
      </c>
      <c r="C31" s="984" t="s">
        <v>2133</v>
      </c>
      <c r="D31" s="985"/>
      <c r="E31" s="985"/>
      <c r="F31" s="985"/>
      <c r="G31" s="985"/>
      <c r="H31" s="985"/>
      <c r="I31" s="985"/>
      <c r="J31" s="985"/>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188</v>
      </c>
      <c r="B36" s="836" t="str">
        <f>VLOOKUP(A36,EQUIPOS!A6:D154,3,FALSE)</f>
        <v>Diferencial</v>
      </c>
      <c r="C36" s="837"/>
      <c r="D36" s="837"/>
      <c r="E36" s="837"/>
      <c r="F36" s="837"/>
      <c r="G36" s="837"/>
      <c r="H36" s="838"/>
      <c r="I36" s="267"/>
      <c r="J36" s="268"/>
      <c r="K36" s="269">
        <f>VLOOKUP(A36,EQUIPOS!A6:D163,4,FALSE)</f>
        <v>2161.5765611397774</v>
      </c>
      <c r="L36" s="270"/>
      <c r="M36" s="441">
        <v>4</v>
      </c>
      <c r="N36" s="272">
        <f>K36/M36</f>
        <v>540.39414028494434</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N75*M41</f>
        <v>1010.0320112950249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1550.4261515799692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420523.59753935033</v>
      </c>
      <c r="N48" s="272">
        <f>K48*M48</f>
        <v>8410.4719507870068</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134283.88421897838</v>
      </c>
      <c r="N49" s="272">
        <f>K49*M49</f>
        <v>134283.88421897838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359166.2996157732</v>
      </c>
      <c r="N50" s="272">
        <f>K50*M50</f>
        <v>165216.49782325569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307910.85399302107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7">
        <f>VLOOKUP(A58,TRANSPORTE!A1:D117,4,FALSE)</f>
        <v>2.966700107816898</v>
      </c>
      <c r="M58" s="828"/>
      <c r="N58" s="287">
        <f>K58*L58</f>
        <v>0.83067603018873148</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f>
        <v>0.83067603018873148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319562.43093358143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63912.486186716291</v>
      </c>
      <c r="M82" s="858"/>
      <c r="N82" s="51"/>
    </row>
    <row r="83" spans="1:14">
      <c r="B83" s="89" t="s">
        <v>973</v>
      </c>
      <c r="C83" s="90"/>
      <c r="D83" s="90"/>
      <c r="E83" s="90"/>
      <c r="F83" s="90"/>
      <c r="G83" s="90"/>
      <c r="H83" s="90"/>
      <c r="I83" s="87"/>
      <c r="J83" s="88"/>
      <c r="K83" s="304">
        <v>0.05</v>
      </c>
      <c r="L83" s="857">
        <f>N77*K83</f>
        <v>15978.121546679073</v>
      </c>
      <c r="M83" s="858"/>
      <c r="N83" s="51"/>
    </row>
    <row r="84" spans="1:14" ht="15.75" thickBot="1">
      <c r="B84" s="91" t="s">
        <v>974</v>
      </c>
      <c r="C84" s="92"/>
      <c r="D84" s="92"/>
      <c r="E84" s="92"/>
      <c r="F84" s="92"/>
      <c r="G84" s="92"/>
      <c r="H84" s="92"/>
      <c r="I84" s="93"/>
      <c r="J84" s="94"/>
      <c r="K84" s="305">
        <v>0.05</v>
      </c>
      <c r="L84" s="859">
        <f>N77*K84</f>
        <v>15978.121546679073</v>
      </c>
      <c r="M84" s="860"/>
      <c r="N84" s="51"/>
    </row>
    <row r="85" spans="1:14" ht="15.75" thickBot="1">
      <c r="B85" s="823" t="s">
        <v>953</v>
      </c>
      <c r="C85" s="824"/>
      <c r="D85" s="824"/>
      <c r="E85" s="824"/>
      <c r="F85" s="824"/>
      <c r="G85" s="824"/>
      <c r="H85" s="824"/>
      <c r="I85" s="824"/>
      <c r="J85" s="824"/>
      <c r="K85" s="824"/>
      <c r="L85" s="824"/>
      <c r="M85" s="825"/>
      <c r="N85" s="52">
        <f>L82+L83+L84</f>
        <v>95868.729280074433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415431.16021365585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310</v>
      </c>
      <c r="B36" s="836" t="str">
        <f>VLOOKUP(A36,EQUIPOS!A6:D154,3,FALSE)</f>
        <v>Retroexcavadora A25C</v>
      </c>
      <c r="C36" s="837"/>
      <c r="D36" s="837"/>
      <c r="E36" s="837"/>
      <c r="F36" s="837"/>
      <c r="G36" s="837"/>
      <c r="H36" s="838"/>
      <c r="I36" s="267"/>
      <c r="J36" s="268"/>
      <c r="K36" s="269">
        <f>VLOOKUP(A36,EQUIPOS!A6:D163,4,FALSE)</f>
        <v>117245.61344339533</v>
      </c>
      <c r="L36" s="270"/>
      <c r="M36" s="336">
        <v>3</v>
      </c>
      <c r="N36" s="272">
        <f>K36/M36</f>
        <v>39081.87114779844</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N75*M41</f>
        <v>1346.7093483933668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40428.580496191804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420523.59753935033</v>
      </c>
      <c r="N48" s="272">
        <f>K48*M48</f>
        <v>8410.4719507870068</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23797.922296816061</v>
      </c>
      <c r="N49" s="272">
        <f>K49*M49</f>
        <v>10947.044256535388</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377829.38291010476</v>
      </c>
      <c r="N50" s="272">
        <f>K50*M50</f>
        <v>377829.38291010476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397186.89911742718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7">
        <f>VLOOKUP(A58,TRANSPORTE!A1:D117,4,FALSE)</f>
        <v>2.966700107816898</v>
      </c>
      <c r="M58" s="828"/>
      <c r="N58" s="287">
        <f>K58*L58</f>
        <v>0.83067603018873148</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7">
        <f>VLOOKUP(A59,TRANSPORTE!A1:D117,4,FALSE)</f>
        <v>1212.7478093670829</v>
      </c>
      <c r="M59" s="828"/>
      <c r="N59" s="287">
        <f>K59*L59</f>
        <v>557.8639923088582</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558.69466833904698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13467.093483933666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451641.26776589168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90328.253553178336</v>
      </c>
      <c r="M82" s="858"/>
      <c r="N82" s="51"/>
    </row>
    <row r="83" spans="1:14">
      <c r="B83" s="89" t="s">
        <v>973</v>
      </c>
      <c r="C83" s="90"/>
      <c r="D83" s="90"/>
      <c r="E83" s="90"/>
      <c r="F83" s="90"/>
      <c r="G83" s="90"/>
      <c r="H83" s="90"/>
      <c r="I83" s="87"/>
      <c r="J83" s="88"/>
      <c r="K83" s="304">
        <v>0.05</v>
      </c>
      <c r="L83" s="857">
        <f>N77*K83</f>
        <v>22582.063388294584</v>
      </c>
      <c r="M83" s="858"/>
      <c r="N83" s="51"/>
    </row>
    <row r="84" spans="1:14" ht="15.75" thickBot="1">
      <c r="B84" s="91" t="s">
        <v>974</v>
      </c>
      <c r="C84" s="92"/>
      <c r="D84" s="92"/>
      <c r="E84" s="92"/>
      <c r="F84" s="92"/>
      <c r="G84" s="92"/>
      <c r="H84" s="92"/>
      <c r="I84" s="93"/>
      <c r="J84" s="94"/>
      <c r="K84" s="305">
        <v>0.05</v>
      </c>
      <c r="L84" s="859">
        <f>N77*K84</f>
        <v>22582.063388294584</v>
      </c>
      <c r="M84" s="860"/>
      <c r="N84" s="51"/>
    </row>
    <row r="85" spans="1:14" ht="15.75" thickBot="1">
      <c r="B85" s="823" t="s">
        <v>953</v>
      </c>
      <c r="C85" s="824"/>
      <c r="D85" s="824"/>
      <c r="E85" s="824"/>
      <c r="F85" s="824"/>
      <c r="G85" s="824"/>
      <c r="H85" s="824"/>
      <c r="I85" s="824"/>
      <c r="J85" s="824"/>
      <c r="K85" s="824"/>
      <c r="L85" s="824"/>
      <c r="M85" s="825"/>
      <c r="N85" s="52">
        <f>L82+L83+L84</f>
        <v>135492.3803297675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587133.64809565921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3729.7791643196192</v>
      </c>
      <c r="L36" s="270"/>
      <c r="M36" s="336">
        <v>0.5</v>
      </c>
      <c r="N36" s="272">
        <f>K36/M36</f>
        <v>7459.5583286392384</v>
      </c>
    </row>
    <row r="37" spans="1:14">
      <c r="A37" s="113" t="s">
        <v>320</v>
      </c>
      <c r="B37" s="836" t="str">
        <f>VLOOKUP(A37,EQUIPOS!A7:D154,3,FALSE)</f>
        <v>Retroexcavadora sobre llantas, motor 62HP, Profundidad de excavación de 5.41 metros.</v>
      </c>
      <c r="C37" s="837"/>
      <c r="D37" s="837"/>
      <c r="E37" s="837"/>
      <c r="F37" s="837"/>
      <c r="G37" s="837"/>
      <c r="H37" s="838"/>
      <c r="I37" s="421"/>
      <c r="J37" s="422"/>
      <c r="K37" s="269">
        <f>VLOOKUP(A37,EQUIPOS!A7:D164,4,FALSE)</f>
        <v>116947.27333171366</v>
      </c>
      <c r="L37" s="335"/>
      <c r="M37" s="336">
        <v>1.5</v>
      </c>
      <c r="N37" s="272">
        <f>K37/M37</f>
        <v>77964.848887809101</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N75*M41</f>
        <v>2693.4186967867336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88117.825913235065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23797.922296816061</v>
      </c>
      <c r="N48" s="272">
        <f>K48*M48</f>
        <v>13802.794932153314</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122591.63108161175</v>
      </c>
      <c r="N49" s="272">
        <f>K49*M49</f>
        <v>122591.63108161175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136394.42601376507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7">
        <f>VLOOKUP(A58,TRANSPORTE!A1:D117,4,FALSE)</f>
        <v>719.43505994098246</v>
      </c>
      <c r="M58" s="828"/>
      <c r="N58" s="287">
        <f>K58*L58</f>
        <v>719.43505994098246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7">
        <f>VLOOKUP(A59,TRANSPORTE!A1:D117,4,FALSE)</f>
        <v>1212.7478093670829</v>
      </c>
      <c r="M59" s="828"/>
      <c r="N59" s="287">
        <f>K59*L59</f>
        <v>703.393729432908</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f>
        <v>1422.8287893738905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26934.186967867332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252869.26768424135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50573.85353684827</v>
      </c>
      <c r="M82" s="858"/>
      <c r="N82" s="51"/>
    </row>
    <row r="83" spans="1:14">
      <c r="B83" s="89" t="s">
        <v>973</v>
      </c>
      <c r="C83" s="90"/>
      <c r="D83" s="90"/>
      <c r="E83" s="90"/>
      <c r="F83" s="90"/>
      <c r="G83" s="90"/>
      <c r="H83" s="90"/>
      <c r="I83" s="87"/>
      <c r="J83" s="88"/>
      <c r="K83" s="304">
        <v>0.05</v>
      </c>
      <c r="L83" s="857">
        <f>N77*K83</f>
        <v>12643.463384212067</v>
      </c>
      <c r="M83" s="858"/>
      <c r="N83" s="51"/>
    </row>
    <row r="84" spans="1:14" ht="15.75" thickBot="1">
      <c r="B84" s="91" t="s">
        <v>974</v>
      </c>
      <c r="C84" s="92"/>
      <c r="D84" s="92"/>
      <c r="E84" s="92"/>
      <c r="F84" s="92"/>
      <c r="G84" s="92"/>
      <c r="H84" s="92"/>
      <c r="I84" s="93"/>
      <c r="J84" s="94"/>
      <c r="K84" s="305">
        <v>0.05</v>
      </c>
      <c r="L84" s="859">
        <f>N77*K84</f>
        <v>12643.463384212067</v>
      </c>
      <c r="M84" s="860"/>
      <c r="N84" s="51"/>
    </row>
    <row r="85" spans="1:14" ht="15.75" thickBot="1">
      <c r="B85" s="823" t="s">
        <v>953</v>
      </c>
      <c r="C85" s="824"/>
      <c r="D85" s="824"/>
      <c r="E85" s="824"/>
      <c r="F85" s="824"/>
      <c r="G85" s="824"/>
      <c r="H85" s="824"/>
      <c r="I85" s="824"/>
      <c r="J85" s="824"/>
      <c r="K85" s="824"/>
      <c r="L85" s="824"/>
      <c r="M85" s="825"/>
      <c r="N85" s="52">
        <f>L82+L83+L84</f>
        <v>75860.780305272405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328730.04798951373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3729.7791643196192</v>
      </c>
      <c r="L36" s="270"/>
      <c r="M36" s="336">
        <v>0.5</v>
      </c>
      <c r="N36" s="272">
        <f>K36/M36</f>
        <v>7459.5583286392384</v>
      </c>
    </row>
    <row r="37" spans="1:14">
      <c r="A37" s="113" t="s">
        <v>303</v>
      </c>
      <c r="B37" s="836" t="str">
        <f>VLOOKUP(A37,EQUIPOS!A7:D154,3,FALSE)</f>
        <v>Retrocargador, pala de 1,1 m3 de capacidad, profundidad de excavación de 4.400 mm y una altura de 5.680 mm</v>
      </c>
      <c r="C37" s="837"/>
      <c r="D37" s="837"/>
      <c r="E37" s="837"/>
      <c r="F37" s="837"/>
      <c r="G37" s="837"/>
      <c r="H37" s="838"/>
      <c r="I37" s="421"/>
      <c r="J37" s="422"/>
      <c r="K37" s="269">
        <f>VLOOKUP(A37,EQUIPOS!A7:D164,4,FALSE)</f>
        <v>90308.884596919976</v>
      </c>
      <c r="L37" s="335"/>
      <c r="M37" s="336">
        <v>1.5</v>
      </c>
      <c r="N37" s="272">
        <f>K37/M37</f>
        <v>60205.923064613315</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N75*M41</f>
        <v>2693.4186967867336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70358.900090039286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23797.922296816061</v>
      </c>
      <c r="N48" s="272">
        <f>K48*M48</f>
        <v>13802.794932153314</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122591.63108161175</v>
      </c>
      <c r="N49" s="272">
        <f>K49*M49</f>
        <v>122591.63108161175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136394.42601376507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7">
        <f>VLOOKUP(A58,TRANSPORTE!A1:D117,4,FALSE)</f>
        <v>719.43505994098246</v>
      </c>
      <c r="M58" s="828"/>
      <c r="N58" s="287">
        <f>K58*L58</f>
        <v>719.43505994098246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7">
        <f>VLOOKUP(A59,TRANSPORTE!A1:D117,4,FALSE)</f>
        <v>1212.7478093670829</v>
      </c>
      <c r="M59" s="828"/>
      <c r="N59" s="287">
        <f>K59*L59</f>
        <v>703.393729432908</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1422.8287893738905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26934.186967867332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235110.34186104557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47022.06837220912</v>
      </c>
      <c r="M82" s="858"/>
      <c r="N82" s="51"/>
    </row>
    <row r="83" spans="1:14">
      <c r="B83" s="89" t="s">
        <v>973</v>
      </c>
      <c r="C83" s="90"/>
      <c r="D83" s="90"/>
      <c r="E83" s="90"/>
      <c r="F83" s="90"/>
      <c r="G83" s="90"/>
      <c r="H83" s="90"/>
      <c r="I83" s="87"/>
      <c r="J83" s="88"/>
      <c r="K83" s="304">
        <v>0.05</v>
      </c>
      <c r="L83" s="857">
        <f>N77*K83</f>
        <v>11755.51709305228</v>
      </c>
      <c r="M83" s="858"/>
      <c r="N83" s="51"/>
    </row>
    <row r="84" spans="1:14" ht="15.75" thickBot="1">
      <c r="B84" s="91" t="s">
        <v>974</v>
      </c>
      <c r="C84" s="92"/>
      <c r="D84" s="92"/>
      <c r="E84" s="92"/>
      <c r="F84" s="92"/>
      <c r="G84" s="92"/>
      <c r="H84" s="92"/>
      <c r="I84" s="93"/>
      <c r="J84" s="94"/>
      <c r="K84" s="305">
        <v>0.05</v>
      </c>
      <c r="L84" s="859">
        <f>N77*K84</f>
        <v>11755.51709305228</v>
      </c>
      <c r="M84" s="860"/>
      <c r="N84" s="51"/>
    </row>
    <row r="85" spans="1:14" ht="15.75" thickBot="1">
      <c r="B85" s="823" t="s">
        <v>953</v>
      </c>
      <c r="C85" s="824"/>
      <c r="D85" s="824"/>
      <c r="E85" s="824"/>
      <c r="F85" s="824"/>
      <c r="G85" s="824"/>
      <c r="H85" s="824"/>
      <c r="I85" s="824"/>
      <c r="J85" s="824"/>
      <c r="K85" s="824"/>
      <c r="L85" s="824"/>
      <c r="M85" s="825"/>
      <c r="N85" s="52">
        <f>L82+L83+L84</f>
        <v>70533.10255831368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305643.44441935926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134.53962180720401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10666.133369735553</v>
      </c>
      <c r="N48" s="272">
        <f>K48*M48</f>
        <v>10666.133369735553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10666.133369735553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2690.7924361440801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13491.465427686837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2698.2930855373675</v>
      </c>
      <c r="M82" s="858"/>
      <c r="N82" s="51"/>
    </row>
    <row r="83" spans="1:14">
      <c r="B83" s="89" t="s">
        <v>973</v>
      </c>
      <c r="C83" s="90"/>
      <c r="D83" s="90"/>
      <c r="E83" s="90"/>
      <c r="F83" s="90"/>
      <c r="G83" s="90"/>
      <c r="H83" s="90"/>
      <c r="I83" s="87"/>
      <c r="J83" s="88"/>
      <c r="K83" s="304">
        <v>0.05</v>
      </c>
      <c r="L83" s="857">
        <f>N77*K83</f>
        <v>674.57327138434187</v>
      </c>
      <c r="M83" s="858"/>
      <c r="N83" s="51"/>
    </row>
    <row r="84" spans="1:14" ht="15.75" thickBot="1">
      <c r="B84" s="91" t="s">
        <v>974</v>
      </c>
      <c r="C84" s="92"/>
      <c r="D84" s="92"/>
      <c r="E84" s="92"/>
      <c r="F84" s="92"/>
      <c r="G84" s="92"/>
      <c r="H84" s="92"/>
      <c r="I84" s="93"/>
      <c r="J84" s="94"/>
      <c r="K84" s="305">
        <v>0.05</v>
      </c>
      <c r="L84" s="859">
        <f>N77*K84</f>
        <v>674.57327138434187</v>
      </c>
      <c r="M84" s="860"/>
      <c r="N84" s="51"/>
    </row>
    <row r="85" spans="1:14" ht="15.75" thickBot="1">
      <c r="B85" s="823" t="s">
        <v>953</v>
      </c>
      <c r="C85" s="824"/>
      <c r="D85" s="824"/>
      <c r="E85" s="824"/>
      <c r="F85" s="824"/>
      <c r="G85" s="824"/>
      <c r="H85" s="824"/>
      <c r="I85" s="824"/>
      <c r="J85" s="824"/>
      <c r="K85" s="824"/>
      <c r="L85" s="824"/>
      <c r="M85" s="825"/>
      <c r="N85" s="52">
        <f>L82+L83+L84</f>
        <v>4047.439628306051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17538.905055992887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988" t="s">
        <v>944</v>
      </c>
      <c r="D30" s="989"/>
      <c r="E30" s="989"/>
      <c r="F30" s="989"/>
      <c r="G30" s="989"/>
      <c r="H30" s="989"/>
      <c r="I30" s="989"/>
      <c r="J30" s="454"/>
      <c r="K30" s="307"/>
      <c r="L30" s="834" t="s">
        <v>945</v>
      </c>
      <c r="M30" s="835"/>
      <c r="N30" s="71" t="s">
        <v>946</v>
      </c>
    </row>
    <row r="31" spans="1:14" ht="30" customHeight="1" thickBot="1">
      <c r="A31" t="s">
        <v>1845</v>
      </c>
      <c r="B31" s="80" t="s">
        <v>1132</v>
      </c>
      <c r="C31" s="986" t="s">
        <v>2137</v>
      </c>
      <c r="D31" s="987"/>
      <c r="E31" s="987"/>
      <c r="F31" s="987"/>
      <c r="G31" s="987"/>
      <c r="H31" s="987"/>
      <c r="I31" s="987"/>
      <c r="J31" s="987"/>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2020.0640225900497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52407.502974998242</v>
      </c>
      <c r="N48" s="272">
        <f>K48*M48</f>
        <v>57648.25327249807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4536.7060490595213</v>
      </c>
      <c r="N49" s="272">
        <f>K49*M49</f>
        <v>5217.2119564184495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436858.8306170312</v>
      </c>
      <c r="N50" s="272">
        <f>K50*M50</f>
        <v>52423.05967404374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4723.543062566252</v>
      </c>
      <c r="N51" s="272">
        <f>K51*M51</f>
        <v>9447.0861251325041</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76322.957922973554</v>
      </c>
      <c r="N52" s="272">
        <f>K52*M52</f>
        <v>38161.478961486777</v>
      </c>
    </row>
    <row r="53" spans="1:14" ht="15.75" thickBot="1">
      <c r="B53" s="823" t="s">
        <v>953</v>
      </c>
      <c r="C53" s="824"/>
      <c r="D53" s="824"/>
      <c r="E53" s="824"/>
      <c r="F53" s="824"/>
      <c r="G53" s="824"/>
      <c r="H53" s="824"/>
      <c r="I53" s="824"/>
      <c r="J53" s="824"/>
      <c r="K53" s="824"/>
      <c r="L53" s="824"/>
      <c r="M53" s="825"/>
      <c r="N53" s="394">
        <f>SUM(N48:N52)</f>
        <v>162897.08998957954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7">
        <f>VLOOKUP(A58,TRANSPORTE!A1:D117,4,FALSE)</f>
        <v>1212.7478093670829</v>
      </c>
      <c r="M58" s="828"/>
      <c r="N58" s="287">
        <f>K58*L58</f>
        <v>1334.0225903037913</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1334.0225903037913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206652.45705427439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41330.491410854884</v>
      </c>
      <c r="M82" s="858"/>
      <c r="N82" s="51"/>
    </row>
    <row r="83" spans="1:14">
      <c r="B83" s="89" t="s">
        <v>973</v>
      </c>
      <c r="C83" s="90"/>
      <c r="D83" s="90"/>
      <c r="E83" s="90"/>
      <c r="F83" s="90"/>
      <c r="G83" s="90"/>
      <c r="H83" s="90"/>
      <c r="I83" s="87"/>
      <c r="J83" s="88"/>
      <c r="K83" s="304">
        <v>0.05</v>
      </c>
      <c r="L83" s="857">
        <f>N77*K83</f>
        <v>10332.622852713721</v>
      </c>
      <c r="M83" s="858"/>
      <c r="N83" s="51"/>
    </row>
    <row r="84" spans="1:14" ht="15.75" thickBot="1">
      <c r="B84" s="91" t="s">
        <v>974</v>
      </c>
      <c r="C84" s="92"/>
      <c r="D84" s="92"/>
      <c r="E84" s="92"/>
      <c r="F84" s="92"/>
      <c r="G84" s="92"/>
      <c r="H84" s="92"/>
      <c r="I84" s="93"/>
      <c r="J84" s="94"/>
      <c r="K84" s="305">
        <v>0.05</v>
      </c>
      <c r="L84" s="859">
        <f>N77*K84</f>
        <v>10332.622852713721</v>
      </c>
      <c r="M84" s="860"/>
      <c r="N84" s="51"/>
    </row>
    <row r="85" spans="1:14" ht="15.75" thickBot="1">
      <c r="B85" s="823" t="s">
        <v>953</v>
      </c>
      <c r="C85" s="824"/>
      <c r="D85" s="824"/>
      <c r="E85" s="824"/>
      <c r="F85" s="824"/>
      <c r="G85" s="824"/>
      <c r="H85" s="824"/>
      <c r="I85" s="824"/>
      <c r="J85" s="824"/>
      <c r="K85" s="824"/>
      <c r="L85" s="824"/>
      <c r="M85" s="825"/>
      <c r="N85" s="52">
        <f>L82+L83+L84</f>
        <v>61995.737116282326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268648.19417055673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988" t="s">
        <v>944</v>
      </c>
      <c r="D30" s="989"/>
      <c r="E30" s="989"/>
      <c r="F30" s="989"/>
      <c r="G30" s="989"/>
      <c r="H30" s="989"/>
      <c r="I30" s="989"/>
      <c r="J30" s="454"/>
      <c r="K30" s="307"/>
      <c r="L30" s="834" t="s">
        <v>945</v>
      </c>
      <c r="M30" s="835"/>
      <c r="N30" s="71" t="s">
        <v>946</v>
      </c>
    </row>
    <row r="31" spans="1:14" ht="27" customHeight="1" thickBot="1">
      <c r="A31" t="s">
        <v>1845</v>
      </c>
      <c r="B31" s="80" t="s">
        <v>1133</v>
      </c>
      <c r="C31" s="986" t="s">
        <v>2138</v>
      </c>
      <c r="D31" s="987"/>
      <c r="E31" s="987"/>
      <c r="F31" s="987"/>
      <c r="G31" s="987"/>
      <c r="H31" s="987"/>
      <c r="I31" s="987"/>
      <c r="J31" s="987"/>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2020.0640225900497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52407.502974998242</v>
      </c>
      <c r="N48" s="272">
        <f>K48*M48</f>
        <v>57648.25327249807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4536.7060490595213</v>
      </c>
      <c r="N49" s="272">
        <f>K49*M49</f>
        <v>5217.2119564184495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436858.8306170312</v>
      </c>
      <c r="N50" s="272">
        <f>K50*M50</f>
        <v>52423.05967404374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4723.543062566252</v>
      </c>
      <c r="N51" s="272">
        <f>K51*M51</f>
        <v>9447.0861251325041</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119539.77280577506</v>
      </c>
      <c r="N52" s="272">
        <f>K52*M52</f>
        <v>59769.886402887532</v>
      </c>
    </row>
    <row r="53" spans="1:14" ht="15.75" thickBot="1">
      <c r="B53" s="823" t="s">
        <v>953</v>
      </c>
      <c r="C53" s="824"/>
      <c r="D53" s="824"/>
      <c r="E53" s="824"/>
      <c r="F53" s="824"/>
      <c r="G53" s="824"/>
      <c r="H53" s="824"/>
      <c r="I53" s="824"/>
      <c r="J53" s="824"/>
      <c r="K53" s="824"/>
      <c r="L53" s="824"/>
      <c r="M53" s="825"/>
      <c r="N53" s="394">
        <f>SUM(N48:N52)</f>
        <v>184505.49743098029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7">
        <f>VLOOKUP(A58,TRANSPORTE!A1:D117,4,FALSE)</f>
        <v>1212.7478093670829</v>
      </c>
      <c r="M58" s="828"/>
      <c r="N58" s="287">
        <f>K58*L58</f>
        <v>1334.0225903037913</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1334.0225903037913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228260.86449567514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45652.172899135032</v>
      </c>
      <c r="M82" s="858"/>
      <c r="N82" s="51"/>
    </row>
    <row r="83" spans="1:14">
      <c r="B83" s="89" t="s">
        <v>973</v>
      </c>
      <c r="C83" s="90"/>
      <c r="D83" s="90"/>
      <c r="E83" s="90"/>
      <c r="F83" s="90"/>
      <c r="G83" s="90"/>
      <c r="H83" s="90"/>
      <c r="I83" s="87"/>
      <c r="J83" s="88"/>
      <c r="K83" s="304">
        <v>0.05</v>
      </c>
      <c r="L83" s="857">
        <f>N77*K83</f>
        <v>11413.043224783758</v>
      </c>
      <c r="M83" s="858"/>
      <c r="N83" s="51"/>
    </row>
    <row r="84" spans="1:14" ht="15.75" thickBot="1">
      <c r="B84" s="91" t="s">
        <v>974</v>
      </c>
      <c r="C84" s="92"/>
      <c r="D84" s="92"/>
      <c r="E84" s="92"/>
      <c r="F84" s="92"/>
      <c r="G84" s="92"/>
      <c r="H84" s="92"/>
      <c r="I84" s="93"/>
      <c r="J84" s="94"/>
      <c r="K84" s="305">
        <v>0.05</v>
      </c>
      <c r="L84" s="859">
        <f>N77*K84</f>
        <v>11413.043224783758</v>
      </c>
      <c r="M84" s="860"/>
      <c r="N84" s="51"/>
    </row>
    <row r="85" spans="1:14" ht="15.75" thickBot="1">
      <c r="B85" s="823" t="s">
        <v>953</v>
      </c>
      <c r="C85" s="824"/>
      <c r="D85" s="824"/>
      <c r="E85" s="824"/>
      <c r="F85" s="824"/>
      <c r="G85" s="824"/>
      <c r="H85" s="824"/>
      <c r="I85" s="824"/>
      <c r="J85" s="824"/>
      <c r="K85" s="824"/>
      <c r="L85" s="824"/>
      <c r="M85" s="825"/>
      <c r="N85" s="52">
        <f>L82+L83+L84</f>
        <v>68478.259348702544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296739.1238443777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988" t="s">
        <v>944</v>
      </c>
      <c r="D30" s="989"/>
      <c r="E30" s="989"/>
      <c r="F30" s="989"/>
      <c r="G30" s="989"/>
      <c r="H30" s="989"/>
      <c r="I30" s="989"/>
      <c r="J30" s="454"/>
      <c r="K30" s="307"/>
      <c r="L30" s="834" t="s">
        <v>945</v>
      </c>
      <c r="M30" s="835"/>
      <c r="N30" s="71" t="s">
        <v>946</v>
      </c>
    </row>
    <row r="31" spans="1:14" ht="27" customHeight="1" thickBot="1">
      <c r="A31" t="s">
        <v>1845</v>
      </c>
      <c r="B31" s="80" t="s">
        <v>1680</v>
      </c>
      <c r="C31" s="986" t="s">
        <v>2139</v>
      </c>
      <c r="D31" s="987"/>
      <c r="E31" s="987"/>
      <c r="F31" s="987"/>
      <c r="G31" s="987"/>
      <c r="H31" s="987"/>
      <c r="I31" s="987"/>
      <c r="J31" s="987"/>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2020.0640225900497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52407.502974998242</v>
      </c>
      <c r="N48" s="272">
        <f>K48*M48</f>
        <v>57648.25327249807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4536.7060490595213</v>
      </c>
      <c r="N49" s="272">
        <f>K49*M49</f>
        <v>5217.2119564184495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436858.8306170312</v>
      </c>
      <c r="N50" s="272">
        <f>K50*M50</f>
        <v>52423.05967404374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4723.543062566252</v>
      </c>
      <c r="N51" s="272">
        <f>K51*M51</f>
        <v>9447.0861251325041</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143447.93937514652</v>
      </c>
      <c r="N52" s="272">
        <f>K52*M52</f>
        <v>71723.969687573262</v>
      </c>
    </row>
    <row r="53" spans="1:14" ht="15.75" thickBot="1">
      <c r="B53" s="823" t="s">
        <v>953</v>
      </c>
      <c r="C53" s="824"/>
      <c r="D53" s="824"/>
      <c r="E53" s="824"/>
      <c r="F53" s="824"/>
      <c r="G53" s="824"/>
      <c r="H53" s="824"/>
      <c r="I53" s="824"/>
      <c r="J53" s="824"/>
      <c r="K53" s="824"/>
      <c r="L53" s="824"/>
      <c r="M53" s="825"/>
      <c r="N53" s="394">
        <f>SUM(N48:N52)</f>
        <v>196459.58071566603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7">
        <f>VLOOKUP(A58,TRANSPORTE!A1:D117,4,FALSE)</f>
        <v>1212.7478093670829</v>
      </c>
      <c r="M58" s="828"/>
      <c r="N58" s="287">
        <f>K58*L58</f>
        <v>1334.0225903037913</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1334.0225903037913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240214.94778036088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48042.989556072178</v>
      </c>
      <c r="M82" s="858"/>
      <c r="N82" s="51"/>
    </row>
    <row r="83" spans="1:14">
      <c r="B83" s="89" t="s">
        <v>973</v>
      </c>
      <c r="C83" s="90"/>
      <c r="D83" s="90"/>
      <c r="E83" s="90"/>
      <c r="F83" s="90"/>
      <c r="G83" s="90"/>
      <c r="H83" s="90"/>
      <c r="I83" s="87"/>
      <c r="J83" s="88"/>
      <c r="K83" s="304">
        <v>0.05</v>
      </c>
      <c r="L83" s="857">
        <f>N77*K83</f>
        <v>12010.747389018044</v>
      </c>
      <c r="M83" s="858"/>
      <c r="N83" s="51"/>
    </row>
    <row r="84" spans="1:14" ht="15.75" thickBot="1">
      <c r="B84" s="91" t="s">
        <v>974</v>
      </c>
      <c r="C84" s="92"/>
      <c r="D84" s="92"/>
      <c r="E84" s="92"/>
      <c r="F84" s="92"/>
      <c r="G84" s="92"/>
      <c r="H84" s="92"/>
      <c r="I84" s="93"/>
      <c r="J84" s="94"/>
      <c r="K84" s="305">
        <v>0.05</v>
      </c>
      <c r="L84" s="859">
        <f>N77*K84</f>
        <v>12010.747389018044</v>
      </c>
      <c r="M84" s="860"/>
      <c r="N84" s="51"/>
    </row>
    <row r="85" spans="1:14" ht="15.75" thickBot="1">
      <c r="B85" s="823" t="s">
        <v>953</v>
      </c>
      <c r="C85" s="824"/>
      <c r="D85" s="824"/>
      <c r="E85" s="824"/>
      <c r="F85" s="824"/>
      <c r="G85" s="824"/>
      <c r="H85" s="824"/>
      <c r="I85" s="824"/>
      <c r="J85" s="824"/>
      <c r="K85" s="824"/>
      <c r="L85" s="824"/>
      <c r="M85" s="825"/>
      <c r="N85" s="52">
        <f>L82+L83+L84</f>
        <v>72064.48433410826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312279.43211446912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988" t="s">
        <v>944</v>
      </c>
      <c r="D30" s="989"/>
      <c r="E30" s="989"/>
      <c r="F30" s="989"/>
      <c r="G30" s="989"/>
      <c r="H30" s="989"/>
      <c r="I30" s="989"/>
      <c r="J30" s="454"/>
      <c r="K30" s="307"/>
      <c r="L30" s="834" t="s">
        <v>945</v>
      </c>
      <c r="M30" s="835"/>
      <c r="N30" s="71" t="s">
        <v>946</v>
      </c>
    </row>
    <row r="31" spans="1:14" ht="28.5" customHeight="1" thickBot="1">
      <c r="A31" t="s">
        <v>1845</v>
      </c>
      <c r="B31" s="80" t="s">
        <v>1681</v>
      </c>
      <c r="C31" s="986" t="s">
        <v>2140</v>
      </c>
      <c r="D31" s="987"/>
      <c r="E31" s="987"/>
      <c r="F31" s="987"/>
      <c r="G31" s="987"/>
      <c r="H31" s="987"/>
      <c r="I31" s="987"/>
      <c r="J31" s="987"/>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2020.0640225900497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52407.502974998242</v>
      </c>
      <c r="N48" s="272">
        <f>K48*M48</f>
        <v>57648.25327249807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4536.7060490595213</v>
      </c>
      <c r="N49" s="272">
        <f>K49*M49</f>
        <v>5217.2119564184495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436858.8306170312</v>
      </c>
      <c r="N50" s="272">
        <f>K50*M50</f>
        <v>52423.05967404374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4723.543062566252</v>
      </c>
      <c r="N51" s="272">
        <f>K51*M51</f>
        <v>9447.0861251325041</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316099.60799954785</v>
      </c>
      <c r="N52" s="272">
        <f>K52*M52</f>
        <v>158049.80399977393</v>
      </c>
    </row>
    <row r="53" spans="1:14" ht="15.75" thickBot="1">
      <c r="B53" s="823" t="s">
        <v>953</v>
      </c>
      <c r="C53" s="824"/>
      <c r="D53" s="824"/>
      <c r="E53" s="824"/>
      <c r="F53" s="824"/>
      <c r="G53" s="824"/>
      <c r="H53" s="824"/>
      <c r="I53" s="824"/>
      <c r="J53" s="824"/>
      <c r="K53" s="824"/>
      <c r="L53" s="824"/>
      <c r="M53" s="825"/>
      <c r="N53" s="394">
        <f>SUM(N48:N52)</f>
        <v>282785.41502786672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7">
        <f>VLOOKUP(A58,TRANSPORTE!A1:D117,4,FALSE)</f>
        <v>1212.7478093670829</v>
      </c>
      <c r="M58" s="828"/>
      <c r="N58" s="287">
        <f>K58*L58</f>
        <v>1334.0225903037913</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1334.0225903037913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326540.7820925616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65308.156418512321</v>
      </c>
      <c r="M82" s="858"/>
      <c r="N82" s="51"/>
    </row>
    <row r="83" spans="1:14">
      <c r="B83" s="89" t="s">
        <v>973</v>
      </c>
      <c r="C83" s="90"/>
      <c r="D83" s="90"/>
      <c r="E83" s="90"/>
      <c r="F83" s="90"/>
      <c r="G83" s="90"/>
      <c r="H83" s="90"/>
      <c r="I83" s="87"/>
      <c r="J83" s="88"/>
      <c r="K83" s="304">
        <v>0.05</v>
      </c>
      <c r="L83" s="857">
        <f>N77*K83</f>
        <v>16327.03910462808</v>
      </c>
      <c r="M83" s="858"/>
      <c r="N83" s="51"/>
    </row>
    <row r="84" spans="1:14" ht="15.75" thickBot="1">
      <c r="B84" s="91" t="s">
        <v>974</v>
      </c>
      <c r="C84" s="92"/>
      <c r="D84" s="92"/>
      <c r="E84" s="92"/>
      <c r="F84" s="92"/>
      <c r="G84" s="92"/>
      <c r="H84" s="92"/>
      <c r="I84" s="93"/>
      <c r="J84" s="94"/>
      <c r="K84" s="305">
        <v>0.05</v>
      </c>
      <c r="L84" s="859">
        <f>N77*K84</f>
        <v>16327.03910462808</v>
      </c>
      <c r="M84" s="860"/>
      <c r="N84" s="51"/>
    </row>
    <row r="85" spans="1:14" ht="15.75" thickBot="1">
      <c r="B85" s="823" t="s">
        <v>953</v>
      </c>
      <c r="C85" s="824"/>
      <c r="D85" s="824"/>
      <c r="E85" s="824"/>
      <c r="F85" s="824"/>
      <c r="G85" s="824"/>
      <c r="H85" s="824"/>
      <c r="I85" s="824"/>
      <c r="J85" s="824"/>
      <c r="K85" s="824"/>
      <c r="L85" s="824"/>
      <c r="M85" s="825"/>
      <c r="N85" s="52">
        <f>L82+L83+L84</f>
        <v>97962.234627768485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424503.01672033011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7"/>
      <c r="J36" s="268"/>
      <c r="K36" s="269">
        <f>VLOOKUP(A36,EQUIPOS!A6:D163,4,FALSE)</f>
        <v>3560.2437477596332</v>
      </c>
      <c r="L36" s="270"/>
      <c r="M36" s="336">
        <v>1</v>
      </c>
      <c r="N36" s="272">
        <f>K36*M36</f>
        <v>3560.2437477596332</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3373.3390225900498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6933.5827703496834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48938.916644860001</v>
      </c>
      <c r="N48" s="272">
        <f t="shared" ref="N48:N53" si="0">K48*M48</f>
        <v>24665.21398900944</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4723.543062566252</v>
      </c>
      <c r="N49" s="272">
        <f t="shared" si="0"/>
        <v>9447.0861251325041</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39.221520043750296</v>
      </c>
      <c r="N50" s="272">
        <f t="shared" si="0"/>
        <v>4353.5887248562831</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49875.115785743415</v>
      </c>
      <c r="N51" s="272">
        <f t="shared" si="0"/>
        <v>19950.046314297368</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54167.262164899839</v>
      </c>
      <c r="N52" s="273">
        <f t="shared" si="0"/>
        <v>20475.225098332139</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418.59360611860313</v>
      </c>
      <c r="N53" s="273">
        <f t="shared" si="0"/>
        <v>65300.602554502089</v>
      </c>
    </row>
    <row r="54" spans="1:14">
      <c r="B54" s="320"/>
      <c r="C54" s="317"/>
      <c r="D54" s="317"/>
      <c r="E54" s="317"/>
      <c r="F54" s="317"/>
      <c r="G54" s="317"/>
      <c r="H54" s="317"/>
      <c r="I54" s="317"/>
      <c r="J54" s="311"/>
      <c r="K54" s="44"/>
      <c r="L54" s="318"/>
      <c r="M54" s="426"/>
      <c r="N54" s="273"/>
    </row>
    <row r="55" spans="1:14" ht="15.75" thickBot="1">
      <c r="B55" s="829" t="s">
        <v>953</v>
      </c>
      <c r="C55" s="830"/>
      <c r="D55" s="830"/>
      <c r="E55" s="830"/>
      <c r="F55" s="830"/>
      <c r="G55" s="830"/>
      <c r="H55" s="830"/>
      <c r="I55" s="830"/>
      <c r="J55" s="830"/>
      <c r="K55" s="830"/>
      <c r="L55" s="830"/>
      <c r="M55" s="831"/>
      <c r="N55" s="104">
        <f>SUM(N48:N54)</f>
        <v>144191.76280612982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7">
        <f>VLOOKUP(A60,TRANSPORTE!A1:D117,4,FALSE)</f>
        <v>1212.7478093670829</v>
      </c>
      <c r="M60" s="828"/>
      <c r="N60" s="287">
        <f>K60*L60</f>
        <v>485.09912374683319</v>
      </c>
    </row>
    <row r="61" spans="1:14">
      <c r="A61" t="s">
        <v>1229</v>
      </c>
      <c r="B61" s="46" t="str">
        <f>VLOOKUP(A61,TRANSPORTE!A1:D117,3,FALSE)</f>
        <v>Transporte de arena</v>
      </c>
      <c r="C61" s="47"/>
      <c r="D61" s="47"/>
      <c r="E61" s="47"/>
      <c r="F61" s="47"/>
      <c r="G61" s="47"/>
      <c r="H61" s="311" t="s">
        <v>339</v>
      </c>
      <c r="I61" s="279">
        <v>0.378</v>
      </c>
      <c r="J61" s="286">
        <v>1</v>
      </c>
      <c r="K61" s="279">
        <f>I61*J61</f>
        <v>0.378</v>
      </c>
      <c r="L61" s="827">
        <f>VLOOKUP(A61,TRANSPORTE!A1:D117,4,FALSE)</f>
        <v>1212.7478093670829</v>
      </c>
      <c r="M61" s="828"/>
      <c r="N61" s="287">
        <f t="shared" ref="N61:N62" si="1">K61*L61</f>
        <v>458.41867194075735</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7">
        <f>VLOOKUP(A62,TRANSPORTE!A1:D117,4,FALSE)</f>
        <v>1212.7478093670829</v>
      </c>
      <c r="M62" s="828"/>
      <c r="N62" s="287">
        <f t="shared" si="1"/>
        <v>611.22489592100976</v>
      </c>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1554.7426916086001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67466.780451800994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220146.86871988911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44029.373743977827</v>
      </c>
      <c r="M84" s="858"/>
      <c r="N84" s="51"/>
    </row>
    <row r="85" spans="1:14">
      <c r="B85" s="89" t="s">
        <v>973</v>
      </c>
      <c r="C85" s="90"/>
      <c r="D85" s="90"/>
      <c r="E85" s="90"/>
      <c r="F85" s="90"/>
      <c r="G85" s="90"/>
      <c r="H85" s="90"/>
      <c r="I85" s="87"/>
      <c r="J85" s="88"/>
      <c r="K85" s="304">
        <v>0.05</v>
      </c>
      <c r="L85" s="857">
        <f>N79*K85</f>
        <v>11007.343435994457</v>
      </c>
      <c r="M85" s="858"/>
      <c r="N85" s="51"/>
    </row>
    <row r="86" spans="1:14" ht="15.75" thickBot="1">
      <c r="B86" s="91" t="s">
        <v>974</v>
      </c>
      <c r="C86" s="92"/>
      <c r="D86" s="92"/>
      <c r="E86" s="92"/>
      <c r="F86" s="92"/>
      <c r="G86" s="92"/>
      <c r="H86" s="92"/>
      <c r="I86" s="93"/>
      <c r="J86" s="94"/>
      <c r="K86" s="305">
        <v>0.05</v>
      </c>
      <c r="L86" s="859">
        <f>N79*K86</f>
        <v>11007.343435994457</v>
      </c>
      <c r="M86" s="860"/>
      <c r="N86" s="51"/>
    </row>
    <row r="87" spans="1:14" ht="15.75" thickBot="1">
      <c r="B87" s="823" t="s">
        <v>953</v>
      </c>
      <c r="C87" s="824"/>
      <c r="D87" s="824"/>
      <c r="E87" s="824"/>
      <c r="F87" s="824"/>
      <c r="G87" s="824"/>
      <c r="H87" s="824"/>
      <c r="I87" s="824"/>
      <c r="J87" s="824"/>
      <c r="K87" s="824"/>
      <c r="L87" s="824"/>
      <c r="M87" s="825"/>
      <c r="N87" s="52">
        <f>L84+L85+L86</f>
        <v>66044.060615966737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286190.92933585588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1345.39621807204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1618.6827326163975</v>
      </c>
      <c r="N48" s="272">
        <f>K48*M48</f>
        <v>809.34136630819876</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359166.2996157732</v>
      </c>
      <c r="N49" s="272">
        <f>K49*M49</f>
        <v>362757.96261193091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4723.543062566252</v>
      </c>
      <c r="N50" s="272">
        <f>K50*M50</f>
        <v>1417.0629187698755</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29" t="s">
        <v>953</v>
      </c>
      <c r="C55" s="830"/>
      <c r="D55" s="830"/>
      <c r="E55" s="830"/>
      <c r="F55" s="830"/>
      <c r="G55" s="830"/>
      <c r="H55" s="830"/>
      <c r="I55" s="830"/>
      <c r="J55" s="830"/>
      <c r="K55" s="830"/>
      <c r="L55" s="830"/>
      <c r="M55" s="831"/>
      <c r="N55" s="104">
        <f>SUM(N48:N54)</f>
        <v>364984.36689700902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7">
        <f>VLOOKUP(A60,TRANSPORTE!A1:D117,4,FALSE)</f>
        <v>1212.7478093670829</v>
      </c>
      <c r="M60" s="828"/>
      <c r="N60" s="287">
        <f>K60*L60</f>
        <v>1224.8752874607537</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1224.8752874607537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26907.924361440797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394462.56276398263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78892.512552796528</v>
      </c>
      <c r="M84" s="858"/>
      <c r="N84" s="51"/>
    </row>
    <row r="85" spans="1:14">
      <c r="B85" s="89" t="s">
        <v>973</v>
      </c>
      <c r="C85" s="90"/>
      <c r="D85" s="90"/>
      <c r="E85" s="90"/>
      <c r="F85" s="90"/>
      <c r="G85" s="90"/>
      <c r="H85" s="90"/>
      <c r="I85" s="87"/>
      <c r="J85" s="88"/>
      <c r="K85" s="304">
        <v>0.05</v>
      </c>
      <c r="L85" s="857">
        <f>N79*K85</f>
        <v>19723.128138199132</v>
      </c>
      <c r="M85" s="858"/>
      <c r="N85" s="51"/>
    </row>
    <row r="86" spans="1:14" ht="15.75" thickBot="1">
      <c r="B86" s="91" t="s">
        <v>974</v>
      </c>
      <c r="C86" s="92"/>
      <c r="D86" s="92"/>
      <c r="E86" s="92"/>
      <c r="F86" s="92"/>
      <c r="G86" s="92"/>
      <c r="H86" s="92"/>
      <c r="I86" s="93"/>
      <c r="J86" s="94"/>
      <c r="K86" s="305">
        <v>0.05</v>
      </c>
      <c r="L86" s="859">
        <f>N79*K86</f>
        <v>19723.128138199132</v>
      </c>
      <c r="M86" s="860"/>
      <c r="N86" s="51"/>
    </row>
    <row r="87" spans="1:14" ht="15.75" thickBot="1">
      <c r="B87" s="823" t="s">
        <v>953</v>
      </c>
      <c r="C87" s="824"/>
      <c r="D87" s="824"/>
      <c r="E87" s="824"/>
      <c r="F87" s="824"/>
      <c r="G87" s="824"/>
      <c r="H87" s="824"/>
      <c r="I87" s="824"/>
      <c r="J87" s="824"/>
      <c r="K87" s="824"/>
      <c r="L87" s="824"/>
      <c r="M87" s="825"/>
      <c r="N87" s="52">
        <f>L84+L85+L86</f>
        <v>118338.76882919479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512801.3315931774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9.25" customHeight="1" thickBot="1">
      <c r="A31" t="s">
        <v>1845</v>
      </c>
      <c r="B31" s="80" t="s">
        <v>1135</v>
      </c>
      <c r="C31" s="963" t="s">
        <v>2143</v>
      </c>
      <c r="D31" s="964"/>
      <c r="E31" s="964"/>
      <c r="F31" s="964"/>
      <c r="G31" s="964"/>
      <c r="H31" s="964"/>
      <c r="I31" s="964"/>
      <c r="J31" s="990"/>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71.649414538135986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1618.6827326163975</v>
      </c>
      <c r="N48" s="272">
        <f>K48*M48</f>
        <v>80.934136630819879</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33041.480534153969</v>
      </c>
      <c r="N49" s="272">
        <f>K49*M49</f>
        <v>33041.480534153969</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33122.41467078479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1432.9882907627198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34627.052376085645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6925.4104752171297</v>
      </c>
      <c r="M84" s="858"/>
      <c r="N84" s="51"/>
    </row>
    <row r="85" spans="1:14">
      <c r="B85" s="89" t="s">
        <v>973</v>
      </c>
      <c r="C85" s="90"/>
      <c r="D85" s="90"/>
      <c r="E85" s="90"/>
      <c r="F85" s="90"/>
      <c r="G85" s="90"/>
      <c r="H85" s="90"/>
      <c r="I85" s="87"/>
      <c r="J85" s="88"/>
      <c r="K85" s="304">
        <v>0.05</v>
      </c>
      <c r="L85" s="857">
        <f>N79*K85</f>
        <v>1731.3526188042824</v>
      </c>
      <c r="M85" s="858"/>
      <c r="N85" s="51"/>
    </row>
    <row r="86" spans="1:14" ht="15.75" thickBot="1">
      <c r="B86" s="91" t="s">
        <v>974</v>
      </c>
      <c r="C86" s="92"/>
      <c r="D86" s="92"/>
      <c r="E86" s="92"/>
      <c r="F86" s="92"/>
      <c r="G86" s="92"/>
      <c r="H86" s="92"/>
      <c r="I86" s="93"/>
      <c r="J86" s="94"/>
      <c r="K86" s="305">
        <v>0.05</v>
      </c>
      <c r="L86" s="859">
        <f>N79*K86</f>
        <v>1731.3526188042824</v>
      </c>
      <c r="M86" s="860"/>
      <c r="N86" s="51"/>
    </row>
    <row r="87" spans="1:14" ht="15.75" thickBot="1">
      <c r="B87" s="823" t="s">
        <v>953</v>
      </c>
      <c r="C87" s="824"/>
      <c r="D87" s="824"/>
      <c r="E87" s="824"/>
      <c r="F87" s="824"/>
      <c r="G87" s="824"/>
      <c r="H87" s="824"/>
      <c r="I87" s="824"/>
      <c r="J87" s="824"/>
      <c r="K87" s="824"/>
      <c r="L87" s="824"/>
      <c r="M87" s="825"/>
      <c r="N87" s="52">
        <f>L84+L85+L86</f>
        <v>10388.115712825693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45015.168088911334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1683</v>
      </c>
      <c r="C31" s="963" t="s">
        <v>2144</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3729.7791643196192</v>
      </c>
      <c r="L36" s="270"/>
      <c r="M36" s="336">
        <v>1.25</v>
      </c>
      <c r="N36" s="272">
        <f>K36/M36</f>
        <v>2983.8233314556956</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1886.7062180720402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4870.529549527736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15290.032570569036</v>
      </c>
      <c r="N48" s="272">
        <f>K48*M48</f>
        <v>7645.0162852845178</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1618.6827326163975</v>
      </c>
      <c r="N49" s="272">
        <f>K49*M49</f>
        <v>809.34136630819876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359166.2996157732</v>
      </c>
      <c r="N50" s="272">
        <f>K50*M50</f>
        <v>362757.96261193091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4723.543062566252</v>
      </c>
      <c r="N51" s="272">
        <f>K51*M51</f>
        <v>1417.0629187698755</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372629.3831822935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7">
        <f>VLOOKUP(A58,TRANSPORTE!A1:D117,4,FALSE)</f>
        <v>1212.7478093670829</v>
      </c>
      <c r="M58" s="828"/>
      <c r="N58" s="287">
        <f>K58*L58</f>
        <v>1224.8752874607537</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7">
        <f>VLOOKUP(A59,TRANSPORTE!A1:D117,4,FALSE)</f>
        <v>1212.7478093670829</v>
      </c>
      <c r="M59" s="828"/>
      <c r="N59" s="287">
        <f>K59*L59</f>
        <v>606.37390468354147</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1831.2491921442952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37734.124361440801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417065.28628540633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83413.057257081266</v>
      </c>
      <c r="M82" s="858"/>
      <c r="N82" s="51"/>
    </row>
    <row r="83" spans="1:14">
      <c r="B83" s="89" t="s">
        <v>973</v>
      </c>
      <c r="C83" s="90"/>
      <c r="D83" s="90"/>
      <c r="E83" s="90"/>
      <c r="F83" s="90"/>
      <c r="G83" s="90"/>
      <c r="H83" s="90"/>
      <c r="I83" s="87"/>
      <c r="J83" s="88"/>
      <c r="K83" s="304">
        <v>0.05</v>
      </c>
      <c r="L83" s="857">
        <f>N77*K83</f>
        <v>20853.264314270316</v>
      </c>
      <c r="M83" s="858"/>
      <c r="N83" s="51"/>
    </row>
    <row r="84" spans="1:14" ht="15.75" thickBot="1">
      <c r="B84" s="91" t="s">
        <v>974</v>
      </c>
      <c r="C84" s="92"/>
      <c r="D84" s="92"/>
      <c r="E84" s="92"/>
      <c r="F84" s="92"/>
      <c r="G84" s="92"/>
      <c r="H84" s="92"/>
      <c r="I84" s="93"/>
      <c r="J84" s="94"/>
      <c r="K84" s="305">
        <v>0.05</v>
      </c>
      <c r="L84" s="859">
        <f>N77*K84</f>
        <v>20853.264314270316</v>
      </c>
      <c r="M84" s="860"/>
      <c r="N84" s="51"/>
    </row>
    <row r="85" spans="1:14" ht="15.75" thickBot="1">
      <c r="B85" s="823" t="s">
        <v>953</v>
      </c>
      <c r="C85" s="824"/>
      <c r="D85" s="824"/>
      <c r="E85" s="824"/>
      <c r="F85" s="824"/>
      <c r="G85" s="824"/>
      <c r="H85" s="824"/>
      <c r="I85" s="824"/>
      <c r="J85" s="824"/>
      <c r="K85" s="824"/>
      <c r="L85" s="824"/>
      <c r="M85" s="825"/>
      <c r="N85" s="52">
        <f>L82+L83+L84</f>
        <v>125119.5858856219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542184.87217102828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1.5" customHeight="1" thickBot="1">
      <c r="A31" t="s">
        <v>1845</v>
      </c>
      <c r="B31" s="80" t="s">
        <v>1684</v>
      </c>
      <c r="C31" s="963" t="s">
        <v>2145</v>
      </c>
      <c r="D31" s="964"/>
      <c r="E31" s="964"/>
      <c r="F31" s="964"/>
      <c r="G31" s="964"/>
      <c r="H31" s="964"/>
      <c r="I31" s="964"/>
      <c r="J31" s="990"/>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3729.7791643196192</v>
      </c>
      <c r="L36" s="270"/>
      <c r="M36" s="336">
        <v>18.75</v>
      </c>
      <c r="N36" s="272">
        <f>K36/M36</f>
        <v>198.9215554303797</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107.73674787146933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306.65830330184906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15290.032570569036</v>
      </c>
      <c r="N48" s="272">
        <f>K48*M48</f>
        <v>764.50162852845187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1618.6827326163975</v>
      </c>
      <c r="N49" s="272">
        <f>K49*M49</f>
        <v>80.934136630819879</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33041.480534153969</v>
      </c>
      <c r="N50" s="272">
        <f>K50*M50</f>
        <v>33041.480534153969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33886.916299313241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7">
        <f>VLOOKUP(A58,TRANSPORTE!A1:D117,4,FALSE)</f>
        <v>1212.7478093670829</v>
      </c>
      <c r="M58" s="828"/>
      <c r="N58" s="287">
        <f>K58*L58</f>
        <v>60.637390468354148</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60.637390468354148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2154.7349574293867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36408.946950512829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7281.7893901025664</v>
      </c>
      <c r="M82" s="858"/>
      <c r="N82" s="51"/>
    </row>
    <row r="83" spans="1:14">
      <c r="B83" s="89" t="s">
        <v>973</v>
      </c>
      <c r="C83" s="90"/>
      <c r="D83" s="90"/>
      <c r="E83" s="90"/>
      <c r="F83" s="90"/>
      <c r="G83" s="90"/>
      <c r="H83" s="90"/>
      <c r="I83" s="87"/>
      <c r="J83" s="88"/>
      <c r="K83" s="304">
        <v>0.05</v>
      </c>
      <c r="L83" s="857">
        <f>N77*K83</f>
        <v>1820.4473475256416</v>
      </c>
      <c r="M83" s="858"/>
      <c r="N83" s="51"/>
    </row>
    <row r="84" spans="1:14" ht="15.75" thickBot="1">
      <c r="B84" s="91" t="s">
        <v>974</v>
      </c>
      <c r="C84" s="92"/>
      <c r="D84" s="92"/>
      <c r="E84" s="92"/>
      <c r="F84" s="92"/>
      <c r="G84" s="92"/>
      <c r="H84" s="92"/>
      <c r="I84" s="93"/>
      <c r="J84" s="94"/>
      <c r="K84" s="305">
        <v>0.05</v>
      </c>
      <c r="L84" s="859">
        <f>N77*K84</f>
        <v>1820.4473475256416</v>
      </c>
      <c r="M84" s="860"/>
      <c r="N84" s="51"/>
    </row>
    <row r="85" spans="1:14" ht="15.75" thickBot="1">
      <c r="B85" s="823" t="s">
        <v>953</v>
      </c>
      <c r="C85" s="824"/>
      <c r="D85" s="824"/>
      <c r="E85" s="824"/>
      <c r="F85" s="824"/>
      <c r="G85" s="824"/>
      <c r="H85" s="824"/>
      <c r="I85" s="824"/>
      <c r="J85" s="824"/>
      <c r="K85" s="824"/>
      <c r="L85" s="824"/>
      <c r="M85" s="825"/>
      <c r="N85" s="52">
        <f>L82+L83+L84</f>
        <v>10922.684085153849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47331.63103566668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134.53962180720401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359166.2996157732</v>
      </c>
      <c r="N48" s="272">
        <f>K48*M48</f>
        <v>25141.640973104128</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4723.543062566252</v>
      </c>
      <c r="N49" s="272">
        <f>K49*M49</f>
        <v>1417.0629187698755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26558.703891874004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7">
        <f>VLOOKUP(A58,TRANSPORTE!A1:D117,4,FALSE)</f>
        <v>1212.7478093670829</v>
      </c>
      <c r="M58" s="828"/>
      <c r="N58" s="287">
        <f>K58*L58</f>
        <v>84.892346655695818</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84.892346655695818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2690.7924361440801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29468.928296480983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5893.7856592961971</v>
      </c>
      <c r="M82" s="858"/>
      <c r="N82" s="51"/>
    </row>
    <row r="83" spans="1:14">
      <c r="B83" s="89" t="s">
        <v>973</v>
      </c>
      <c r="C83" s="90"/>
      <c r="D83" s="90"/>
      <c r="E83" s="90"/>
      <c r="F83" s="90"/>
      <c r="G83" s="90"/>
      <c r="H83" s="90"/>
      <c r="I83" s="87"/>
      <c r="J83" s="88"/>
      <c r="K83" s="304">
        <v>0.05</v>
      </c>
      <c r="L83" s="857">
        <f>N77*K83</f>
        <v>1473.4464148240493</v>
      </c>
      <c r="M83" s="858"/>
      <c r="N83" s="51"/>
    </row>
    <row r="84" spans="1:14" ht="15.75" thickBot="1">
      <c r="B84" s="91" t="s">
        <v>974</v>
      </c>
      <c r="C84" s="92"/>
      <c r="D84" s="92"/>
      <c r="E84" s="92"/>
      <c r="F84" s="92"/>
      <c r="G84" s="92"/>
      <c r="H84" s="92"/>
      <c r="I84" s="93"/>
      <c r="J84" s="94"/>
      <c r="K84" s="305">
        <v>0.05</v>
      </c>
      <c r="L84" s="859">
        <f>N77*K84</f>
        <v>1473.4464148240493</v>
      </c>
      <c r="M84" s="860"/>
      <c r="N84" s="51"/>
    </row>
    <row r="85" spans="1:14" ht="15.75" thickBot="1">
      <c r="B85" s="823" t="s">
        <v>953</v>
      </c>
      <c r="C85" s="824"/>
      <c r="D85" s="824"/>
      <c r="E85" s="824"/>
      <c r="F85" s="824"/>
      <c r="G85" s="824"/>
      <c r="H85" s="824"/>
      <c r="I85" s="824"/>
      <c r="J85" s="824"/>
      <c r="K85" s="824"/>
      <c r="L85" s="824"/>
      <c r="M85" s="825"/>
      <c r="N85" s="52">
        <f>L82+L83+L84</f>
        <v>8840.6784889442952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38309.606785425276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71.649414538135986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31998.400109206661</v>
      </c>
      <c r="N48" s="272">
        <f>K48*M48</f>
        <v>39998.00013650833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39998.00013650833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1432.9882907627198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41502.637841809184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8300.5275683618365</v>
      </c>
      <c r="M82" s="858"/>
      <c r="N82" s="51"/>
    </row>
    <row r="83" spans="1:14">
      <c r="B83" s="89" t="s">
        <v>973</v>
      </c>
      <c r="C83" s="90"/>
      <c r="D83" s="90"/>
      <c r="E83" s="90"/>
      <c r="F83" s="90"/>
      <c r="G83" s="90"/>
      <c r="H83" s="90"/>
      <c r="I83" s="87"/>
      <c r="J83" s="88"/>
      <c r="K83" s="304">
        <v>0.05</v>
      </c>
      <c r="L83" s="857">
        <f>N77*K83</f>
        <v>2075.1318920904591</v>
      </c>
      <c r="M83" s="858"/>
      <c r="N83" s="51"/>
    </row>
    <row r="84" spans="1:14" ht="15.75" thickBot="1">
      <c r="B84" s="91" t="s">
        <v>974</v>
      </c>
      <c r="C84" s="92"/>
      <c r="D84" s="92"/>
      <c r="E84" s="92"/>
      <c r="F84" s="92"/>
      <c r="G84" s="92"/>
      <c r="H84" s="92"/>
      <c r="I84" s="93"/>
      <c r="J84" s="94"/>
      <c r="K84" s="305">
        <v>0.05</v>
      </c>
      <c r="L84" s="859">
        <f>N77*K84</f>
        <v>2075.1318920904591</v>
      </c>
      <c r="M84" s="860"/>
      <c r="N84" s="51"/>
    </row>
    <row r="85" spans="1:14" ht="15.75" thickBot="1">
      <c r="B85" s="823" t="s">
        <v>953</v>
      </c>
      <c r="C85" s="824"/>
      <c r="D85" s="824"/>
      <c r="E85" s="824"/>
      <c r="F85" s="824"/>
      <c r="G85" s="824"/>
      <c r="H85" s="824"/>
      <c r="I85" s="824"/>
      <c r="J85" s="824"/>
      <c r="K85" s="824"/>
      <c r="L85" s="824"/>
      <c r="M85" s="825"/>
      <c r="N85" s="52">
        <f>L82+L83+L84</f>
        <v>12450.791352542756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53953.429194351942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161.605121807204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420523.59753935033</v>
      </c>
      <c r="N48" s="272">
        <f>K48*M48</f>
        <v>841.04719507870072</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359166.2996157732</v>
      </c>
      <c r="N49" s="272">
        <f>K49*M49</f>
        <v>25141.640973104128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4723.543062566252</v>
      </c>
      <c r="N50" s="272">
        <f>K50*M50</f>
        <v>1417.0629187698755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27399.751086952703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7">
        <f>VLOOKUP(A58,TRANSPORTE!A1:D117,4,FALSE)</f>
        <v>1212.7478093670829</v>
      </c>
      <c r="M58" s="828"/>
      <c r="N58" s="287">
        <f>K58*L58</f>
        <v>87.317842274429978</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87.317842274429978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3232.1024361440795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30880.776487178417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6176.1552974356837</v>
      </c>
      <c r="M82" s="858"/>
      <c r="N82" s="51"/>
    </row>
    <row r="83" spans="1:14">
      <c r="B83" s="89" t="s">
        <v>973</v>
      </c>
      <c r="C83" s="90"/>
      <c r="D83" s="90"/>
      <c r="E83" s="90"/>
      <c r="F83" s="90"/>
      <c r="G83" s="90"/>
      <c r="H83" s="90"/>
      <c r="I83" s="87"/>
      <c r="J83" s="88"/>
      <c r="K83" s="304">
        <v>0.05</v>
      </c>
      <c r="L83" s="857">
        <f>N77*K83</f>
        <v>1544.0388243589209</v>
      </c>
      <c r="M83" s="858"/>
      <c r="N83" s="51"/>
    </row>
    <row r="84" spans="1:14" ht="15.75" thickBot="1">
      <c r="B84" s="91" t="s">
        <v>974</v>
      </c>
      <c r="C84" s="92"/>
      <c r="D84" s="92"/>
      <c r="E84" s="92"/>
      <c r="F84" s="92"/>
      <c r="G84" s="92"/>
      <c r="H84" s="92"/>
      <c r="I84" s="93"/>
      <c r="J84" s="94"/>
      <c r="K84" s="305">
        <v>0.05</v>
      </c>
      <c r="L84" s="859">
        <f>N77*K84</f>
        <v>1544.0388243589209</v>
      </c>
      <c r="M84" s="860"/>
      <c r="N84" s="51"/>
    </row>
    <row r="85" spans="1:14" ht="15.75" thickBot="1">
      <c r="B85" s="823" t="s">
        <v>953</v>
      </c>
      <c r="C85" s="824"/>
      <c r="D85" s="824"/>
      <c r="E85" s="824"/>
      <c r="F85" s="824"/>
      <c r="G85" s="824"/>
      <c r="H85" s="824"/>
      <c r="I85" s="824"/>
      <c r="J85" s="824"/>
      <c r="K85" s="824"/>
      <c r="L85" s="824"/>
      <c r="M85" s="825"/>
      <c r="N85" s="52">
        <f>L82+L83+L84</f>
        <v>9264.2329461535246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40145.009433331943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89.693081204802667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420523.59753935033</v>
      </c>
      <c r="N48" s="272">
        <f>K48*M48</f>
        <v>841.04719507870072</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31998.400109206661</v>
      </c>
      <c r="N49" s="272">
        <f>K49*M49</f>
        <v>39998.00013650833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40839.047331587033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7">
        <f>VLOOKUP(A58,TRANSPORTE!A1:D117,4,FALSE)</f>
        <v>1212.7478093670829</v>
      </c>
      <c r="M58" s="828"/>
      <c r="N58" s="287">
        <f>K58*L58</f>
        <v>2.4254956187341659</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2.4254956187341659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1793.8616240960532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42725.027532506625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8545.0055065013257</v>
      </c>
      <c r="M82" s="858"/>
      <c r="N82" s="51"/>
    </row>
    <row r="83" spans="1:14">
      <c r="B83" s="89" t="s">
        <v>973</v>
      </c>
      <c r="C83" s="90"/>
      <c r="D83" s="90"/>
      <c r="E83" s="90"/>
      <c r="F83" s="90"/>
      <c r="G83" s="90"/>
      <c r="H83" s="90"/>
      <c r="I83" s="87"/>
      <c r="J83" s="88"/>
      <c r="K83" s="304">
        <v>0.05</v>
      </c>
      <c r="L83" s="857">
        <f>N77*K83</f>
        <v>2136.2513766253314</v>
      </c>
      <c r="M83" s="858"/>
      <c r="N83" s="51"/>
    </row>
    <row r="84" spans="1:14" ht="15.75" thickBot="1">
      <c r="B84" s="91" t="s">
        <v>974</v>
      </c>
      <c r="C84" s="92"/>
      <c r="D84" s="92"/>
      <c r="E84" s="92"/>
      <c r="F84" s="92"/>
      <c r="G84" s="92"/>
      <c r="H84" s="92"/>
      <c r="I84" s="93"/>
      <c r="J84" s="94"/>
      <c r="K84" s="305">
        <v>0.05</v>
      </c>
      <c r="L84" s="859">
        <f>N77*K84</f>
        <v>2136.2513766253314</v>
      </c>
      <c r="M84" s="860"/>
      <c r="N84" s="51"/>
    </row>
    <row r="85" spans="1:14" ht="15.75" thickBot="1">
      <c r="B85" s="823" t="s">
        <v>953</v>
      </c>
      <c r="C85" s="824"/>
      <c r="D85" s="824"/>
      <c r="E85" s="824"/>
      <c r="F85" s="824"/>
      <c r="G85" s="824"/>
      <c r="H85" s="824"/>
      <c r="I85" s="824"/>
      <c r="J85" s="824"/>
      <c r="K85" s="824"/>
      <c r="L85" s="824"/>
      <c r="M85" s="825"/>
      <c r="N85" s="52">
        <f>L82+L83+L84</f>
        <v>12817.50825975199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55542.535792258612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22.554583333333333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6209.2322057457241</v>
      </c>
      <c r="N48" s="272">
        <f>K48*M48</f>
        <v>6830.155426320297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6830.155426320297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451.09166666666664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7303.8016763202968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1460.7603352640594</v>
      </c>
      <c r="M82" s="858"/>
      <c r="N82" s="51"/>
    </row>
    <row r="83" spans="1:14">
      <c r="B83" s="89" t="s">
        <v>973</v>
      </c>
      <c r="C83" s="90"/>
      <c r="D83" s="90"/>
      <c r="E83" s="90"/>
      <c r="F83" s="90"/>
      <c r="G83" s="90"/>
      <c r="H83" s="90"/>
      <c r="I83" s="87"/>
      <c r="J83" s="88"/>
      <c r="K83" s="304">
        <v>0.05</v>
      </c>
      <c r="L83" s="857">
        <f>N77*K83</f>
        <v>365.19008381601486</v>
      </c>
      <c r="M83" s="858"/>
      <c r="N83" s="51"/>
    </row>
    <row r="84" spans="1:14" ht="15.75" thickBot="1">
      <c r="B84" s="91" t="s">
        <v>974</v>
      </c>
      <c r="C84" s="92"/>
      <c r="D84" s="92"/>
      <c r="E84" s="92"/>
      <c r="F84" s="92"/>
      <c r="G84" s="92"/>
      <c r="H84" s="92"/>
      <c r="I84" s="93"/>
      <c r="J84" s="94"/>
      <c r="K84" s="305">
        <v>0.05</v>
      </c>
      <c r="L84" s="859">
        <f>N77*K84</f>
        <v>365.19008381601486</v>
      </c>
      <c r="M84" s="860"/>
      <c r="N84" s="51"/>
    </row>
    <row r="85" spans="1:14" ht="15.75" thickBot="1">
      <c r="B85" s="823" t="s">
        <v>953</v>
      </c>
      <c r="C85" s="824"/>
      <c r="D85" s="824"/>
      <c r="E85" s="824"/>
      <c r="F85" s="824"/>
      <c r="G85" s="824"/>
      <c r="H85" s="824"/>
      <c r="I85" s="824"/>
      <c r="J85" s="824"/>
      <c r="K85" s="824"/>
      <c r="L85" s="824"/>
      <c r="M85" s="825"/>
      <c r="N85" s="52">
        <f>L82+L83+L84</f>
        <v>2191.1405028960894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9494.9421792163866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22.554583333333333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6152.6322756282316</v>
      </c>
      <c r="N48" s="272">
        <f>K48*M48</f>
        <v>6767.8955031910555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6767.8955031910555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451.09166666666664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7241.5417531910552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1448.3083506382111</v>
      </c>
      <c r="M82" s="858"/>
      <c r="N82" s="51"/>
    </row>
    <row r="83" spans="1:14">
      <c r="B83" s="89" t="s">
        <v>973</v>
      </c>
      <c r="C83" s="90"/>
      <c r="D83" s="90"/>
      <c r="E83" s="90"/>
      <c r="F83" s="90"/>
      <c r="G83" s="90"/>
      <c r="H83" s="90"/>
      <c r="I83" s="87"/>
      <c r="J83" s="88"/>
      <c r="K83" s="304">
        <v>0.05</v>
      </c>
      <c r="L83" s="857">
        <f>N77*K83</f>
        <v>362.07708765955277</v>
      </c>
      <c r="M83" s="858"/>
      <c r="N83" s="51"/>
    </row>
    <row r="84" spans="1:14" ht="15.75" thickBot="1">
      <c r="B84" s="91" t="s">
        <v>974</v>
      </c>
      <c r="C84" s="92"/>
      <c r="D84" s="92"/>
      <c r="E84" s="92"/>
      <c r="F84" s="92"/>
      <c r="G84" s="92"/>
      <c r="H84" s="92"/>
      <c r="I84" s="93"/>
      <c r="J84" s="94"/>
      <c r="K84" s="305">
        <v>0.05</v>
      </c>
      <c r="L84" s="859">
        <f>N77*K84</f>
        <v>362.07708765955277</v>
      </c>
      <c r="M84" s="860"/>
      <c r="N84" s="51"/>
    </row>
    <row r="85" spans="1:14" ht="15.75" thickBot="1">
      <c r="B85" s="823" t="s">
        <v>953</v>
      </c>
      <c r="C85" s="824"/>
      <c r="D85" s="824"/>
      <c r="E85" s="824"/>
      <c r="F85" s="824"/>
      <c r="G85" s="824"/>
      <c r="H85" s="824"/>
      <c r="I85" s="824"/>
      <c r="J85" s="824"/>
      <c r="K85" s="824"/>
      <c r="L85" s="824"/>
      <c r="M85" s="825"/>
      <c r="N85" s="52">
        <f>L82+L83+L84</f>
        <v>2172.4625259573168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9414.004279148372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324.78600000000006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41117.933539919737</v>
      </c>
      <c r="N48" s="272">
        <f>K48*M48</f>
        <v>45229.726893911713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45229.726893911713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7">
        <f>VLOOKUP(A58,TRANSPORTE!A1:D117,4,FALSE)</f>
        <v>1212.7478093670829</v>
      </c>
      <c r="M58" s="828"/>
      <c r="N58" s="287">
        <f>K58*L58</f>
        <v>1334.0225903037913</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1334.0225903037913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6495.72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53384.255484215508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10676.851096843102</v>
      </c>
      <c r="M82" s="858"/>
      <c r="N82" s="51"/>
    </row>
    <row r="83" spans="1:14">
      <c r="B83" s="89" t="s">
        <v>973</v>
      </c>
      <c r="C83" s="90"/>
      <c r="D83" s="90"/>
      <c r="E83" s="90"/>
      <c r="F83" s="90"/>
      <c r="G83" s="90"/>
      <c r="H83" s="90"/>
      <c r="I83" s="87"/>
      <c r="J83" s="88"/>
      <c r="K83" s="304">
        <v>0.05</v>
      </c>
      <c r="L83" s="857">
        <f>N77*K83</f>
        <v>2669.2127742107755</v>
      </c>
      <c r="M83" s="858"/>
      <c r="N83" s="51"/>
    </row>
    <row r="84" spans="1:14" ht="15.75" thickBot="1">
      <c r="B84" s="91" t="s">
        <v>974</v>
      </c>
      <c r="C84" s="92"/>
      <c r="D84" s="92"/>
      <c r="E84" s="92"/>
      <c r="F84" s="92"/>
      <c r="G84" s="92"/>
      <c r="H84" s="92"/>
      <c r="I84" s="93"/>
      <c r="J84" s="94"/>
      <c r="K84" s="305">
        <v>0.05</v>
      </c>
      <c r="L84" s="859">
        <f>N77*K84</f>
        <v>2669.2127742107755</v>
      </c>
      <c r="M84" s="860"/>
      <c r="N84" s="51"/>
    </row>
    <row r="85" spans="1:14" ht="15.75" thickBot="1">
      <c r="B85" s="823" t="s">
        <v>953</v>
      </c>
      <c r="C85" s="824"/>
      <c r="D85" s="824"/>
      <c r="E85" s="824"/>
      <c r="F85" s="824"/>
      <c r="G85" s="824"/>
      <c r="H85" s="824"/>
      <c r="I85" s="824"/>
      <c r="J85" s="824"/>
      <c r="K85" s="824"/>
      <c r="L85" s="824"/>
      <c r="M85" s="825"/>
      <c r="N85" s="52">
        <f>L82+L83+L84</f>
        <v>16015.276645264652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69399.532129480154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3729.7791643196192</v>
      </c>
      <c r="L36" s="270"/>
      <c r="M36" s="336">
        <v>3</v>
      </c>
      <c r="N36" s="272">
        <f>K36/M36</f>
        <v>1243.2597214398731</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451.0916666666667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1694.3513881065398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41151.291825391032</v>
      </c>
      <c r="N48" s="272">
        <f>K48*M48</f>
        <v>51439.11478173879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51439.11478173879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7">
        <f>VLOOKUP(A60,TRANSPORTE!A1:D117,4,FALSE)</f>
        <v>1212.7478093670829</v>
      </c>
      <c r="M60" s="828"/>
      <c r="N60" s="287">
        <f>K60*L60</f>
        <v>1515.9347617088538</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1515.9347617088538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4510.916666666667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59160.317598220849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11832.063519644171</v>
      </c>
      <c r="M84" s="858"/>
      <c r="N84" s="51"/>
    </row>
    <row r="85" spans="1:14">
      <c r="B85" s="89" t="s">
        <v>973</v>
      </c>
      <c r="C85" s="90"/>
      <c r="D85" s="90"/>
      <c r="E85" s="90"/>
      <c r="F85" s="90"/>
      <c r="G85" s="90"/>
      <c r="H85" s="90"/>
      <c r="I85" s="87"/>
      <c r="J85" s="88"/>
      <c r="K85" s="304">
        <v>0.05</v>
      </c>
      <c r="L85" s="857">
        <f>N79*K85</f>
        <v>2958.0158799110427</v>
      </c>
      <c r="M85" s="858"/>
      <c r="N85" s="51"/>
    </row>
    <row r="86" spans="1:14" ht="15.75" thickBot="1">
      <c r="B86" s="91" t="s">
        <v>974</v>
      </c>
      <c r="C86" s="92"/>
      <c r="D86" s="92"/>
      <c r="E86" s="92"/>
      <c r="F86" s="92"/>
      <c r="G86" s="92"/>
      <c r="H86" s="92"/>
      <c r="I86" s="93"/>
      <c r="J86" s="94"/>
      <c r="K86" s="305">
        <v>0.05</v>
      </c>
      <c r="L86" s="859">
        <f>N79*K86</f>
        <v>2958.0158799110427</v>
      </c>
      <c r="M86" s="860"/>
      <c r="N86" s="51"/>
    </row>
    <row r="87" spans="1:14" ht="15.75" thickBot="1">
      <c r="B87" s="823" t="s">
        <v>953</v>
      </c>
      <c r="C87" s="824"/>
      <c r="D87" s="824"/>
      <c r="E87" s="824"/>
      <c r="F87" s="824"/>
      <c r="G87" s="824"/>
      <c r="H87" s="824"/>
      <c r="I87" s="824"/>
      <c r="J87" s="824"/>
      <c r="K87" s="824"/>
      <c r="L87" s="824"/>
      <c r="M87" s="825"/>
      <c r="N87" s="52">
        <f>L84+L85+L86</f>
        <v>17748.095279466255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76908.412877687108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197</v>
      </c>
      <c r="B36" s="836" t="str">
        <f>VLOOKUP(A36,EQUIPOS!A6:D154,3,FALSE)</f>
        <v>Equipo de perforación (TRACKDRILL), potencia 40 HP, 2100 golpes / minuto</v>
      </c>
      <c r="C36" s="837"/>
      <c r="D36" s="837"/>
      <c r="E36" s="837"/>
      <c r="F36" s="837"/>
      <c r="G36" s="837"/>
      <c r="H36" s="838"/>
      <c r="I36" s="267"/>
      <c r="J36" s="268"/>
      <c r="K36" s="269">
        <f>VLOOKUP(A36,EQUIPOS!A6:D163,4,FALSE)</f>
        <v>91831.341867872849</v>
      </c>
      <c r="L36" s="270"/>
      <c r="M36" s="336">
        <v>2.5</v>
      </c>
      <c r="N36" s="272">
        <f>K36/M36</f>
        <v>36732.536747149141</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402.04310903601998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37134.579856185162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21182.800946871954</v>
      </c>
      <c r="N48" s="272">
        <f>K48*M48</f>
        <v>21394.628956340672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21394.628956340672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8040.862180720399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66570.070993246234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13314.014198649247</v>
      </c>
      <c r="M84" s="858"/>
      <c r="N84" s="51"/>
    </row>
    <row r="85" spans="1:14">
      <c r="B85" s="89" t="s">
        <v>973</v>
      </c>
      <c r="C85" s="90"/>
      <c r="D85" s="90"/>
      <c r="E85" s="90"/>
      <c r="F85" s="90"/>
      <c r="G85" s="90"/>
      <c r="H85" s="90"/>
      <c r="I85" s="87"/>
      <c r="J85" s="88"/>
      <c r="K85" s="304">
        <v>0.05</v>
      </c>
      <c r="L85" s="857">
        <f>N79*K85</f>
        <v>3328.5035496623118</v>
      </c>
      <c r="M85" s="858"/>
      <c r="N85" s="51"/>
    </row>
    <row r="86" spans="1:14" ht="15.75" thickBot="1">
      <c r="B86" s="91" t="s">
        <v>974</v>
      </c>
      <c r="C86" s="92"/>
      <c r="D86" s="92"/>
      <c r="E86" s="92"/>
      <c r="F86" s="92"/>
      <c r="G86" s="92"/>
      <c r="H86" s="92"/>
      <c r="I86" s="93"/>
      <c r="J86" s="94"/>
      <c r="K86" s="305">
        <v>0.05</v>
      </c>
      <c r="L86" s="859">
        <f>N79*K86</f>
        <v>3328.5035496623118</v>
      </c>
      <c r="M86" s="860"/>
      <c r="N86" s="51"/>
    </row>
    <row r="87" spans="1:14" ht="15.75" thickBot="1">
      <c r="B87" s="823" t="s">
        <v>953</v>
      </c>
      <c r="C87" s="824"/>
      <c r="D87" s="824"/>
      <c r="E87" s="824"/>
      <c r="F87" s="824"/>
      <c r="G87" s="824"/>
      <c r="H87" s="824"/>
      <c r="I87" s="824"/>
      <c r="J87" s="824"/>
      <c r="K87" s="824"/>
      <c r="L87" s="824"/>
      <c r="M87" s="825"/>
      <c r="N87" s="52">
        <f>L84+L85+L86</f>
        <v>19971.021297973872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86541.092291220106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197</v>
      </c>
      <c r="B36" s="836" t="str">
        <f>VLOOKUP(A36,EQUIPOS!A6:D154,3,FALSE)</f>
        <v>Equipo de perforación (TRACKDRILL), potencia 40 HP, 2100 golpes / minuto</v>
      </c>
      <c r="C36" s="837"/>
      <c r="D36" s="837"/>
      <c r="E36" s="837"/>
      <c r="F36" s="837"/>
      <c r="G36" s="837"/>
      <c r="H36" s="838"/>
      <c r="I36" s="267"/>
      <c r="J36" s="268"/>
      <c r="K36" s="269">
        <f>VLOOKUP(A36,EQUIPOS!A6:D163,4,FALSE)</f>
        <v>91831.341867872849</v>
      </c>
      <c r="L36" s="270"/>
      <c r="M36" s="336">
        <v>1.25</v>
      </c>
      <c r="N36" s="272">
        <f>K36/M36</f>
        <v>73465.073494298282</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1074.7412180720401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74539.814712370324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21182.800946871954</v>
      </c>
      <c r="N48" s="272">
        <f>K48*M48</f>
        <v>21394.628956340672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21394.628956340672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21494.824361440798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117429.2680301518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23485.85360603036</v>
      </c>
      <c r="M84" s="858"/>
      <c r="N84" s="51"/>
    </row>
    <row r="85" spans="1:14">
      <c r="B85" s="89" t="s">
        <v>973</v>
      </c>
      <c r="C85" s="90"/>
      <c r="D85" s="90"/>
      <c r="E85" s="90"/>
      <c r="F85" s="90"/>
      <c r="G85" s="90"/>
      <c r="H85" s="90"/>
      <c r="I85" s="87"/>
      <c r="J85" s="88"/>
      <c r="K85" s="304">
        <v>0.05</v>
      </c>
      <c r="L85" s="857">
        <f>N79*K85</f>
        <v>5871.4634015075899</v>
      </c>
      <c r="M85" s="858"/>
      <c r="N85" s="51"/>
    </row>
    <row r="86" spans="1:14" ht="15.75" thickBot="1">
      <c r="B86" s="91" t="s">
        <v>974</v>
      </c>
      <c r="C86" s="92"/>
      <c r="D86" s="92"/>
      <c r="E86" s="92"/>
      <c r="F86" s="92"/>
      <c r="G86" s="92"/>
      <c r="H86" s="92"/>
      <c r="I86" s="93"/>
      <c r="J86" s="94"/>
      <c r="K86" s="305">
        <v>0.05</v>
      </c>
      <c r="L86" s="859">
        <f>N79*K86</f>
        <v>5871.4634015075899</v>
      </c>
      <c r="M86" s="860"/>
      <c r="N86" s="51"/>
    </row>
    <row r="87" spans="1:14" ht="15.75" thickBot="1">
      <c r="B87" s="823" t="s">
        <v>953</v>
      </c>
      <c r="C87" s="824"/>
      <c r="D87" s="824"/>
      <c r="E87" s="824"/>
      <c r="F87" s="824"/>
      <c r="G87" s="824"/>
      <c r="H87" s="824"/>
      <c r="I87" s="824"/>
      <c r="J87" s="824"/>
      <c r="K87" s="824"/>
      <c r="L87" s="824"/>
      <c r="M87" s="825"/>
      <c r="N87" s="52">
        <f>L84+L85+L86</f>
        <v>35228.780409045539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152658.04843919733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314</v>
      </c>
      <c r="B36" s="836" t="str">
        <f>VLOOKUP(A36,EQUIPOS!A6:D154,3,FALSE)</f>
        <v xml:space="preserve">Retroexcavadora E-200 sobre orugas
</v>
      </c>
      <c r="C36" s="837"/>
      <c r="D36" s="837"/>
      <c r="E36" s="837"/>
      <c r="F36" s="837"/>
      <c r="G36" s="837"/>
      <c r="H36" s="838"/>
      <c r="I36" s="267"/>
      <c r="J36" s="268"/>
      <c r="K36" s="269">
        <f>VLOOKUP(A36,EQUIPOS!A6:D163,4,FALSE)</f>
        <v>139452.98512427768</v>
      </c>
      <c r="L36" s="270"/>
      <c r="M36" s="336">
        <v>23</v>
      </c>
      <c r="N36" s="272">
        <f>K36/M36</f>
        <v>6063.1732662729428</v>
      </c>
    </row>
    <row r="37" spans="1:14">
      <c r="A37" s="113" t="s">
        <v>328</v>
      </c>
      <c r="B37" s="836" t="str">
        <f>VLOOKUP(A37,EQUIPOS!A7:D154,3,FALSE)</f>
        <v xml:space="preserve">Taco metálico o puntal (escamas en concreto)
</v>
      </c>
      <c r="C37" s="837"/>
      <c r="D37" s="837"/>
      <c r="E37" s="837"/>
      <c r="F37" s="837"/>
      <c r="G37" s="837"/>
      <c r="H37" s="838"/>
      <c r="I37" s="421"/>
      <c r="J37" s="422"/>
      <c r="K37" s="269">
        <f>VLOOKUP(A37,EQUIPOS!A7:D164,4,FALSE)</f>
        <v>62.538648840488584</v>
      </c>
      <c r="L37" s="335"/>
      <c r="M37" s="336">
        <v>1</v>
      </c>
      <c r="N37" s="272">
        <f>K37/M37</f>
        <v>62.538648840488584</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1074.7412180720401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7200.4531331854714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4491.2265132305629</v>
      </c>
      <c r="N48" s="272">
        <f>K48*M48</f>
        <v>1571.929279630697</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9068.6514587644269</v>
      </c>
      <c r="N49" s="272">
        <f>K49*M49</f>
        <v>9068.6514587644269</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2800.6285393402241</v>
      </c>
      <c r="N50" s="272">
        <f>K50*M50</f>
        <v>10642.388449492852</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371736.1128963714</v>
      </c>
      <c r="N51" s="272">
        <f>K51*M51</f>
        <v>66912.500321346844</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88195.469509234827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7">
        <f>VLOOKUP(A58,TRANSPORTE!A1:D117,4,FALSE)</f>
        <v>1212.7478093670829</v>
      </c>
      <c r="M58" s="828"/>
      <c r="N58" s="287">
        <f>K58*L58</f>
        <v>218.29460568607493</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218.29460568607493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21494.824361440798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117109.04160954717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23421.808321909437</v>
      </c>
      <c r="M82" s="858"/>
      <c r="N82" s="51"/>
    </row>
    <row r="83" spans="1:14">
      <c r="B83" s="89" t="s">
        <v>973</v>
      </c>
      <c r="C83" s="90"/>
      <c r="D83" s="90"/>
      <c r="E83" s="90"/>
      <c r="F83" s="90"/>
      <c r="G83" s="90"/>
      <c r="H83" s="90"/>
      <c r="I83" s="87"/>
      <c r="J83" s="88"/>
      <c r="K83" s="304">
        <v>0.05</v>
      </c>
      <c r="L83" s="857">
        <f>N77*K83</f>
        <v>5855.4520804773592</v>
      </c>
      <c r="M83" s="858"/>
      <c r="N83" s="51"/>
    </row>
    <row r="84" spans="1:14" ht="15.75" thickBot="1">
      <c r="B84" s="91" t="s">
        <v>974</v>
      </c>
      <c r="C84" s="92"/>
      <c r="D84" s="92"/>
      <c r="E84" s="92"/>
      <c r="F84" s="92"/>
      <c r="G84" s="92"/>
      <c r="H84" s="92"/>
      <c r="I84" s="93"/>
      <c r="J84" s="94"/>
      <c r="K84" s="305">
        <v>0.05</v>
      </c>
      <c r="L84" s="859">
        <f>N77*K84</f>
        <v>5855.4520804773592</v>
      </c>
      <c r="M84" s="860"/>
      <c r="N84" s="51"/>
    </row>
    <row r="85" spans="1:14" ht="15.75" thickBot="1">
      <c r="B85" s="823" t="s">
        <v>953</v>
      </c>
      <c r="C85" s="824"/>
      <c r="D85" s="824"/>
      <c r="E85" s="824"/>
      <c r="F85" s="824"/>
      <c r="G85" s="824"/>
      <c r="H85" s="824"/>
      <c r="I85" s="824"/>
      <c r="J85" s="824"/>
      <c r="K85" s="824"/>
      <c r="L85" s="824"/>
      <c r="M85" s="825"/>
      <c r="N85" s="52">
        <f>L82+L83+L84</f>
        <v>35132.712482864154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152241.75409241131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N75*M41</f>
        <v>53.737060903601993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3113.3406586079627</v>
      </c>
      <c r="N48" s="272">
        <f>K48*M48</f>
        <v>3113.3406586079627</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911.6353307466286</v>
      </c>
      <c r="N49" s="272">
        <f>K49*M49</f>
        <v>3646.5413229865144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6759.8819815944771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537.37060903601991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7350.9896515340988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1470.1979303068199</v>
      </c>
      <c r="M82" s="858"/>
      <c r="N82" s="51"/>
    </row>
    <row r="83" spans="1:14">
      <c r="B83" s="89" t="s">
        <v>973</v>
      </c>
      <c r="C83" s="90"/>
      <c r="D83" s="90"/>
      <c r="E83" s="90"/>
      <c r="F83" s="90"/>
      <c r="G83" s="90"/>
      <c r="H83" s="90"/>
      <c r="I83" s="87"/>
      <c r="J83" s="88"/>
      <c r="K83" s="304">
        <v>0.05</v>
      </c>
      <c r="L83" s="857">
        <f>N77*K83</f>
        <v>367.54948257670497</v>
      </c>
      <c r="M83" s="858"/>
      <c r="N83" s="51"/>
    </row>
    <row r="84" spans="1:14" ht="15.75" thickBot="1">
      <c r="B84" s="91" t="s">
        <v>974</v>
      </c>
      <c r="C84" s="92"/>
      <c r="D84" s="92"/>
      <c r="E84" s="92"/>
      <c r="F84" s="92"/>
      <c r="G84" s="92"/>
      <c r="H84" s="92"/>
      <c r="I84" s="93"/>
      <c r="J84" s="94"/>
      <c r="K84" s="305">
        <v>0.05</v>
      </c>
      <c r="L84" s="859">
        <f>N77*K84</f>
        <v>367.54948257670497</v>
      </c>
      <c r="M84" s="860"/>
      <c r="N84" s="51"/>
    </row>
    <row r="85" spans="1:14" ht="15.75" thickBot="1">
      <c r="B85" s="823" t="s">
        <v>953</v>
      </c>
      <c r="C85" s="824"/>
      <c r="D85" s="824"/>
      <c r="E85" s="824"/>
      <c r="F85" s="824"/>
      <c r="G85" s="824"/>
      <c r="H85" s="824"/>
      <c r="I85" s="824"/>
      <c r="J85" s="824"/>
      <c r="K85" s="824"/>
      <c r="L85" s="824"/>
      <c r="M85" s="825"/>
      <c r="N85" s="52">
        <f>L82+L83+L84</f>
        <v>2205.2968954602297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9556.2865469943281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269</v>
      </c>
      <c r="B36" s="836" t="str">
        <f>VLOOKUP(A36,EQUIPOS!A6:D154,3,FALSE)</f>
        <v>Motoniveladora  potencia 215 HP, ancho de cuchilla 4,27 m, peso 18 ton.</v>
      </c>
      <c r="C36" s="837"/>
      <c r="D36" s="837"/>
      <c r="E36" s="837"/>
      <c r="F36" s="837"/>
      <c r="G36" s="837"/>
      <c r="H36" s="838"/>
      <c r="I36" s="267"/>
      <c r="J36" s="268"/>
      <c r="K36" s="269">
        <f>VLOOKUP(A36,EQUIPOS!A6:D163,4,FALSE)</f>
        <v>142409.74991038532</v>
      </c>
      <c r="L36" s="270"/>
      <c r="M36" s="336">
        <v>15</v>
      </c>
      <c r="N36" s="272">
        <f>K36/M36</f>
        <v>9493.9833273590211</v>
      </c>
    </row>
    <row r="37" spans="1:14">
      <c r="A37" s="113" t="s">
        <v>365</v>
      </c>
      <c r="B37" s="836" t="str">
        <f>VLOOKUP(A37,EQUIPOS!A7:D154,3,FALSE)</f>
        <v xml:space="preserve">Vibrocompatador, potencia 153 HP, peso 10 Ton. </v>
      </c>
      <c r="C37" s="837"/>
      <c r="D37" s="837"/>
      <c r="E37" s="837"/>
      <c r="F37" s="837"/>
      <c r="G37" s="837"/>
      <c r="H37" s="838"/>
      <c r="I37" s="421"/>
      <c r="J37" s="422"/>
      <c r="K37" s="269">
        <f>VLOOKUP(A37,EQUIPOS!A7:D164,4,FALSE)</f>
        <v>101721.24993598952</v>
      </c>
      <c r="L37" s="335"/>
      <c r="M37" s="336">
        <v>15</v>
      </c>
      <c r="N37" s="272">
        <f>K37/M37</f>
        <v>6781.4166623993015</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112.11635150600333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16387.516341264327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15290.032570569036</v>
      </c>
      <c r="N48" s="272">
        <f>K48*M48</f>
        <v>16054.534199097488</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39.221520043750296</v>
      </c>
      <c r="N49" s="272">
        <f>K49*M49</f>
        <v>1176.6456013125089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17231.179800409998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7">
        <f>VLOOKUP(A60,TRANSPORTE!A1:D117,4,FALSE)</f>
        <v>1212.7478093670829</v>
      </c>
      <c r="M60" s="828"/>
      <c r="N60" s="287">
        <f>K60*L60</f>
        <v>1273.3851998354371</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1273.3851998354371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2242.3270301200664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37134.408371629834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7426.8816743259667</v>
      </c>
      <c r="M84" s="858"/>
      <c r="N84" s="51"/>
    </row>
    <row r="85" spans="1:14">
      <c r="B85" s="89" t="s">
        <v>973</v>
      </c>
      <c r="C85" s="90"/>
      <c r="D85" s="90"/>
      <c r="E85" s="90"/>
      <c r="F85" s="90"/>
      <c r="G85" s="90"/>
      <c r="H85" s="90"/>
      <c r="I85" s="87"/>
      <c r="J85" s="88"/>
      <c r="K85" s="304">
        <v>0.05</v>
      </c>
      <c r="L85" s="857">
        <f>N79*K85</f>
        <v>1856.7204185814917</v>
      </c>
      <c r="M85" s="858"/>
      <c r="N85" s="51"/>
    </row>
    <row r="86" spans="1:14" ht="15.75" thickBot="1">
      <c r="B86" s="91" t="s">
        <v>974</v>
      </c>
      <c r="C86" s="92"/>
      <c r="D86" s="92"/>
      <c r="E86" s="92"/>
      <c r="F86" s="92"/>
      <c r="G86" s="92"/>
      <c r="H86" s="92"/>
      <c r="I86" s="93"/>
      <c r="J86" s="94"/>
      <c r="K86" s="305">
        <v>0.05</v>
      </c>
      <c r="L86" s="859">
        <f>N79*K86</f>
        <v>1856.7204185814917</v>
      </c>
      <c r="M86" s="860"/>
      <c r="N86" s="51"/>
    </row>
    <row r="87" spans="1:14" ht="15.75" thickBot="1">
      <c r="B87" s="823" t="s">
        <v>953</v>
      </c>
      <c r="C87" s="824"/>
      <c r="D87" s="824"/>
      <c r="E87" s="824"/>
      <c r="F87" s="824"/>
      <c r="G87" s="824"/>
      <c r="H87" s="824"/>
      <c r="I87" s="824"/>
      <c r="J87" s="824"/>
      <c r="K87" s="824"/>
      <c r="L87" s="824"/>
      <c r="M87" s="825"/>
      <c r="N87" s="52">
        <f>L84+L85+L86</f>
        <v>11140.32251148895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48274.730883118784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2.25" customHeight="1" thickBot="1">
      <c r="A31" t="s">
        <v>1845</v>
      </c>
      <c r="B31" s="80" t="s">
        <v>1144</v>
      </c>
      <c r="C31" s="963" t="s">
        <v>2155</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52407.502974998242</v>
      </c>
      <c r="N48" s="272">
        <f>K48*M48</f>
        <v>57648.25327249807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4536.7060490595213</v>
      </c>
      <c r="N49" s="272">
        <f>K49*M49</f>
        <v>5217.2119564184495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4723.543062566252</v>
      </c>
      <c r="N50" s="272">
        <f>K50*M50</f>
        <v>9447.0861251325041</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76322.957922973554</v>
      </c>
      <c r="N51" s="272">
        <f>K51*M51</f>
        <v>38161.478961486777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110474.0303155358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7">
        <f>VLOOKUP(A60,TRANSPORTE!A1:D117,4,FALSE)</f>
        <v>1212.7478093670829</v>
      </c>
      <c r="M60" s="828"/>
      <c r="N60" s="287">
        <f>K60*L60</f>
        <v>1334.0225903037913</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1334.0225903037913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128776.59069559601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25755.318139119205</v>
      </c>
      <c r="M84" s="858"/>
      <c r="N84" s="51"/>
    </row>
    <row r="85" spans="1:14">
      <c r="B85" s="89" t="s">
        <v>973</v>
      </c>
      <c r="C85" s="90"/>
      <c r="D85" s="90"/>
      <c r="E85" s="90"/>
      <c r="F85" s="90"/>
      <c r="G85" s="90"/>
      <c r="H85" s="90"/>
      <c r="I85" s="87"/>
      <c r="J85" s="88"/>
      <c r="K85" s="304">
        <v>0.05</v>
      </c>
      <c r="L85" s="857">
        <f>N79*K85</f>
        <v>6438.8295347798012</v>
      </c>
      <c r="M85" s="858"/>
      <c r="N85" s="51"/>
    </row>
    <row r="86" spans="1:14" ht="15.75" thickBot="1">
      <c r="B86" s="91" t="s">
        <v>974</v>
      </c>
      <c r="C86" s="92"/>
      <c r="D86" s="92"/>
      <c r="E86" s="92"/>
      <c r="F86" s="92"/>
      <c r="G86" s="92"/>
      <c r="H86" s="92"/>
      <c r="I86" s="93"/>
      <c r="J86" s="94"/>
      <c r="K86" s="305">
        <v>0.05</v>
      </c>
      <c r="L86" s="859">
        <f>N79*K86</f>
        <v>6438.8295347798012</v>
      </c>
      <c r="M86" s="860"/>
      <c r="N86" s="51"/>
    </row>
    <row r="87" spans="1:14" ht="15.75" thickBot="1">
      <c r="B87" s="823" t="s">
        <v>953</v>
      </c>
      <c r="C87" s="824"/>
      <c r="D87" s="824"/>
      <c r="E87" s="824"/>
      <c r="F87" s="824"/>
      <c r="G87" s="824"/>
      <c r="H87" s="824"/>
      <c r="I87" s="824"/>
      <c r="J87" s="824"/>
      <c r="K87" s="824"/>
      <c r="L87" s="824"/>
      <c r="M87" s="825"/>
      <c r="N87" s="52">
        <f>L84+L85+L86</f>
        <v>38632.977208678807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167409.56790427482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1.5" customHeight="1" thickBot="1">
      <c r="A31" t="s">
        <v>1845</v>
      </c>
      <c r="B31" s="80" t="s">
        <v>1692</v>
      </c>
      <c r="C31" s="963" t="s">
        <v>2156</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52407.502974998242</v>
      </c>
      <c r="N48" s="272">
        <f>K48*M48</f>
        <v>57648.25327249807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4536.7060490595213</v>
      </c>
      <c r="N49" s="272">
        <f>K49*M49</f>
        <v>5217.2119564184495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4723.543062566252</v>
      </c>
      <c r="N50" s="272">
        <f>K50*M50</f>
        <v>9447.0861251325041</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119539.77280577506</v>
      </c>
      <c r="N51" s="272">
        <f>K51*M51</f>
        <v>59769.886402887532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132082.43775693656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7">
        <f>VLOOKUP(A60,TRANSPORTE!A1:D117,4,FALSE)</f>
        <v>1212.7478093670829</v>
      </c>
      <c r="M60" s="828"/>
      <c r="N60" s="287">
        <f>K60*L60</f>
        <v>1334.0225903037913</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1334.0225903037913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150384.99813699679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30076.99962739936</v>
      </c>
      <c r="M84" s="858"/>
      <c r="N84" s="51"/>
    </row>
    <row r="85" spans="1:14">
      <c r="B85" s="89" t="s">
        <v>973</v>
      </c>
      <c r="C85" s="90"/>
      <c r="D85" s="90"/>
      <c r="E85" s="90"/>
      <c r="F85" s="90"/>
      <c r="G85" s="90"/>
      <c r="H85" s="90"/>
      <c r="I85" s="87"/>
      <c r="J85" s="88"/>
      <c r="K85" s="304">
        <v>0.05</v>
      </c>
      <c r="L85" s="857">
        <f>N79*K85</f>
        <v>7519.24990684984</v>
      </c>
      <c r="M85" s="858"/>
      <c r="N85" s="51"/>
    </row>
    <row r="86" spans="1:14" ht="15.75" thickBot="1">
      <c r="B86" s="91" t="s">
        <v>974</v>
      </c>
      <c r="C86" s="92"/>
      <c r="D86" s="92"/>
      <c r="E86" s="92"/>
      <c r="F86" s="92"/>
      <c r="G86" s="92"/>
      <c r="H86" s="92"/>
      <c r="I86" s="93"/>
      <c r="J86" s="94"/>
      <c r="K86" s="305">
        <v>0.05</v>
      </c>
      <c r="L86" s="859">
        <f>N79*K86</f>
        <v>7519.24990684984</v>
      </c>
      <c r="M86" s="860"/>
      <c r="N86" s="51"/>
    </row>
    <row r="87" spans="1:14" ht="15.75" thickBot="1">
      <c r="B87" s="823" t="s">
        <v>953</v>
      </c>
      <c r="C87" s="824"/>
      <c r="D87" s="824"/>
      <c r="E87" s="824"/>
      <c r="F87" s="824"/>
      <c r="G87" s="824"/>
      <c r="H87" s="824"/>
      <c r="I87" s="824"/>
      <c r="J87" s="824"/>
      <c r="K87" s="824"/>
      <c r="L87" s="824"/>
      <c r="M87" s="825"/>
      <c r="N87" s="52">
        <f>L84+L85+L86</f>
        <v>45115.499441099048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195500.49757809582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75" customHeight="1" thickBot="1">
      <c r="A31" t="s">
        <v>1845</v>
      </c>
      <c r="B31" s="80" t="s">
        <v>1693</v>
      </c>
      <c r="C31" s="963" t="s">
        <v>2157</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52407.502974998242</v>
      </c>
      <c r="N48" s="272">
        <f>K48*M48</f>
        <v>57648.25327249807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4536.7060490595213</v>
      </c>
      <c r="N49" s="272">
        <f>K49*M49</f>
        <v>5217.2119564184495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4723.543062566252</v>
      </c>
      <c r="N50" s="272">
        <f>K50*M50</f>
        <v>9447.0861251325041</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143447.93937514652</v>
      </c>
      <c r="N51" s="272">
        <f>K51*M51</f>
        <v>71723.969687573262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144036.52104162227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7">
        <f>VLOOKUP(A60,TRANSPORTE!A1:D117,4,FALSE)</f>
        <v>1212.7478093670829</v>
      </c>
      <c r="M60" s="828"/>
      <c r="N60" s="287">
        <f>K60*L60</f>
        <v>1334.0225903037913</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1334.0225903037913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162339.08142168249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32467.816284336499</v>
      </c>
      <c r="M84" s="858"/>
      <c r="N84" s="51"/>
    </row>
    <row r="85" spans="1:14">
      <c r="B85" s="89" t="s">
        <v>973</v>
      </c>
      <c r="C85" s="90"/>
      <c r="D85" s="90"/>
      <c r="E85" s="90"/>
      <c r="F85" s="90"/>
      <c r="G85" s="90"/>
      <c r="H85" s="90"/>
      <c r="I85" s="87"/>
      <c r="J85" s="88"/>
      <c r="K85" s="304">
        <v>0.05</v>
      </c>
      <c r="L85" s="857">
        <f>N79*K85</f>
        <v>8116.9540710841247</v>
      </c>
      <c r="M85" s="858"/>
      <c r="N85" s="51"/>
    </row>
    <row r="86" spans="1:14" ht="15.75" thickBot="1">
      <c r="B86" s="91" t="s">
        <v>974</v>
      </c>
      <c r="C86" s="92"/>
      <c r="D86" s="92"/>
      <c r="E86" s="92"/>
      <c r="F86" s="92"/>
      <c r="G86" s="92"/>
      <c r="H86" s="92"/>
      <c r="I86" s="93"/>
      <c r="J86" s="94"/>
      <c r="K86" s="305">
        <v>0.05</v>
      </c>
      <c r="L86" s="859">
        <f>N79*K86</f>
        <v>8116.9540710841247</v>
      </c>
      <c r="M86" s="860"/>
      <c r="N86" s="51"/>
    </row>
    <row r="87" spans="1:14" ht="15.75" thickBot="1">
      <c r="B87" s="823" t="s">
        <v>953</v>
      </c>
      <c r="C87" s="824"/>
      <c r="D87" s="824"/>
      <c r="E87" s="824"/>
      <c r="F87" s="824"/>
      <c r="G87" s="824"/>
      <c r="H87" s="824"/>
      <c r="I87" s="824"/>
      <c r="J87" s="824"/>
      <c r="K87" s="824"/>
      <c r="L87" s="824"/>
      <c r="M87" s="825"/>
      <c r="N87" s="52">
        <f>L84+L85+L86</f>
        <v>48701.724426504748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211040.80584818724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9.25" customHeight="1" thickBot="1">
      <c r="A31" t="s">
        <v>1845</v>
      </c>
      <c r="B31" s="80" t="s">
        <v>1694</v>
      </c>
      <c r="C31" s="963" t="s">
        <v>2158</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52407.502974998242</v>
      </c>
      <c r="N48" s="272">
        <f>K48*M48</f>
        <v>57648.25327249807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4536.7060490595213</v>
      </c>
      <c r="N49" s="272">
        <f>K49*M49</f>
        <v>5217.2119564184495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4723.543062566252</v>
      </c>
      <c r="N50" s="272">
        <f>K50*M50</f>
        <v>9447.0861251325041</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316099.60799954785</v>
      </c>
      <c r="N51" s="272">
        <f>K51*M51</f>
        <v>158049.80399977393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230362.35535382293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7">
        <f>VLOOKUP(A60,TRANSPORTE!A1:D117,4,FALSE)</f>
        <v>1212.7478093670829</v>
      </c>
      <c r="M60" s="828"/>
      <c r="N60" s="287">
        <f>K60*L60</f>
        <v>1334.0225903037913</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1334.0225903037913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248664.91573388316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49732.983146776634</v>
      </c>
      <c r="M84" s="858"/>
      <c r="N84" s="51"/>
    </row>
    <row r="85" spans="1:14">
      <c r="B85" s="89" t="s">
        <v>973</v>
      </c>
      <c r="C85" s="90"/>
      <c r="D85" s="90"/>
      <c r="E85" s="90"/>
      <c r="F85" s="90"/>
      <c r="G85" s="90"/>
      <c r="H85" s="90"/>
      <c r="I85" s="87"/>
      <c r="J85" s="88"/>
      <c r="K85" s="304">
        <v>0.05</v>
      </c>
      <c r="L85" s="857">
        <f>N79*K85</f>
        <v>12433.245786694159</v>
      </c>
      <c r="M85" s="858"/>
      <c r="N85" s="51"/>
    </row>
    <row r="86" spans="1:14" ht="15.75" thickBot="1">
      <c r="B86" s="91" t="s">
        <v>974</v>
      </c>
      <c r="C86" s="92"/>
      <c r="D86" s="92"/>
      <c r="E86" s="92"/>
      <c r="F86" s="92"/>
      <c r="G86" s="92"/>
      <c r="H86" s="92"/>
      <c r="I86" s="93"/>
      <c r="J86" s="94"/>
      <c r="K86" s="305">
        <v>0.05</v>
      </c>
      <c r="L86" s="859">
        <f>N79*K86</f>
        <v>12433.245786694159</v>
      </c>
      <c r="M86" s="860"/>
      <c r="N86" s="51"/>
    </row>
    <row r="87" spans="1:14" ht="15.75" thickBot="1">
      <c r="B87" s="823" t="s">
        <v>953</v>
      </c>
      <c r="C87" s="824"/>
      <c r="D87" s="824"/>
      <c r="E87" s="824"/>
      <c r="F87" s="824"/>
      <c r="G87" s="824"/>
      <c r="H87" s="824"/>
      <c r="I87" s="824"/>
      <c r="J87" s="824"/>
      <c r="K87" s="824"/>
      <c r="L87" s="824"/>
      <c r="M87" s="825"/>
      <c r="N87" s="52">
        <f>L84+L85+L86</f>
        <v>74599.474720164944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323264.39045404812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75" customHeight="1" thickBot="1">
      <c r="A31" t="s">
        <v>1845</v>
      </c>
      <c r="B31" s="80" t="s">
        <v>1145</v>
      </c>
      <c r="C31" s="963" t="s">
        <v>1734</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52407.502974998242</v>
      </c>
      <c r="N48" s="272">
        <f>K48*M48</f>
        <v>57648.25327249807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4536.7060490595213</v>
      </c>
      <c r="N49" s="272">
        <f>K49*M49</f>
        <v>2268.3530245297607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4723.543062566252</v>
      </c>
      <c r="N50" s="272">
        <f>K50*M50</f>
        <v>4723.543062566252</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105744.39816119761</v>
      </c>
      <c r="N51" s="272">
        <f>K51*M51</f>
        <v>105744.39816119761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170384.5475207917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7">
        <f>VLOOKUP(A60,TRANSPORTE!A1:D117,4,FALSE)</f>
        <v>1212.7478093670829</v>
      </c>
      <c r="M60" s="828"/>
      <c r="N60" s="287">
        <f>K60*L60</f>
        <v>1334.0225903037913</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1334.0225903037913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188687.10790085193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37737.42158017039</v>
      </c>
      <c r="M84" s="858"/>
      <c r="N84" s="51"/>
    </row>
    <row r="85" spans="1:14">
      <c r="B85" s="89" t="s">
        <v>973</v>
      </c>
      <c r="C85" s="90"/>
      <c r="D85" s="90"/>
      <c r="E85" s="90"/>
      <c r="F85" s="90"/>
      <c r="G85" s="90"/>
      <c r="H85" s="90"/>
      <c r="I85" s="87"/>
      <c r="J85" s="88"/>
      <c r="K85" s="304">
        <v>0.05</v>
      </c>
      <c r="L85" s="857">
        <f>N79*K85</f>
        <v>9434.3553950425976</v>
      </c>
      <c r="M85" s="858"/>
      <c r="N85" s="51"/>
    </row>
    <row r="86" spans="1:14" ht="15.75" thickBot="1">
      <c r="B86" s="91" t="s">
        <v>974</v>
      </c>
      <c r="C86" s="92"/>
      <c r="D86" s="92"/>
      <c r="E86" s="92"/>
      <c r="F86" s="92"/>
      <c r="G86" s="92"/>
      <c r="H86" s="92"/>
      <c r="I86" s="93"/>
      <c r="J86" s="94"/>
      <c r="K86" s="305">
        <v>0.05</v>
      </c>
      <c r="L86" s="859">
        <f>N79*K86</f>
        <v>9434.3553950425976</v>
      </c>
      <c r="M86" s="860"/>
      <c r="N86" s="51"/>
    </row>
    <row r="87" spans="1:14" ht="15.75" thickBot="1">
      <c r="B87" s="823" t="s">
        <v>953</v>
      </c>
      <c r="C87" s="824"/>
      <c r="D87" s="824"/>
      <c r="E87" s="824"/>
      <c r="F87" s="824"/>
      <c r="G87" s="824"/>
      <c r="H87" s="824"/>
      <c r="I87" s="824"/>
      <c r="J87" s="824"/>
      <c r="K87" s="824"/>
      <c r="L87" s="824"/>
      <c r="M87" s="825"/>
      <c r="N87" s="52">
        <f>L84+L85+L86</f>
        <v>56606.132370255589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245293.24027110753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75" customHeight="1" thickBot="1">
      <c r="A31" t="s">
        <v>1845</v>
      </c>
      <c r="B31" s="80" t="s">
        <v>1695</v>
      </c>
      <c r="C31" s="963" t="s">
        <v>1696</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52407.502974998242</v>
      </c>
      <c r="N48" s="272">
        <f>K48*M48</f>
        <v>57648.25327249807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4536.7060490595213</v>
      </c>
      <c r="N49" s="272">
        <f>K49*M49</f>
        <v>2268.3530245297607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4723.543062566252</v>
      </c>
      <c r="N50" s="272">
        <f>K50*M50</f>
        <v>4723.543062566252</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105744.39816119761</v>
      </c>
      <c r="N51" s="272">
        <f>K51*M51</f>
        <v>105744.39816119761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170384.5475207917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7">
        <f>VLOOKUP(A60,TRANSPORTE!A1:D117,4,FALSE)</f>
        <v>1212.7478093670829</v>
      </c>
      <c r="M60" s="828"/>
      <c r="N60" s="287">
        <f>K60*L60</f>
        <v>1334.0225903037913</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1334.0225903037913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188687.10790085193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37737.42158017039</v>
      </c>
      <c r="M84" s="858"/>
      <c r="N84" s="51"/>
    </row>
    <row r="85" spans="1:14">
      <c r="B85" s="89" t="s">
        <v>973</v>
      </c>
      <c r="C85" s="90"/>
      <c r="D85" s="90"/>
      <c r="E85" s="90"/>
      <c r="F85" s="90"/>
      <c r="G85" s="90"/>
      <c r="H85" s="90"/>
      <c r="I85" s="87"/>
      <c r="J85" s="88"/>
      <c r="K85" s="304">
        <v>0.05</v>
      </c>
      <c r="L85" s="857">
        <f>N79*K85</f>
        <v>9434.3553950425976</v>
      </c>
      <c r="M85" s="858"/>
      <c r="N85" s="51"/>
    </row>
    <row r="86" spans="1:14" ht="15.75" thickBot="1">
      <c r="B86" s="91" t="s">
        <v>974</v>
      </c>
      <c r="C86" s="92"/>
      <c r="D86" s="92"/>
      <c r="E86" s="92"/>
      <c r="F86" s="92"/>
      <c r="G86" s="92"/>
      <c r="H86" s="92"/>
      <c r="I86" s="93"/>
      <c r="J86" s="94"/>
      <c r="K86" s="305">
        <v>0.05</v>
      </c>
      <c r="L86" s="859">
        <f>N79*K86</f>
        <v>9434.3553950425976</v>
      </c>
      <c r="M86" s="860"/>
      <c r="N86" s="51"/>
    </row>
    <row r="87" spans="1:14" ht="15.75" thickBot="1">
      <c r="B87" s="823" t="s">
        <v>953</v>
      </c>
      <c r="C87" s="824"/>
      <c r="D87" s="824"/>
      <c r="E87" s="824"/>
      <c r="F87" s="824"/>
      <c r="G87" s="824"/>
      <c r="H87" s="824"/>
      <c r="I87" s="824"/>
      <c r="J87" s="824"/>
      <c r="K87" s="824"/>
      <c r="L87" s="824"/>
      <c r="M87" s="825"/>
      <c r="N87" s="52">
        <f>L84+L85+L86</f>
        <v>56606.132370255589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245293.24027110753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75" customHeight="1" thickBot="1">
      <c r="A31" t="s">
        <v>1845</v>
      </c>
      <c r="B31" s="80" t="s">
        <v>1697</v>
      </c>
      <c r="C31" s="963" t="s">
        <v>1698</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52407.502974998242</v>
      </c>
      <c r="N48" s="272">
        <f>K48*M48</f>
        <v>57648.25327249807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4536.7060490595213</v>
      </c>
      <c r="N49" s="272">
        <f>K49*M49</f>
        <v>2268.3530245297607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4723.543062566252</v>
      </c>
      <c r="N50" s="272">
        <f>K50*M50</f>
        <v>4723.543062566252</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105744.39816119761</v>
      </c>
      <c r="N51" s="272">
        <f>K51*M51</f>
        <v>105744.39816119761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170384.5475207917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7">
        <f>VLOOKUP(A60,TRANSPORTE!A1:D117,4,FALSE)</f>
        <v>1212.7478093670829</v>
      </c>
      <c r="M60" s="828"/>
      <c r="N60" s="287">
        <f>K60*L60</f>
        <v>1334.0225903037913</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1334.0225903037913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188687.10790085193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37737.42158017039</v>
      </c>
      <c r="M84" s="858"/>
      <c r="N84" s="51"/>
    </row>
    <row r="85" spans="1:14">
      <c r="B85" s="89" t="s">
        <v>973</v>
      </c>
      <c r="C85" s="90"/>
      <c r="D85" s="90"/>
      <c r="E85" s="90"/>
      <c r="F85" s="90"/>
      <c r="G85" s="90"/>
      <c r="H85" s="90"/>
      <c r="I85" s="87"/>
      <c r="J85" s="88"/>
      <c r="K85" s="304">
        <v>0.05</v>
      </c>
      <c r="L85" s="857">
        <f>N79*K85</f>
        <v>9434.3553950425976</v>
      </c>
      <c r="M85" s="858"/>
      <c r="N85" s="51"/>
    </row>
    <row r="86" spans="1:14" ht="15.75" thickBot="1">
      <c r="B86" s="91" t="s">
        <v>974</v>
      </c>
      <c r="C86" s="92"/>
      <c r="D86" s="92"/>
      <c r="E86" s="92"/>
      <c r="F86" s="92"/>
      <c r="G86" s="92"/>
      <c r="H86" s="92"/>
      <c r="I86" s="93"/>
      <c r="J86" s="94"/>
      <c r="K86" s="305">
        <v>0.05</v>
      </c>
      <c r="L86" s="859">
        <f>N79*K86</f>
        <v>9434.3553950425976</v>
      </c>
      <c r="M86" s="860"/>
      <c r="N86" s="51"/>
    </row>
    <row r="87" spans="1:14" ht="15.75" thickBot="1">
      <c r="B87" s="823" t="s">
        <v>953</v>
      </c>
      <c r="C87" s="824"/>
      <c r="D87" s="824"/>
      <c r="E87" s="824"/>
      <c r="F87" s="824"/>
      <c r="G87" s="824"/>
      <c r="H87" s="824"/>
      <c r="I87" s="824"/>
      <c r="J87" s="824"/>
      <c r="K87" s="824"/>
      <c r="L87" s="824"/>
      <c r="M87" s="825"/>
      <c r="N87" s="52">
        <f>L84+L85+L86</f>
        <v>56606.132370255589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245293.24027110753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75" customHeight="1" thickBot="1">
      <c r="A31" t="s">
        <v>1845</v>
      </c>
      <c r="B31" s="80" t="s">
        <v>1699</v>
      </c>
      <c r="C31" s="963" t="s">
        <v>1700</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52407.502974998242</v>
      </c>
      <c r="N48" s="272">
        <f>K48*M48</f>
        <v>57648.25327249807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4536.7060490595213</v>
      </c>
      <c r="N49" s="272">
        <f>K49*M49</f>
        <v>2268.3530245297607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4723.543062566252</v>
      </c>
      <c r="N50" s="272">
        <f>K50*M50</f>
        <v>4723.543062566252</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105744.39816119761</v>
      </c>
      <c r="N51" s="272">
        <f>K51*M51</f>
        <v>105744.39816119761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170384.5475207917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7">
        <f>VLOOKUP(A60,TRANSPORTE!A1:D117,4,FALSE)</f>
        <v>1212.7478093670829</v>
      </c>
      <c r="M60" s="828"/>
      <c r="N60" s="287">
        <f>K60*L60</f>
        <v>1334.0225903037913</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1334.0225903037913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188687.10790085193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37737.42158017039</v>
      </c>
      <c r="M84" s="858"/>
      <c r="N84" s="51"/>
    </row>
    <row r="85" spans="1:14">
      <c r="B85" s="89" t="s">
        <v>973</v>
      </c>
      <c r="C85" s="90"/>
      <c r="D85" s="90"/>
      <c r="E85" s="90"/>
      <c r="F85" s="90"/>
      <c r="G85" s="90"/>
      <c r="H85" s="90"/>
      <c r="I85" s="87"/>
      <c r="J85" s="88"/>
      <c r="K85" s="304">
        <v>0.05</v>
      </c>
      <c r="L85" s="857">
        <f>N79*K85</f>
        <v>9434.3553950425976</v>
      </c>
      <c r="M85" s="858"/>
      <c r="N85" s="51"/>
    </row>
    <row r="86" spans="1:14" ht="15.75" thickBot="1">
      <c r="B86" s="91" t="s">
        <v>974</v>
      </c>
      <c r="C86" s="92"/>
      <c r="D86" s="92"/>
      <c r="E86" s="92"/>
      <c r="F86" s="92"/>
      <c r="G86" s="92"/>
      <c r="H86" s="92"/>
      <c r="I86" s="93"/>
      <c r="J86" s="94"/>
      <c r="K86" s="305">
        <v>0.05</v>
      </c>
      <c r="L86" s="859">
        <f>N79*K86</f>
        <v>9434.3553950425976</v>
      </c>
      <c r="M86" s="860"/>
      <c r="N86" s="51"/>
    </row>
    <row r="87" spans="1:14" ht="15.75" thickBot="1">
      <c r="B87" s="823" t="s">
        <v>953</v>
      </c>
      <c r="C87" s="824"/>
      <c r="D87" s="824"/>
      <c r="E87" s="824"/>
      <c r="F87" s="824"/>
      <c r="G87" s="824"/>
      <c r="H87" s="824"/>
      <c r="I87" s="824"/>
      <c r="J87" s="824"/>
      <c r="K87" s="824"/>
      <c r="L87" s="824"/>
      <c r="M87" s="825"/>
      <c r="N87" s="52">
        <f>L84+L85+L86</f>
        <v>56606.132370255589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245293.24027110753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8.5" customHeight="1" thickBot="1">
      <c r="A31" t="s">
        <v>1845</v>
      </c>
      <c r="B31" s="80" t="s">
        <v>1701</v>
      </c>
      <c r="C31" s="963" t="s">
        <v>1702</v>
      </c>
      <c r="D31" s="964"/>
      <c r="E31" s="964"/>
      <c r="F31" s="964"/>
      <c r="G31" s="964"/>
      <c r="H31" s="964"/>
      <c r="I31" s="964"/>
      <c r="J31" s="990"/>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7393.831285508827</v>
      </c>
      <c r="N48" s="272">
        <f>K48*M48</f>
        <v>9611.9806711614747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9611.9806711614747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11228.031889233514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2245.6063778467028</v>
      </c>
      <c r="M84" s="858"/>
      <c r="N84" s="51"/>
    </row>
    <row r="85" spans="1:14">
      <c r="B85" s="89" t="s">
        <v>973</v>
      </c>
      <c r="C85" s="90"/>
      <c r="D85" s="90"/>
      <c r="E85" s="90"/>
      <c r="F85" s="90"/>
      <c r="G85" s="90"/>
      <c r="H85" s="90"/>
      <c r="I85" s="87"/>
      <c r="J85" s="88"/>
      <c r="K85" s="304">
        <v>0.05</v>
      </c>
      <c r="L85" s="857">
        <f>N79*K85</f>
        <v>561.4015944616757</v>
      </c>
      <c r="M85" s="858"/>
      <c r="N85" s="51"/>
    </row>
    <row r="86" spans="1:14" ht="15.75" thickBot="1">
      <c r="B86" s="91" t="s">
        <v>974</v>
      </c>
      <c r="C86" s="92"/>
      <c r="D86" s="92"/>
      <c r="E86" s="92"/>
      <c r="F86" s="92"/>
      <c r="G86" s="92"/>
      <c r="H86" s="92"/>
      <c r="I86" s="93"/>
      <c r="J86" s="94"/>
      <c r="K86" s="305">
        <v>0.05</v>
      </c>
      <c r="L86" s="859">
        <f>N79*K86</f>
        <v>561.4015944616757</v>
      </c>
      <c r="M86" s="860"/>
      <c r="N86" s="51"/>
    </row>
    <row r="87" spans="1:14" ht="15.75" thickBot="1">
      <c r="B87" s="823" t="s">
        <v>953</v>
      </c>
      <c r="C87" s="824"/>
      <c r="D87" s="824"/>
      <c r="E87" s="824"/>
      <c r="F87" s="824"/>
      <c r="G87" s="824"/>
      <c r="H87" s="824"/>
      <c r="I87" s="824"/>
      <c r="J87" s="824"/>
      <c r="K87" s="824"/>
      <c r="L87" s="824"/>
      <c r="M87" s="825"/>
      <c r="N87" s="52">
        <f>L84+L85+L86</f>
        <v>3368.4095667700544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14596.441456003569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 customHeight="1" thickBot="1">
      <c r="A31" t="s">
        <v>1845</v>
      </c>
      <c r="B31" s="80" t="s">
        <v>1703</v>
      </c>
      <c r="C31" s="963" t="s">
        <v>1704</v>
      </c>
      <c r="D31" s="964"/>
      <c r="E31" s="964"/>
      <c r="F31" s="964"/>
      <c r="G31" s="964"/>
      <c r="H31" s="964"/>
      <c r="I31" s="964"/>
      <c r="J31" s="990"/>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8935.0862823992247</v>
      </c>
      <c r="N48" s="272">
        <f>K48*M48</f>
        <v>11615.612167118992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11615.612167118992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13231.663385191032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2646.3326770382064</v>
      </c>
      <c r="M84" s="858"/>
      <c r="N84" s="51"/>
    </row>
    <row r="85" spans="1:14">
      <c r="B85" s="89" t="s">
        <v>973</v>
      </c>
      <c r="C85" s="90"/>
      <c r="D85" s="90"/>
      <c r="E85" s="90"/>
      <c r="F85" s="90"/>
      <c r="G85" s="90"/>
      <c r="H85" s="90"/>
      <c r="I85" s="87"/>
      <c r="J85" s="88"/>
      <c r="K85" s="304">
        <v>0.05</v>
      </c>
      <c r="L85" s="857">
        <f>N79*K85</f>
        <v>661.5831692595516</v>
      </c>
      <c r="M85" s="858"/>
      <c r="N85" s="51"/>
    </row>
    <row r="86" spans="1:14" ht="15.75" thickBot="1">
      <c r="B86" s="91" t="s">
        <v>974</v>
      </c>
      <c r="C86" s="92"/>
      <c r="D86" s="92"/>
      <c r="E86" s="92"/>
      <c r="F86" s="92"/>
      <c r="G86" s="92"/>
      <c r="H86" s="92"/>
      <c r="I86" s="93"/>
      <c r="J86" s="94"/>
      <c r="K86" s="305">
        <v>0.05</v>
      </c>
      <c r="L86" s="859">
        <f>N79*K86</f>
        <v>661.5831692595516</v>
      </c>
      <c r="M86" s="860"/>
      <c r="N86" s="51"/>
    </row>
    <row r="87" spans="1:14" ht="15.75" thickBot="1">
      <c r="B87" s="823" t="s">
        <v>953</v>
      </c>
      <c r="C87" s="824"/>
      <c r="D87" s="824"/>
      <c r="E87" s="824"/>
      <c r="F87" s="824"/>
      <c r="G87" s="824"/>
      <c r="H87" s="824"/>
      <c r="I87" s="824"/>
      <c r="J87" s="824"/>
      <c r="K87" s="824"/>
      <c r="L87" s="824"/>
      <c r="M87" s="825"/>
      <c r="N87" s="52">
        <f>L84+L85+L86</f>
        <v>3969.4990155573096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17201.162400748341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75" customHeight="1" thickBot="1">
      <c r="A31" t="s">
        <v>1845</v>
      </c>
      <c r="B31" s="80" t="s">
        <v>1705</v>
      </c>
      <c r="C31" s="963" t="s">
        <v>2159</v>
      </c>
      <c r="D31" s="964"/>
      <c r="E31" s="964"/>
      <c r="F31" s="964"/>
      <c r="G31" s="964"/>
      <c r="H31" s="964"/>
      <c r="I31" s="964"/>
      <c r="J31" s="990"/>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7393.831285508827</v>
      </c>
      <c r="N48" s="272">
        <f>K48*M48</f>
        <v>9611.9806711614747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9611.9806711614747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11228.031889233514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2245.6063778467028</v>
      </c>
      <c r="M84" s="858"/>
      <c r="N84" s="51"/>
    </row>
    <row r="85" spans="1:14">
      <c r="B85" s="89" t="s">
        <v>973</v>
      </c>
      <c r="C85" s="90"/>
      <c r="D85" s="90"/>
      <c r="E85" s="90"/>
      <c r="F85" s="90"/>
      <c r="G85" s="90"/>
      <c r="H85" s="90"/>
      <c r="I85" s="87"/>
      <c r="J85" s="88"/>
      <c r="K85" s="304">
        <v>0.05</v>
      </c>
      <c r="L85" s="857">
        <f>N79*K85</f>
        <v>561.4015944616757</v>
      </c>
      <c r="M85" s="858"/>
      <c r="N85" s="51"/>
    </row>
    <row r="86" spans="1:14" ht="15.75" thickBot="1">
      <c r="B86" s="91" t="s">
        <v>974</v>
      </c>
      <c r="C86" s="92"/>
      <c r="D86" s="92"/>
      <c r="E86" s="92"/>
      <c r="F86" s="92"/>
      <c r="G86" s="92"/>
      <c r="H86" s="92"/>
      <c r="I86" s="93"/>
      <c r="J86" s="94"/>
      <c r="K86" s="305">
        <v>0.05</v>
      </c>
      <c r="L86" s="859">
        <f>N79*K86</f>
        <v>561.4015944616757</v>
      </c>
      <c r="M86" s="860"/>
      <c r="N86" s="51"/>
    </row>
    <row r="87" spans="1:14" ht="15.75" thickBot="1">
      <c r="B87" s="823" t="s">
        <v>953</v>
      </c>
      <c r="C87" s="824"/>
      <c r="D87" s="824"/>
      <c r="E87" s="824"/>
      <c r="F87" s="824"/>
      <c r="G87" s="824"/>
      <c r="H87" s="824"/>
      <c r="I87" s="824"/>
      <c r="J87" s="824"/>
      <c r="K87" s="824"/>
      <c r="L87" s="824"/>
      <c r="M87" s="825"/>
      <c r="N87" s="52">
        <f>L84+L85+L86</f>
        <v>3368.4095667700544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14596.441456003569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 customHeight="1" thickBot="1">
      <c r="A31" t="s">
        <v>1845</v>
      </c>
      <c r="B31" s="80" t="s">
        <v>1706</v>
      </c>
      <c r="C31" s="963" t="s">
        <v>2160</v>
      </c>
      <c r="D31" s="964"/>
      <c r="E31" s="964"/>
      <c r="F31" s="964"/>
      <c r="G31" s="964"/>
      <c r="H31" s="964"/>
      <c r="I31" s="964"/>
      <c r="J31" s="990"/>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8935.0862823992247</v>
      </c>
      <c r="N48" s="272">
        <f>K48*M48</f>
        <v>11615.612167118992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11615.612167118992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13231.663385191032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2646.3326770382064</v>
      </c>
      <c r="M84" s="858"/>
      <c r="N84" s="51"/>
    </row>
    <row r="85" spans="1:14">
      <c r="B85" s="89" t="s">
        <v>973</v>
      </c>
      <c r="C85" s="90"/>
      <c r="D85" s="90"/>
      <c r="E85" s="90"/>
      <c r="F85" s="90"/>
      <c r="G85" s="90"/>
      <c r="H85" s="90"/>
      <c r="I85" s="87"/>
      <c r="J85" s="88"/>
      <c r="K85" s="304">
        <v>0.05</v>
      </c>
      <c r="L85" s="857">
        <f>N79*K85</f>
        <v>661.5831692595516</v>
      </c>
      <c r="M85" s="858"/>
      <c r="N85" s="51"/>
    </row>
    <row r="86" spans="1:14" ht="15.75" thickBot="1">
      <c r="B86" s="91" t="s">
        <v>974</v>
      </c>
      <c r="C86" s="92"/>
      <c r="D86" s="92"/>
      <c r="E86" s="92"/>
      <c r="F86" s="92"/>
      <c r="G86" s="92"/>
      <c r="H86" s="92"/>
      <c r="I86" s="93"/>
      <c r="J86" s="94"/>
      <c r="K86" s="305">
        <v>0.05</v>
      </c>
      <c r="L86" s="859">
        <f>N79*K86</f>
        <v>661.5831692595516</v>
      </c>
      <c r="M86" s="860"/>
      <c r="N86" s="51"/>
    </row>
    <row r="87" spans="1:14" ht="15.75" thickBot="1">
      <c r="B87" s="823" t="s">
        <v>953</v>
      </c>
      <c r="C87" s="824"/>
      <c r="D87" s="824"/>
      <c r="E87" s="824"/>
      <c r="F87" s="824"/>
      <c r="G87" s="824"/>
      <c r="H87" s="824"/>
      <c r="I87" s="824"/>
      <c r="J87" s="824"/>
      <c r="K87" s="824"/>
      <c r="L87" s="824"/>
      <c r="M87" s="825"/>
      <c r="N87" s="52">
        <f>L84+L85+L86</f>
        <v>3969.4990155573096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17201.162400748341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63575.781209993453</v>
      </c>
      <c r="L36" s="270"/>
      <c r="M36" s="336">
        <v>15</v>
      </c>
      <c r="N36" s="272">
        <f>K36/M36</f>
        <v>4238.3854139995638</v>
      </c>
    </row>
    <row r="37" spans="1:14">
      <c r="A37" s="113" t="s">
        <v>174</v>
      </c>
      <c r="B37" s="836" t="str">
        <f>VLOOKUP(A37,EQUIPOS!A7:D154,3,FALSE)</f>
        <v>Compactador vibratorio tipo DD-20</v>
      </c>
      <c r="C37" s="837"/>
      <c r="D37" s="837"/>
      <c r="E37" s="837"/>
      <c r="F37" s="837"/>
      <c r="G37" s="837"/>
      <c r="H37" s="838"/>
      <c r="I37" s="421"/>
      <c r="J37" s="422"/>
      <c r="K37" s="269">
        <f>VLOOKUP(A37,EQUIPOS!A7:D164,4,FALSE)</f>
        <v>75473.896912954893</v>
      </c>
      <c r="L37" s="335"/>
      <c r="M37" s="336">
        <v>15</v>
      </c>
      <c r="N37" s="272">
        <f>K37/M37</f>
        <v>5031.5931275303265</v>
      </c>
    </row>
    <row r="38" spans="1:14">
      <c r="A38" s="113" t="s">
        <v>269</v>
      </c>
      <c r="B38" s="836" t="str">
        <f>VLOOKUP(A38,EQUIPOS!A8:D154,3,FALSE)</f>
        <v>Motoniveladora  potencia 215 HP, ancho de cuchilla 4,27 m, peso 18 ton.</v>
      </c>
      <c r="C38" s="837"/>
      <c r="D38" s="837"/>
      <c r="E38" s="837"/>
      <c r="F38" s="837"/>
      <c r="G38" s="837"/>
      <c r="H38" s="838"/>
      <c r="I38" s="328"/>
      <c r="J38" s="330"/>
      <c r="K38" s="269">
        <f>VLOOKUP(A38,EQUIPOS!A8:D165,4,FALSE)</f>
        <v>142409.74991038532</v>
      </c>
      <c r="L38" s="423"/>
      <c r="M38" s="424">
        <v>15</v>
      </c>
      <c r="N38" s="272">
        <f>K38/M38</f>
        <v>9493.9833273590211</v>
      </c>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N75*M41</f>
        <v>44.846540602401326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SUM(N36:N41)</f>
        <v>18808.80840949131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15290.032570569036</v>
      </c>
      <c r="N48" s="272">
        <f>K48*M48</f>
        <v>19877.042341739747</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39.221520043750296</v>
      </c>
      <c r="N49" s="272">
        <f>K49*M49</f>
        <v>1176.6456013125089</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29" t="s">
        <v>953</v>
      </c>
      <c r="C53" s="830"/>
      <c r="D53" s="830"/>
      <c r="E53" s="830"/>
      <c r="F53" s="830"/>
      <c r="G53" s="830"/>
      <c r="H53" s="830"/>
      <c r="I53" s="830"/>
      <c r="J53" s="830"/>
      <c r="K53" s="830"/>
      <c r="L53" s="830"/>
      <c r="M53" s="831"/>
      <c r="N53" s="104">
        <f>SUM(N48:N52)</f>
        <v>21053.687943052257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7">
        <f>VLOOKUP(A58,TRANSPORTE!A1:D117,4,FALSE)</f>
        <v>1212.7478093670829</v>
      </c>
      <c r="M58" s="828"/>
      <c r="N58" s="287">
        <f>K58*L58</f>
        <v>1576.572152177208</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1576.572152177208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2242.3270301200664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43681.395534840842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8736.279106968168</v>
      </c>
      <c r="M82" s="858"/>
      <c r="N82" s="51"/>
    </row>
    <row r="83" spans="1:14">
      <c r="B83" s="89" t="s">
        <v>973</v>
      </c>
      <c r="C83" s="90"/>
      <c r="D83" s="90"/>
      <c r="E83" s="90"/>
      <c r="F83" s="90"/>
      <c r="G83" s="90"/>
      <c r="H83" s="90"/>
      <c r="I83" s="87"/>
      <c r="J83" s="88"/>
      <c r="K83" s="304">
        <v>0.05</v>
      </c>
      <c r="L83" s="857">
        <f>N77*K83</f>
        <v>2184.069776742042</v>
      </c>
      <c r="M83" s="858"/>
      <c r="N83" s="51"/>
    </row>
    <row r="84" spans="1:14" ht="15.75" thickBot="1">
      <c r="B84" s="91" t="s">
        <v>974</v>
      </c>
      <c r="C84" s="92"/>
      <c r="D84" s="92"/>
      <c r="E84" s="92"/>
      <c r="F84" s="92"/>
      <c r="G84" s="92"/>
      <c r="H84" s="92"/>
      <c r="I84" s="93"/>
      <c r="J84" s="94"/>
      <c r="K84" s="305">
        <v>0.05</v>
      </c>
      <c r="L84" s="859">
        <f>N77*K84</f>
        <v>2184.069776742042</v>
      </c>
      <c r="M84" s="860"/>
      <c r="N84" s="51"/>
    </row>
    <row r="85" spans="1:14" ht="15.75" thickBot="1">
      <c r="B85" s="823" t="s">
        <v>953</v>
      </c>
      <c r="C85" s="824"/>
      <c r="D85" s="824"/>
      <c r="E85" s="824"/>
      <c r="F85" s="824"/>
      <c r="G85" s="824"/>
      <c r="H85" s="824"/>
      <c r="I85" s="824"/>
      <c r="J85" s="824"/>
      <c r="K85" s="824"/>
      <c r="L85" s="824"/>
      <c r="M85" s="825"/>
      <c r="N85" s="52">
        <f>L82+L83+L84</f>
        <v>13104.418660452253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56785.814195293096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106.68624361440799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11474.944715502621</v>
      </c>
      <c r="N48" s="272">
        <f>K48*M48</f>
        <v>8032.4613008518345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8032.4613008518345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2133.7248722881595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10272.872416754402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2054.5744833508807</v>
      </c>
      <c r="M84" s="858"/>
      <c r="N84" s="51"/>
    </row>
    <row r="85" spans="1:14">
      <c r="B85" s="89" t="s">
        <v>973</v>
      </c>
      <c r="C85" s="90"/>
      <c r="D85" s="90"/>
      <c r="E85" s="90"/>
      <c r="F85" s="90"/>
      <c r="G85" s="90"/>
      <c r="H85" s="90"/>
      <c r="I85" s="87"/>
      <c r="J85" s="88"/>
      <c r="K85" s="304">
        <v>0.05</v>
      </c>
      <c r="L85" s="857">
        <f>N79*K85</f>
        <v>513.64362083772016</v>
      </c>
      <c r="M85" s="858"/>
      <c r="N85" s="51"/>
    </row>
    <row r="86" spans="1:14" ht="15.75" thickBot="1">
      <c r="B86" s="91" t="s">
        <v>974</v>
      </c>
      <c r="C86" s="92"/>
      <c r="D86" s="92"/>
      <c r="E86" s="92"/>
      <c r="F86" s="92"/>
      <c r="G86" s="92"/>
      <c r="H86" s="92"/>
      <c r="I86" s="93"/>
      <c r="J86" s="94"/>
      <c r="K86" s="305">
        <v>0.05</v>
      </c>
      <c r="L86" s="859">
        <f>N79*K86</f>
        <v>513.64362083772016</v>
      </c>
      <c r="M86" s="860"/>
      <c r="N86" s="51"/>
    </row>
    <row r="87" spans="1:14" ht="15.75" thickBot="1">
      <c r="B87" s="823" t="s">
        <v>953</v>
      </c>
      <c r="C87" s="824"/>
      <c r="D87" s="824"/>
      <c r="E87" s="824"/>
      <c r="F87" s="824"/>
      <c r="G87" s="824"/>
      <c r="H87" s="824"/>
      <c r="I87" s="824"/>
      <c r="J87" s="824"/>
      <c r="K87" s="824"/>
      <c r="L87" s="824"/>
      <c r="M87" s="825"/>
      <c r="N87" s="52">
        <f>L84+L85+L86</f>
        <v>3081.8617250263205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52">
        <f>N79+N87</f>
        <v>13354.734141780722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537.37060903602003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45966.561450193083</v>
      </c>
      <c r="N48" s="272">
        <f>K48*M48</f>
        <v>9193.312290038617</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1681.2251564699452</v>
      </c>
      <c r="N49" s="272">
        <f>K49*M49</f>
        <v>1765.2864142934425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10958.59870433206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10747.412180720399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22243.381494088477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4448.6762988176952</v>
      </c>
      <c r="M84" s="858"/>
      <c r="N84" s="51"/>
    </row>
    <row r="85" spans="1:14">
      <c r="B85" s="89" t="s">
        <v>973</v>
      </c>
      <c r="C85" s="90"/>
      <c r="D85" s="90"/>
      <c r="E85" s="90"/>
      <c r="F85" s="90"/>
      <c r="G85" s="90"/>
      <c r="H85" s="90"/>
      <c r="I85" s="87"/>
      <c r="J85" s="88"/>
      <c r="K85" s="304">
        <v>0.05</v>
      </c>
      <c r="L85" s="857">
        <f>N79*K85</f>
        <v>1112.1690747044238</v>
      </c>
      <c r="M85" s="858"/>
      <c r="N85" s="51"/>
    </row>
    <row r="86" spans="1:14" ht="15.75" thickBot="1">
      <c r="B86" s="91" t="s">
        <v>974</v>
      </c>
      <c r="C86" s="92"/>
      <c r="D86" s="92"/>
      <c r="E86" s="92"/>
      <c r="F86" s="92"/>
      <c r="G86" s="92"/>
      <c r="H86" s="92"/>
      <c r="I86" s="93"/>
      <c r="J86" s="94"/>
      <c r="K86" s="305">
        <v>0.05</v>
      </c>
      <c r="L86" s="859">
        <f>N79*K86</f>
        <v>1112.1690747044238</v>
      </c>
      <c r="M86" s="860"/>
      <c r="N86" s="51"/>
    </row>
    <row r="87" spans="1:14" ht="15.75" thickBot="1">
      <c r="B87" s="823" t="s">
        <v>953</v>
      </c>
      <c r="C87" s="824"/>
      <c r="D87" s="824"/>
      <c r="E87" s="824"/>
      <c r="F87" s="824"/>
      <c r="G87" s="824"/>
      <c r="H87" s="824"/>
      <c r="I87" s="824"/>
      <c r="J87" s="824"/>
      <c r="K87" s="824"/>
      <c r="L87" s="824"/>
      <c r="M87" s="825"/>
      <c r="N87" s="52">
        <f>L84+L85+L86</f>
        <v>6673.0144482265432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28916.395942315019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45864.409746362253</v>
      </c>
      <c r="L36" s="270"/>
      <c r="M36" s="336">
        <v>1500</v>
      </c>
      <c r="N36" s="272">
        <f>K36/M36</f>
        <v>30.576273164241503</v>
      </c>
    </row>
    <row r="37" spans="1:14">
      <c r="A37" s="113" t="s">
        <v>361</v>
      </c>
      <c r="B37" s="836" t="str">
        <f>VLOOKUP(A37,EQUIPOS!A7:D154,3,FALSE)</f>
        <v>Vehículo delineador</v>
      </c>
      <c r="C37" s="837"/>
      <c r="D37" s="837"/>
      <c r="E37" s="837"/>
      <c r="F37" s="837"/>
      <c r="G37" s="837"/>
      <c r="H37" s="838"/>
      <c r="I37" s="421"/>
      <c r="J37" s="422"/>
      <c r="K37" s="269">
        <f>VLOOKUP(A37,EQUIPOS!A7:D164,4,FALSE)</f>
        <v>80631.797606667969</v>
      </c>
      <c r="L37" s="335"/>
      <c r="M37" s="336">
        <v>1500</v>
      </c>
      <c r="N37" s="272">
        <f>K37/M37</f>
        <v>53.754531737778649</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0.22423270301200668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84.555037605032155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6691.2500321346852</v>
      </c>
      <c r="N48" s="272">
        <f>K48*M48</f>
        <v>307.7975014781955</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87095.931661145136</v>
      </c>
      <c r="N49" s="272">
        <f>K49*M49</f>
        <v>1219.3430432560319</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27805.937628854437</v>
      </c>
      <c r="N50" s="272">
        <f>K50*M50</f>
        <v>11.956553180407408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1539.0970979146348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22.423270301200667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1646.0754058208677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329.21508116417357</v>
      </c>
      <c r="M84" s="858"/>
      <c r="N84" s="51"/>
    </row>
    <row r="85" spans="1:14">
      <c r="B85" s="89" t="s">
        <v>973</v>
      </c>
      <c r="C85" s="90"/>
      <c r="D85" s="90"/>
      <c r="E85" s="90"/>
      <c r="F85" s="90"/>
      <c r="G85" s="90"/>
      <c r="H85" s="90"/>
      <c r="I85" s="87"/>
      <c r="J85" s="88"/>
      <c r="K85" s="304">
        <v>0.05</v>
      </c>
      <c r="L85" s="857">
        <f>N79*K85</f>
        <v>82.303770291043392</v>
      </c>
      <c r="M85" s="858"/>
      <c r="N85" s="51"/>
    </row>
    <row r="86" spans="1:14" ht="15.75" thickBot="1">
      <c r="B86" s="91" t="s">
        <v>974</v>
      </c>
      <c r="C86" s="92"/>
      <c r="D86" s="92"/>
      <c r="E86" s="92"/>
      <c r="F86" s="92"/>
      <c r="G86" s="92"/>
      <c r="H86" s="92"/>
      <c r="I86" s="93"/>
      <c r="J86" s="94"/>
      <c r="K86" s="305">
        <v>0.05</v>
      </c>
      <c r="L86" s="859">
        <f>N79*K86</f>
        <v>82.303770291043392</v>
      </c>
      <c r="M86" s="860"/>
      <c r="N86" s="51"/>
    </row>
    <row r="87" spans="1:14" ht="15.75" thickBot="1">
      <c r="B87" s="823" t="s">
        <v>953</v>
      </c>
      <c r="C87" s="824"/>
      <c r="D87" s="824"/>
      <c r="E87" s="824"/>
      <c r="F87" s="824"/>
      <c r="G87" s="824"/>
      <c r="H87" s="824"/>
      <c r="I87" s="824"/>
      <c r="J87" s="824"/>
      <c r="K87" s="824"/>
      <c r="L87" s="824"/>
      <c r="M87" s="825"/>
      <c r="N87" s="52">
        <f>L84+L85+L86</f>
        <v>493.82262174626038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2139.8980275671279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45864.409746362253</v>
      </c>
      <c r="L36" s="270"/>
      <c r="M36" s="336">
        <v>1200</v>
      </c>
      <c r="N36" s="272">
        <f>K36/M36</f>
        <v>38.220341455301877</v>
      </c>
    </row>
    <row r="37" spans="1:14">
      <c r="A37" s="113" t="s">
        <v>201</v>
      </c>
      <c r="B37" s="836" t="str">
        <f>VLOOKUP(A37,EQUIPOS!A7:D154,3,FALSE)</f>
        <v>Equipo autopropulsado para pintura termoplástica</v>
      </c>
      <c r="C37" s="837"/>
      <c r="D37" s="837"/>
      <c r="E37" s="837"/>
      <c r="F37" s="837"/>
      <c r="G37" s="837"/>
      <c r="H37" s="838"/>
      <c r="I37" s="421"/>
      <c r="J37" s="422"/>
      <c r="K37" s="269">
        <f>VLOOKUP(A37,EQUIPOS!A7:D164,4,FALSE)</f>
        <v>72950.821260554192</v>
      </c>
      <c r="L37" s="335"/>
      <c r="M37" s="336">
        <v>1200</v>
      </c>
      <c r="N37" s="272">
        <f>K37/M37</f>
        <v>60.792351050461825</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0.39306379543167497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99.405756301195382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6691.2500321346852</v>
      </c>
      <c r="N48" s="272">
        <f>K48*M48</f>
        <v>722.65500347054603</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10841.040148309034</v>
      </c>
      <c r="N49" s="272">
        <f>K49*M49</f>
        <v>845.60113156810462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1568.2561350386507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39.306379543167495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1706.9682708830135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341.39365417660269</v>
      </c>
      <c r="M84" s="858"/>
      <c r="N84" s="51"/>
    </row>
    <row r="85" spans="1:14">
      <c r="B85" s="89" t="s">
        <v>973</v>
      </c>
      <c r="C85" s="90"/>
      <c r="D85" s="90"/>
      <c r="E85" s="90"/>
      <c r="F85" s="90"/>
      <c r="G85" s="90"/>
      <c r="H85" s="90"/>
      <c r="I85" s="87"/>
      <c r="J85" s="88"/>
      <c r="K85" s="304">
        <v>0.05</v>
      </c>
      <c r="L85" s="857">
        <f>N79*K85</f>
        <v>85.348413544150674</v>
      </c>
      <c r="M85" s="858"/>
      <c r="N85" s="51"/>
    </row>
    <row r="86" spans="1:14" ht="15.75" thickBot="1">
      <c r="B86" s="91" t="s">
        <v>974</v>
      </c>
      <c r="C86" s="92"/>
      <c r="D86" s="92"/>
      <c r="E86" s="92"/>
      <c r="F86" s="92"/>
      <c r="G86" s="92"/>
      <c r="H86" s="92"/>
      <c r="I86" s="93"/>
      <c r="J86" s="94"/>
      <c r="K86" s="305">
        <v>0.05</v>
      </c>
      <c r="L86" s="859">
        <f>N79*K86</f>
        <v>85.348413544150674</v>
      </c>
      <c r="M86" s="860"/>
      <c r="N86" s="51"/>
    </row>
    <row r="87" spans="1:14" ht="15.75" thickBot="1">
      <c r="B87" s="823" t="s">
        <v>953</v>
      </c>
      <c r="C87" s="824"/>
      <c r="D87" s="824"/>
      <c r="E87" s="824"/>
      <c r="F87" s="824"/>
      <c r="G87" s="824"/>
      <c r="H87" s="824"/>
      <c r="I87" s="824"/>
      <c r="J87" s="824"/>
      <c r="K87" s="824"/>
      <c r="L87" s="824"/>
      <c r="M87" s="825"/>
      <c r="N87" s="52">
        <f>L84+L85+L86</f>
        <v>512.09048126490404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2219.0587521479174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199</v>
      </c>
      <c r="B36" s="836" t="str">
        <f>VLOOKUP(A36,EQUIPOS!A6:D154,3,FALSE)</f>
        <v xml:space="preserve">Equipo de pintura (Compresor), Presión máxima de trabajo 3300 psi.
</v>
      </c>
      <c r="C36" s="837"/>
      <c r="D36" s="837"/>
      <c r="E36" s="837"/>
      <c r="F36" s="837"/>
      <c r="G36" s="837"/>
      <c r="H36" s="838"/>
      <c r="I36" s="267"/>
      <c r="J36" s="268"/>
      <c r="K36" s="269">
        <f>VLOOKUP(A36,EQUIPOS!A6:D163,4,FALSE)</f>
        <v>9386.9486685821885</v>
      </c>
      <c r="L36" s="270"/>
      <c r="M36" s="336">
        <v>6.1</v>
      </c>
      <c r="N36" s="272">
        <f>K36/M36</f>
        <v>1538.8440440298671</v>
      </c>
    </row>
    <row r="37" spans="1:14">
      <c r="A37" s="113" t="s">
        <v>138</v>
      </c>
      <c r="B37" s="836" t="str">
        <f>VLOOKUP(A37,EQUIPOS!A7:D154,3,FALSE)</f>
        <v>Camioneta D-300</v>
      </c>
      <c r="C37" s="837"/>
      <c r="D37" s="837"/>
      <c r="E37" s="837"/>
      <c r="F37" s="837"/>
      <c r="G37" s="837"/>
      <c r="H37" s="838"/>
      <c r="I37" s="421"/>
      <c r="J37" s="422"/>
      <c r="K37" s="269">
        <f>VLOOKUP(A37,EQUIPOS!A7:D164,4,FALSE)</f>
        <v>45864.409746362253</v>
      </c>
      <c r="L37" s="335"/>
      <c r="M37" s="336">
        <v>6.1</v>
      </c>
      <c r="N37" s="272">
        <f>K37/M37</f>
        <v>7518.7556961249602</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77.324025330821314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9134.9237654856479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6691.2500321346852</v>
      </c>
      <c r="N48" s="272">
        <f>K48*M48</f>
        <v>2556.0575122754499</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27805.937628854437</v>
      </c>
      <c r="N49" s="272">
        <f>K49*M49</f>
        <v>1390.296881442722</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87095.931661145136</v>
      </c>
      <c r="N50" s="272">
        <f>K50*M50</f>
        <v>10451.511799337415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14397.866193055586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7732.4025330821314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31265.192491623366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6253.0384983246731</v>
      </c>
      <c r="M84" s="858"/>
      <c r="N84" s="51"/>
    </row>
    <row r="85" spans="1:14">
      <c r="B85" s="89" t="s">
        <v>973</v>
      </c>
      <c r="C85" s="90"/>
      <c r="D85" s="90"/>
      <c r="E85" s="90"/>
      <c r="F85" s="90"/>
      <c r="G85" s="90"/>
      <c r="H85" s="90"/>
      <c r="I85" s="87"/>
      <c r="J85" s="88"/>
      <c r="K85" s="304">
        <v>0.05</v>
      </c>
      <c r="L85" s="857">
        <f>N79*K85</f>
        <v>1563.2596245811683</v>
      </c>
      <c r="M85" s="858"/>
      <c r="N85" s="51"/>
    </row>
    <row r="86" spans="1:14" ht="15.75" thickBot="1">
      <c r="B86" s="91" t="s">
        <v>974</v>
      </c>
      <c r="C86" s="92"/>
      <c r="D86" s="92"/>
      <c r="E86" s="92"/>
      <c r="F86" s="92"/>
      <c r="G86" s="92"/>
      <c r="H86" s="92"/>
      <c r="I86" s="93"/>
      <c r="J86" s="94"/>
      <c r="K86" s="305">
        <v>0.05</v>
      </c>
      <c r="L86" s="859">
        <f>N79*K86</f>
        <v>1563.2596245811683</v>
      </c>
      <c r="M86" s="860"/>
      <c r="N86" s="51"/>
    </row>
    <row r="87" spans="1:14" ht="15.75" thickBot="1">
      <c r="B87" s="823" t="s">
        <v>953</v>
      </c>
      <c r="C87" s="824"/>
      <c r="D87" s="824"/>
      <c r="E87" s="824"/>
      <c r="F87" s="824"/>
      <c r="G87" s="824"/>
      <c r="H87" s="824"/>
      <c r="I87" s="824"/>
      <c r="J87" s="824"/>
      <c r="K87" s="824"/>
      <c r="L87" s="824"/>
      <c r="M87" s="825"/>
      <c r="N87" s="52">
        <f>L84+L85+L86</f>
        <v>9379.5577474870097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40644.750239110377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45864.409746362253</v>
      </c>
      <c r="L36" s="270"/>
      <c r="M36" s="336">
        <v>6</v>
      </c>
      <c r="N36" s="272">
        <f>K36/M36</f>
        <v>7644.0682910603755</v>
      </c>
    </row>
    <row r="37" spans="1:14">
      <c r="A37" s="113" t="s">
        <v>1711</v>
      </c>
      <c r="B37" s="836" t="str">
        <f>VLOOKUP(A37,EQUIPOS!A7:D154,3,FALSE)</f>
        <v>Caldera para pintura termoplástica</v>
      </c>
      <c r="C37" s="837"/>
      <c r="D37" s="837"/>
      <c r="E37" s="837"/>
      <c r="F37" s="837"/>
      <c r="G37" s="837"/>
      <c r="H37" s="838"/>
      <c r="I37" s="421"/>
      <c r="J37" s="422"/>
      <c r="K37" s="269">
        <f>VLOOKUP(A37,EQUIPOS!A7:D164,4,FALSE)</f>
        <v>39822.766178870465</v>
      </c>
      <c r="L37" s="335"/>
      <c r="M37" s="336">
        <v>6</v>
      </c>
      <c r="N37" s="272">
        <f>K37/M37</f>
        <v>6637.1276964784111</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89.890050753001674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14371.086038291789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6691.2500321346852</v>
      </c>
      <c r="N48" s="272">
        <f>K48*M48</f>
        <v>6022.1250289212167</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10841.040148309034</v>
      </c>
      <c r="N49" s="272">
        <f>K49*M49</f>
        <v>7046.6760964008718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13068.801125322088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8989.0050753001669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36428.89223891405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7285.77844778281</v>
      </c>
      <c r="M84" s="858"/>
      <c r="N84" s="51"/>
    </row>
    <row r="85" spans="1:14">
      <c r="B85" s="89" t="s">
        <v>973</v>
      </c>
      <c r="C85" s="90"/>
      <c r="D85" s="90"/>
      <c r="E85" s="90"/>
      <c r="F85" s="90"/>
      <c r="G85" s="90"/>
      <c r="H85" s="90"/>
      <c r="I85" s="87"/>
      <c r="J85" s="88"/>
      <c r="K85" s="304">
        <v>0.05</v>
      </c>
      <c r="L85" s="857">
        <f>N79*K85</f>
        <v>1821.4446119457025</v>
      </c>
      <c r="M85" s="858"/>
      <c r="N85" s="51"/>
    </row>
    <row r="86" spans="1:14" ht="15.75" thickBot="1">
      <c r="B86" s="91" t="s">
        <v>974</v>
      </c>
      <c r="C86" s="92"/>
      <c r="D86" s="92"/>
      <c r="E86" s="92"/>
      <c r="F86" s="92"/>
      <c r="G86" s="92"/>
      <c r="H86" s="92"/>
      <c r="I86" s="93"/>
      <c r="J86" s="94"/>
      <c r="K86" s="305">
        <v>0.05</v>
      </c>
      <c r="L86" s="859">
        <f>N79*K86</f>
        <v>1821.4446119457025</v>
      </c>
      <c r="M86" s="860"/>
      <c r="N86" s="51"/>
    </row>
    <row r="87" spans="1:14" ht="15.75" thickBot="1">
      <c r="B87" s="823" t="s">
        <v>953</v>
      </c>
      <c r="C87" s="824"/>
      <c r="D87" s="824"/>
      <c r="E87" s="824"/>
      <c r="F87" s="824"/>
      <c r="G87" s="824"/>
      <c r="H87" s="824"/>
      <c r="I87" s="824"/>
      <c r="J87" s="824"/>
      <c r="K87" s="824"/>
      <c r="L87" s="824"/>
      <c r="M87" s="825"/>
      <c r="N87" s="52">
        <f>L84+L85+L86</f>
        <v>10928.667671674215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47357.559910588265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45864.409746362253</v>
      </c>
      <c r="L36" s="270"/>
      <c r="M36" s="336">
        <v>250</v>
      </c>
      <c r="N36" s="272">
        <f>K36/M36</f>
        <v>183.45763898544902</v>
      </c>
    </row>
    <row r="37" spans="1:14">
      <c r="A37" s="113" t="s">
        <v>251</v>
      </c>
      <c r="B37" s="836" t="str">
        <f>VLOOKUP(A37,EQUIPOS!A7:D154,3,FALSE)</f>
        <v>Maquina térmica pegatachas</v>
      </c>
      <c r="C37" s="837"/>
      <c r="D37" s="837"/>
      <c r="E37" s="837"/>
      <c r="F37" s="837"/>
      <c r="G37" s="837"/>
      <c r="H37" s="838"/>
      <c r="I37" s="421"/>
      <c r="J37" s="422"/>
      <c r="K37" s="269">
        <f>VLOOKUP(A37,EQUIPOS!A7:D164,4,FALSE)</f>
        <v>24725.321214525629</v>
      </c>
      <c r="L37" s="335"/>
      <c r="M37" s="336">
        <v>250</v>
      </c>
      <c r="N37" s="272">
        <f>K37/M37</f>
        <v>98.901284858102514</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1.0747412180720399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283.43366506162363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10841.040148309034</v>
      </c>
      <c r="N48" s="272">
        <f>K48*M48</f>
        <v>867.28321186472272</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11152.083386891143</v>
      </c>
      <c r="N49" s="272">
        <f>K49*M49</f>
        <v>11152.083386891143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12019.366598755865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107.474121807204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12410.274385624693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2482.0548771249387</v>
      </c>
      <c r="M84" s="858"/>
      <c r="N84" s="51"/>
    </row>
    <row r="85" spans="1:14">
      <c r="B85" s="89" t="s">
        <v>973</v>
      </c>
      <c r="C85" s="90"/>
      <c r="D85" s="90"/>
      <c r="E85" s="90"/>
      <c r="F85" s="90"/>
      <c r="G85" s="90"/>
      <c r="H85" s="90"/>
      <c r="I85" s="87"/>
      <c r="J85" s="88"/>
      <c r="K85" s="304">
        <v>0.05</v>
      </c>
      <c r="L85" s="857">
        <f>N79*K85</f>
        <v>620.51371928123467</v>
      </c>
      <c r="M85" s="858"/>
      <c r="N85" s="51"/>
    </row>
    <row r="86" spans="1:14" ht="15.75" thickBot="1">
      <c r="B86" s="91" t="s">
        <v>974</v>
      </c>
      <c r="C86" s="92"/>
      <c r="D86" s="92"/>
      <c r="E86" s="92"/>
      <c r="F86" s="92"/>
      <c r="G86" s="92"/>
      <c r="H86" s="92"/>
      <c r="I86" s="93"/>
      <c r="J86" s="94"/>
      <c r="K86" s="305">
        <v>0.05</v>
      </c>
      <c r="L86" s="859">
        <f>N79*K86</f>
        <v>620.51371928123467</v>
      </c>
      <c r="M86" s="860"/>
      <c r="N86" s="51"/>
    </row>
    <row r="87" spans="1:14" ht="15.75" thickBot="1">
      <c r="B87" s="823" t="s">
        <v>953</v>
      </c>
      <c r="C87" s="824"/>
      <c r="D87" s="824"/>
      <c r="E87" s="824"/>
      <c r="F87" s="824"/>
      <c r="G87" s="824"/>
      <c r="H87" s="824"/>
      <c r="I87" s="824"/>
      <c r="J87" s="824"/>
      <c r="K87" s="824"/>
      <c r="L87" s="824"/>
      <c r="M87" s="825"/>
      <c r="N87" s="52">
        <f>L84+L85+L86</f>
        <v>3723.0823156874076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16133.356701312099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45864.409746362253</v>
      </c>
      <c r="L36" s="270"/>
      <c r="M36" s="336">
        <v>3.75</v>
      </c>
      <c r="N36" s="272">
        <f>K36/M36</f>
        <v>12230.509265696601</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89.693081204802652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12320.202346901404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124953.31525928451</v>
      </c>
      <c r="N48" s="272">
        <f>K48*M48</f>
        <v>124953.31525928451</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365540.51101476524</v>
      </c>
      <c r="N49" s="272">
        <f>K49*M49</f>
        <v>365540.51101476524</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359166.2996157732</v>
      </c>
      <c r="N50" s="272">
        <f>K50*M50</f>
        <v>10774.988988473195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501268.81526252296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8969.3081204802656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522558.32572990464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104511.66514598094</v>
      </c>
      <c r="M84" s="858"/>
      <c r="N84" s="51"/>
    </row>
    <row r="85" spans="1:14">
      <c r="B85" s="89" t="s">
        <v>973</v>
      </c>
      <c r="C85" s="90"/>
      <c r="D85" s="90"/>
      <c r="E85" s="90"/>
      <c r="F85" s="90"/>
      <c r="G85" s="90"/>
      <c r="H85" s="90"/>
      <c r="I85" s="87"/>
      <c r="J85" s="88"/>
      <c r="K85" s="304">
        <v>0.05</v>
      </c>
      <c r="L85" s="857">
        <f>N79*K85</f>
        <v>26127.916286495234</v>
      </c>
      <c r="M85" s="858"/>
      <c r="N85" s="51"/>
    </row>
    <row r="86" spans="1:14" ht="15.75" thickBot="1">
      <c r="B86" s="91" t="s">
        <v>974</v>
      </c>
      <c r="C86" s="92"/>
      <c r="D86" s="92"/>
      <c r="E86" s="92"/>
      <c r="F86" s="92"/>
      <c r="G86" s="92"/>
      <c r="H86" s="92"/>
      <c r="I86" s="93"/>
      <c r="J86" s="94"/>
      <c r="K86" s="305">
        <v>0.05</v>
      </c>
      <c r="L86" s="859">
        <f>N79*K86</f>
        <v>26127.916286495234</v>
      </c>
      <c r="M86" s="860"/>
      <c r="N86" s="51"/>
    </row>
    <row r="87" spans="1:14" ht="15.75" thickBot="1">
      <c r="B87" s="823" t="s">
        <v>953</v>
      </c>
      <c r="C87" s="824"/>
      <c r="D87" s="824"/>
      <c r="E87" s="824"/>
      <c r="F87" s="824"/>
      <c r="G87" s="824"/>
      <c r="H87" s="824"/>
      <c r="I87" s="824"/>
      <c r="J87" s="824"/>
      <c r="K87" s="824"/>
      <c r="L87" s="824"/>
      <c r="M87" s="825"/>
      <c r="N87" s="52">
        <f>L84+L85+L86</f>
        <v>156767.4977189714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679325.82344887604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8.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45864.409746362253</v>
      </c>
      <c r="L36" s="270"/>
      <c r="M36" s="336">
        <v>3.75</v>
      </c>
      <c r="N36" s="272">
        <f>K36/M36</f>
        <v>12230.509265696601</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89.693081204802652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12320.202346901404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124953.31525928451</v>
      </c>
      <c r="N48" s="272">
        <f>K48*M48</f>
        <v>124953.31525928451</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297388.89031709713</v>
      </c>
      <c r="N49" s="272">
        <f>K49*M49</f>
        <v>297388.89031709713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359166.2996157732</v>
      </c>
      <c r="N50" s="272">
        <f>K50*M50</f>
        <v>10774.988988473195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433117.19456485484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8969.3081204802656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454406.70503223652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90881.341006447314</v>
      </c>
      <c r="M84" s="858"/>
      <c r="N84" s="51"/>
    </row>
    <row r="85" spans="1:14">
      <c r="B85" s="89" t="s">
        <v>973</v>
      </c>
      <c r="C85" s="90"/>
      <c r="D85" s="90"/>
      <c r="E85" s="90"/>
      <c r="F85" s="90"/>
      <c r="G85" s="90"/>
      <c r="H85" s="90"/>
      <c r="I85" s="87"/>
      <c r="J85" s="88"/>
      <c r="K85" s="304">
        <v>0.05</v>
      </c>
      <c r="L85" s="857">
        <f>N79*K85</f>
        <v>22720.335251611828</v>
      </c>
      <c r="M85" s="858"/>
      <c r="N85" s="51"/>
    </row>
    <row r="86" spans="1:14" ht="15.75" thickBot="1">
      <c r="B86" s="91" t="s">
        <v>974</v>
      </c>
      <c r="C86" s="92"/>
      <c r="D86" s="92"/>
      <c r="E86" s="92"/>
      <c r="F86" s="92"/>
      <c r="G86" s="92"/>
      <c r="H86" s="92"/>
      <c r="I86" s="93"/>
      <c r="J86" s="94"/>
      <c r="K86" s="305">
        <v>0.05</v>
      </c>
      <c r="L86" s="859">
        <f>N79*K86</f>
        <v>22720.335251611828</v>
      </c>
      <c r="M86" s="860"/>
      <c r="N86" s="51"/>
    </row>
    <row r="87" spans="1:14" ht="15.75" thickBot="1">
      <c r="B87" s="823" t="s">
        <v>953</v>
      </c>
      <c r="C87" s="824"/>
      <c r="D87" s="824"/>
      <c r="E87" s="824"/>
      <c r="F87" s="824"/>
      <c r="G87" s="824"/>
      <c r="H87" s="824"/>
      <c r="I87" s="824"/>
      <c r="J87" s="824"/>
      <c r="K87" s="824"/>
      <c r="L87" s="824"/>
      <c r="M87" s="825"/>
      <c r="N87" s="52">
        <f>L84+L85+L86</f>
        <v>136322.01150967096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590728.71654190752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45864.409746362253</v>
      </c>
      <c r="L36" s="270"/>
      <c r="M36" s="336">
        <v>3</v>
      </c>
      <c r="N36" s="272">
        <f>K36/M36</f>
        <v>15288.136582120751</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45.109166666666674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15333.245748787418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241628.47338264142</v>
      </c>
      <c r="N48" s="272">
        <f>K48*M48</f>
        <v>241628.47338264142</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359166.2996157732</v>
      </c>
      <c r="N49" s="272">
        <f>K49*M49</f>
        <v>21549.977976946389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263178.45135958778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4510.916666666667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283022.61377504189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56604.52275500838</v>
      </c>
      <c r="M84" s="858"/>
      <c r="N84" s="51"/>
    </row>
    <row r="85" spans="1:14">
      <c r="B85" s="89" t="s">
        <v>973</v>
      </c>
      <c r="C85" s="90"/>
      <c r="D85" s="90"/>
      <c r="E85" s="90"/>
      <c r="F85" s="90"/>
      <c r="G85" s="90"/>
      <c r="H85" s="90"/>
      <c r="I85" s="87"/>
      <c r="J85" s="88"/>
      <c r="K85" s="304">
        <v>0.05</v>
      </c>
      <c r="L85" s="857">
        <f>N79*K85</f>
        <v>14151.130688752095</v>
      </c>
      <c r="M85" s="858"/>
      <c r="N85" s="51"/>
    </row>
    <row r="86" spans="1:14" ht="15.75" thickBot="1">
      <c r="B86" s="91" t="s">
        <v>974</v>
      </c>
      <c r="C86" s="92"/>
      <c r="D86" s="92"/>
      <c r="E86" s="92"/>
      <c r="F86" s="92"/>
      <c r="G86" s="92"/>
      <c r="H86" s="92"/>
      <c r="I86" s="93"/>
      <c r="J86" s="94"/>
      <c r="K86" s="305">
        <v>0.05</v>
      </c>
      <c r="L86" s="859">
        <f>N79*K86</f>
        <v>14151.130688752095</v>
      </c>
      <c r="M86" s="860"/>
      <c r="N86" s="51"/>
    </row>
    <row r="87" spans="1:14" ht="15.75" thickBot="1">
      <c r="B87" s="823" t="s">
        <v>953</v>
      </c>
      <c r="C87" s="824"/>
      <c r="D87" s="824"/>
      <c r="E87" s="824"/>
      <c r="F87" s="824"/>
      <c r="G87" s="824"/>
      <c r="H87" s="824"/>
      <c r="I87" s="824"/>
      <c r="J87" s="824"/>
      <c r="K87" s="824"/>
      <c r="L87" s="824"/>
      <c r="M87" s="825"/>
      <c r="N87" s="52">
        <f>L84+L85+L86</f>
        <v>84906.784132512563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367929.39790755446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135</v>
      </c>
      <c r="B36" s="836" t="str">
        <f>VLOOKUP(A36,EQUIPOS!A6:D154,3,FALSE)</f>
        <v>Camión 350</v>
      </c>
      <c r="C36" s="837"/>
      <c r="D36" s="837"/>
      <c r="E36" s="837"/>
      <c r="F36" s="837"/>
      <c r="G36" s="837"/>
      <c r="H36" s="838"/>
      <c r="I36" s="267"/>
      <c r="J36" s="268"/>
      <c r="K36" s="269">
        <f>VLOOKUP(A36,EQUIPOS!A6:D163,4,FALSE)</f>
        <v>47427.875967374472</v>
      </c>
      <c r="L36" s="270"/>
      <c r="M36" s="336">
        <v>6.25</v>
      </c>
      <c r="N36" s="272">
        <f>K36/M36</f>
        <v>7588.4601547799157</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323.210243614408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7911.6703983943235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157987.84798095786</v>
      </c>
      <c r="N48" s="272">
        <f>K48*M48</f>
        <v>39496.961995239464</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273892.46066021587</v>
      </c>
      <c r="N49" s="272">
        <f>K49*M49</f>
        <v>66317.787084798038</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105814.74908003749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6464.2048722881591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120190.62435071998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24038.124870143998</v>
      </c>
      <c r="M84" s="858"/>
      <c r="N84" s="51"/>
    </row>
    <row r="85" spans="1:14">
      <c r="B85" s="89" t="s">
        <v>973</v>
      </c>
      <c r="C85" s="90"/>
      <c r="D85" s="90"/>
      <c r="E85" s="90"/>
      <c r="F85" s="90"/>
      <c r="G85" s="90"/>
      <c r="H85" s="90"/>
      <c r="I85" s="87"/>
      <c r="J85" s="88"/>
      <c r="K85" s="304">
        <v>0.05</v>
      </c>
      <c r="L85" s="857">
        <f>N79*K85</f>
        <v>6009.5312175359995</v>
      </c>
      <c r="M85" s="858"/>
      <c r="N85" s="51"/>
    </row>
    <row r="86" spans="1:14" ht="15.75" thickBot="1">
      <c r="B86" s="91" t="s">
        <v>974</v>
      </c>
      <c r="C86" s="92"/>
      <c r="D86" s="92"/>
      <c r="E86" s="92"/>
      <c r="F86" s="92"/>
      <c r="G86" s="92"/>
      <c r="H86" s="92"/>
      <c r="I86" s="93"/>
      <c r="J86" s="94"/>
      <c r="K86" s="305">
        <v>0.05</v>
      </c>
      <c r="L86" s="859">
        <f>N79*K86</f>
        <v>6009.5312175359995</v>
      </c>
      <c r="M86" s="860"/>
      <c r="N86" s="51"/>
    </row>
    <row r="87" spans="1:14" ht="15.75" thickBot="1">
      <c r="B87" s="823" t="s">
        <v>953</v>
      </c>
      <c r="C87" s="824"/>
      <c r="D87" s="824"/>
      <c r="E87" s="824"/>
      <c r="F87" s="824"/>
      <c r="G87" s="824"/>
      <c r="H87" s="824"/>
      <c r="I87" s="824"/>
      <c r="J87" s="824"/>
      <c r="K87" s="824"/>
      <c r="L87" s="824"/>
      <c r="M87" s="825"/>
      <c r="N87" s="52">
        <f>L84+L85+L86</f>
        <v>36057.187305216001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156247.81165593598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36.087333333333333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84260.185589844186</v>
      </c>
      <c r="N48" s="272">
        <f>K48*M48</f>
        <v>84260.185589844186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84260.185589844186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3608.7333333333331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87905.006256510853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17581.001251302172</v>
      </c>
      <c r="M84" s="858"/>
      <c r="N84" s="51"/>
    </row>
    <row r="85" spans="1:14">
      <c r="B85" s="89" t="s">
        <v>973</v>
      </c>
      <c r="C85" s="90"/>
      <c r="D85" s="90"/>
      <c r="E85" s="90"/>
      <c r="F85" s="90"/>
      <c r="G85" s="90"/>
      <c r="H85" s="90"/>
      <c r="I85" s="87"/>
      <c r="J85" s="88"/>
      <c r="K85" s="304">
        <v>0.05</v>
      </c>
      <c r="L85" s="857">
        <f>N79*K85</f>
        <v>4395.250312825543</v>
      </c>
      <c r="M85" s="858"/>
      <c r="N85" s="51"/>
    </row>
    <row r="86" spans="1:14" ht="15.75" thickBot="1">
      <c r="B86" s="91" t="s">
        <v>974</v>
      </c>
      <c r="C86" s="92"/>
      <c r="D86" s="92"/>
      <c r="E86" s="92"/>
      <c r="F86" s="92"/>
      <c r="G86" s="92"/>
      <c r="H86" s="92"/>
      <c r="I86" s="93"/>
      <c r="J86" s="94"/>
      <c r="K86" s="305">
        <v>0.05</v>
      </c>
      <c r="L86" s="859">
        <f>N79*K86</f>
        <v>4395.250312825543</v>
      </c>
      <c r="M86" s="860"/>
      <c r="N86" s="51"/>
    </row>
    <row r="87" spans="1:14" ht="15.75" thickBot="1">
      <c r="B87" s="823" t="s">
        <v>953</v>
      </c>
      <c r="C87" s="824"/>
      <c r="D87" s="824"/>
      <c r="E87" s="824"/>
      <c r="F87" s="824"/>
      <c r="G87" s="824"/>
      <c r="H87" s="824"/>
      <c r="I87" s="824"/>
      <c r="J87" s="824"/>
      <c r="K87" s="824"/>
      <c r="L87" s="824"/>
      <c r="M87" s="825"/>
      <c r="N87" s="52">
        <f>L84+L85+L86</f>
        <v>26371.501876953254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114276.50813346411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37.331724137931033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55827.063597408363</v>
      </c>
      <c r="N48" s="272">
        <f>K48*M48</f>
        <v>55827.063597408363</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55827.063597408363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3733.1724137931033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59597.567735339398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11919.51354706788</v>
      </c>
      <c r="M84" s="858"/>
      <c r="N84" s="51"/>
    </row>
    <row r="85" spans="1:14">
      <c r="B85" s="89" t="s">
        <v>973</v>
      </c>
      <c r="C85" s="90"/>
      <c r="D85" s="90"/>
      <c r="E85" s="90"/>
      <c r="F85" s="90"/>
      <c r="G85" s="90"/>
      <c r="H85" s="90"/>
      <c r="I85" s="87"/>
      <c r="J85" s="88"/>
      <c r="K85" s="304">
        <v>0.05</v>
      </c>
      <c r="L85" s="857">
        <f>N79*K85</f>
        <v>2979.8783867669699</v>
      </c>
      <c r="M85" s="858"/>
      <c r="N85" s="51"/>
    </row>
    <row r="86" spans="1:14" ht="15.75" thickBot="1">
      <c r="B86" s="91" t="s">
        <v>974</v>
      </c>
      <c r="C86" s="92"/>
      <c r="D86" s="92"/>
      <c r="E86" s="92"/>
      <c r="F86" s="92"/>
      <c r="G86" s="92"/>
      <c r="H86" s="92"/>
      <c r="I86" s="93"/>
      <c r="J86" s="94"/>
      <c r="K86" s="305">
        <v>0.05</v>
      </c>
      <c r="L86" s="859">
        <f>N79*K86</f>
        <v>2979.8783867669699</v>
      </c>
      <c r="M86" s="860"/>
      <c r="N86" s="51"/>
    </row>
    <row r="87" spans="1:14" ht="15.75" thickBot="1">
      <c r="B87" s="823" t="s">
        <v>953</v>
      </c>
      <c r="C87" s="824"/>
      <c r="D87" s="824"/>
      <c r="E87" s="824"/>
      <c r="F87" s="824"/>
      <c r="G87" s="824"/>
      <c r="H87" s="824"/>
      <c r="I87" s="824"/>
      <c r="J87" s="824"/>
      <c r="K87" s="824"/>
      <c r="L87" s="824"/>
      <c r="M87" s="825"/>
      <c r="N87" s="52">
        <f>L84+L85+L86</f>
        <v>17879.27032060182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77476.838055941218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37.331724137931033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52043.055805491997</v>
      </c>
      <c r="N48" s="272">
        <f>K48*M48</f>
        <v>52043.055805491997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52043.055805491997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3733.1724137931033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55813.559943423032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11162.711988684607</v>
      </c>
      <c r="M84" s="858"/>
      <c r="N84" s="51"/>
    </row>
    <row r="85" spans="1:14">
      <c r="B85" s="89" t="s">
        <v>973</v>
      </c>
      <c r="C85" s="90"/>
      <c r="D85" s="90"/>
      <c r="E85" s="90"/>
      <c r="F85" s="90"/>
      <c r="G85" s="90"/>
      <c r="H85" s="90"/>
      <c r="I85" s="87"/>
      <c r="J85" s="88"/>
      <c r="K85" s="304">
        <v>0.05</v>
      </c>
      <c r="L85" s="857">
        <f>N79*K85</f>
        <v>2790.6779971711517</v>
      </c>
      <c r="M85" s="858"/>
      <c r="N85" s="51"/>
    </row>
    <row r="86" spans="1:14" ht="15.75" thickBot="1">
      <c r="B86" s="91" t="s">
        <v>974</v>
      </c>
      <c r="C86" s="92"/>
      <c r="D86" s="92"/>
      <c r="E86" s="92"/>
      <c r="F86" s="92"/>
      <c r="G86" s="92"/>
      <c r="H86" s="92"/>
      <c r="I86" s="93"/>
      <c r="J86" s="94"/>
      <c r="K86" s="305">
        <v>0.05</v>
      </c>
      <c r="L86" s="859">
        <f>N79*K86</f>
        <v>2790.6779971711517</v>
      </c>
      <c r="M86" s="860"/>
      <c r="N86" s="51"/>
    </row>
    <row r="87" spans="1:14" ht="15.75" thickBot="1">
      <c r="B87" s="823" t="s">
        <v>953</v>
      </c>
      <c r="C87" s="824"/>
      <c r="D87" s="824"/>
      <c r="E87" s="824"/>
      <c r="F87" s="824"/>
      <c r="G87" s="824"/>
      <c r="H87" s="824"/>
      <c r="I87" s="824"/>
      <c r="J87" s="824"/>
      <c r="K87" s="824"/>
      <c r="L87" s="824"/>
      <c r="M87" s="825"/>
      <c r="N87" s="52">
        <f>L84+L85+L86</f>
        <v>16744.067983026911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72557.627926449946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363</v>
      </c>
      <c r="B36" s="836" t="str">
        <f>VLOOKUP(A36,EQUIPOS!A6:D154,3,FALSE)</f>
        <v>Vibrador de concreto, Motor de 3 hp a 18.000 rpm Mangueras de 4 mt</v>
      </c>
      <c r="C36" s="837"/>
      <c r="D36" s="837"/>
      <c r="E36" s="837"/>
      <c r="F36" s="837"/>
      <c r="G36" s="837"/>
      <c r="H36" s="838"/>
      <c r="I36" s="267"/>
      <c r="J36" s="268"/>
      <c r="K36" s="269">
        <f>VLOOKUP(A36,EQUIPOS!A6:D163,4,FALSE)</f>
        <v>7321.1228093430982</v>
      </c>
      <c r="L36" s="270"/>
      <c r="M36" s="336">
        <v>1.25</v>
      </c>
      <c r="N36" s="272">
        <f>K36/M36</f>
        <v>5856.8982474744789</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N77*M41</f>
        <v>538.15848722881594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6395.0567347032948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2800.6285393402241</v>
      </c>
      <c r="N48" s="272">
        <f>K48*M48</f>
        <v>26886.033977666149</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371736.1128963714</v>
      </c>
      <c r="N49" s="272">
        <f>K49*M49</f>
        <v>44608.333547564565</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18768.027361475648</v>
      </c>
      <c r="N50" s="272">
        <f>K50*M50</f>
        <v>9384.013680737824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80878.381205968544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26907.924361440797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114181.36230211263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22836.272460422526</v>
      </c>
      <c r="M84" s="858"/>
      <c r="N84" s="51"/>
    </row>
    <row r="85" spans="1:14">
      <c r="B85" s="89" t="s">
        <v>973</v>
      </c>
      <c r="C85" s="90"/>
      <c r="D85" s="90"/>
      <c r="E85" s="90"/>
      <c r="F85" s="90"/>
      <c r="G85" s="90"/>
      <c r="H85" s="90"/>
      <c r="I85" s="87"/>
      <c r="J85" s="88"/>
      <c r="K85" s="304">
        <v>0.05</v>
      </c>
      <c r="L85" s="857">
        <f>N79*K85</f>
        <v>5709.0681151056315</v>
      </c>
      <c r="M85" s="858"/>
      <c r="N85" s="51"/>
    </row>
    <row r="86" spans="1:14" ht="15.75" thickBot="1">
      <c r="B86" s="91" t="s">
        <v>974</v>
      </c>
      <c r="C86" s="92"/>
      <c r="D86" s="92"/>
      <c r="E86" s="92"/>
      <c r="F86" s="92"/>
      <c r="G86" s="92"/>
      <c r="H86" s="92"/>
      <c r="I86" s="93"/>
      <c r="J86" s="94"/>
      <c r="K86" s="305">
        <v>0.05</v>
      </c>
      <c r="L86" s="859">
        <f>N79*K86</f>
        <v>5709.0681151056315</v>
      </c>
      <c r="M86" s="860"/>
      <c r="N86" s="51"/>
    </row>
    <row r="87" spans="1:14" ht="15.75" thickBot="1">
      <c r="B87" s="823" t="s">
        <v>953</v>
      </c>
      <c r="C87" s="824"/>
      <c r="D87" s="824"/>
      <c r="E87" s="824"/>
      <c r="F87" s="824"/>
      <c r="G87" s="824"/>
      <c r="H87" s="824"/>
      <c r="I87" s="824"/>
      <c r="J87" s="824"/>
      <c r="K87" s="824"/>
      <c r="L87" s="824"/>
      <c r="M87" s="825"/>
      <c r="N87" s="52">
        <f>L84+L85+L86</f>
        <v>34254.408690633791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148435.7709927464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7.7329999999999997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14869.444515854857</v>
      </c>
      <c r="N48" s="272">
        <f>K48*M48</f>
        <v>14869.444515854857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14869.444515854857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773.3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15650.477515854856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3130.0955031709714</v>
      </c>
      <c r="M84" s="858"/>
      <c r="N84" s="51"/>
    </row>
    <row r="85" spans="1:14">
      <c r="B85" s="89" t="s">
        <v>973</v>
      </c>
      <c r="C85" s="90"/>
      <c r="D85" s="90"/>
      <c r="E85" s="90"/>
      <c r="F85" s="90"/>
      <c r="G85" s="90"/>
      <c r="H85" s="90"/>
      <c r="I85" s="87"/>
      <c r="J85" s="88"/>
      <c r="K85" s="304">
        <v>0.05</v>
      </c>
      <c r="L85" s="857">
        <f>N79*K85</f>
        <v>782.52387579274284</v>
      </c>
      <c r="M85" s="858"/>
      <c r="N85" s="51"/>
    </row>
    <row r="86" spans="1:14" ht="15.75" thickBot="1">
      <c r="B86" s="91" t="s">
        <v>974</v>
      </c>
      <c r="C86" s="92"/>
      <c r="D86" s="92"/>
      <c r="E86" s="92"/>
      <c r="F86" s="92"/>
      <c r="G86" s="92"/>
      <c r="H86" s="92"/>
      <c r="I86" s="93"/>
      <c r="J86" s="94"/>
      <c r="K86" s="305">
        <v>0.05</v>
      </c>
      <c r="L86" s="859">
        <f>N79*K86</f>
        <v>782.52387579274284</v>
      </c>
      <c r="M86" s="860"/>
      <c r="N86" s="51"/>
    </row>
    <row r="87" spans="1:14" ht="15.75" thickBot="1">
      <c r="B87" s="823" t="s">
        <v>953</v>
      </c>
      <c r="C87" s="824"/>
      <c r="D87" s="824"/>
      <c r="E87" s="824"/>
      <c r="F87" s="824"/>
      <c r="G87" s="824"/>
      <c r="H87" s="824"/>
      <c r="I87" s="824"/>
      <c r="J87" s="824"/>
      <c r="K87" s="824"/>
      <c r="L87" s="824"/>
      <c r="M87" s="825"/>
      <c r="N87" s="52">
        <f>L84+L85+L86</f>
        <v>4695.1432547564573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20345.620770611313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2"/>
      <c r="C1" s="924"/>
      <c r="D1" s="925"/>
      <c r="E1" s="925"/>
      <c r="F1" s="925"/>
      <c r="G1" s="925"/>
      <c r="H1" s="925"/>
      <c r="I1" s="925"/>
      <c r="J1" s="926"/>
      <c r="K1" s="927" t="s">
        <v>933</v>
      </c>
      <c r="L1" s="929" t="s">
        <v>2198</v>
      </c>
      <c r="M1" s="930"/>
      <c r="N1" s="931"/>
    </row>
    <row r="2" spans="2:14" ht="24.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45864.409746362253</v>
      </c>
      <c r="L36" s="270"/>
      <c r="M36" s="336">
        <v>160</v>
      </c>
      <c r="N36" s="272">
        <f>K36/M36</f>
        <v>286.65256091476408</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20.102155451800996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306.75471636656505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24370.34448123836</v>
      </c>
      <c r="N48" s="272">
        <f>K48*M48</f>
        <v>24370.34448123836</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359166.2996157732</v>
      </c>
      <c r="N49" s="272">
        <f>K49*M49</f>
        <v>10774.988988473195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35145.333469711557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2010.2155451800998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37462.303731258224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7492.4607462516451</v>
      </c>
      <c r="M84" s="858"/>
      <c r="N84" s="51"/>
    </row>
    <row r="85" spans="1:14">
      <c r="B85" s="89" t="s">
        <v>973</v>
      </c>
      <c r="C85" s="90"/>
      <c r="D85" s="90"/>
      <c r="E85" s="90"/>
      <c r="F85" s="90"/>
      <c r="G85" s="90"/>
      <c r="H85" s="90"/>
      <c r="I85" s="87"/>
      <c r="J85" s="88"/>
      <c r="K85" s="304">
        <v>0.05</v>
      </c>
      <c r="L85" s="857">
        <f>N79*K85</f>
        <v>1873.1151865629113</v>
      </c>
      <c r="M85" s="858"/>
      <c r="N85" s="51"/>
    </row>
    <row r="86" spans="1:14" ht="15.75" thickBot="1">
      <c r="B86" s="91" t="s">
        <v>974</v>
      </c>
      <c r="C86" s="92"/>
      <c r="D86" s="92"/>
      <c r="E86" s="92"/>
      <c r="F86" s="92"/>
      <c r="G86" s="92"/>
      <c r="H86" s="92"/>
      <c r="I86" s="93"/>
      <c r="J86" s="94"/>
      <c r="K86" s="305">
        <v>0.05</v>
      </c>
      <c r="L86" s="859">
        <f>N79*K86</f>
        <v>1873.1151865629113</v>
      </c>
      <c r="M86" s="860"/>
      <c r="N86" s="51"/>
    </row>
    <row r="87" spans="1:14" ht="15.75" thickBot="1">
      <c r="B87" s="823" t="s">
        <v>953</v>
      </c>
      <c r="C87" s="824"/>
      <c r="D87" s="824"/>
      <c r="E87" s="824"/>
      <c r="F87" s="824"/>
      <c r="G87" s="824"/>
      <c r="H87" s="824"/>
      <c r="I87" s="824"/>
      <c r="J87" s="824"/>
      <c r="K87" s="824"/>
      <c r="L87" s="824"/>
      <c r="M87" s="825"/>
      <c r="N87" s="52">
        <f>L84+L85+L86</f>
        <v>11238.691119377467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48700.994850635689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72.174666666666667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7341.0072714829648</v>
      </c>
      <c r="N48" s="272">
        <f>K48*M48</f>
        <v>293.64029085931861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21251.703617219082</v>
      </c>
      <c r="N49" s="272">
        <f>K49*M49</f>
        <v>8500.6814468876328</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494.31129880916774</v>
      </c>
      <c r="N50" s="272">
        <f>K50*M50</f>
        <v>1482.9338964275032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10277.255634174455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721.74666666666667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11071.176967507787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2214.2353935015576</v>
      </c>
      <c r="M84" s="858"/>
      <c r="N84" s="51"/>
    </row>
    <row r="85" spans="1:14">
      <c r="B85" s="89" t="s">
        <v>973</v>
      </c>
      <c r="C85" s="90"/>
      <c r="D85" s="90"/>
      <c r="E85" s="90"/>
      <c r="F85" s="90"/>
      <c r="G85" s="90"/>
      <c r="H85" s="90"/>
      <c r="I85" s="87"/>
      <c r="J85" s="88"/>
      <c r="K85" s="304">
        <v>0.05</v>
      </c>
      <c r="L85" s="857">
        <f>N79*K85</f>
        <v>553.5588483753894</v>
      </c>
      <c r="M85" s="858"/>
      <c r="N85" s="51"/>
    </row>
    <row r="86" spans="1:14" ht="15.75" thickBot="1">
      <c r="B86" s="91" t="s">
        <v>974</v>
      </c>
      <c r="C86" s="92"/>
      <c r="D86" s="92"/>
      <c r="E86" s="92"/>
      <c r="F86" s="92"/>
      <c r="G86" s="92"/>
      <c r="H86" s="92"/>
      <c r="I86" s="93"/>
      <c r="J86" s="94"/>
      <c r="K86" s="305">
        <v>0.05</v>
      </c>
      <c r="L86" s="859">
        <f>N79*K86</f>
        <v>553.5588483753894</v>
      </c>
      <c r="M86" s="860"/>
      <c r="N86" s="51"/>
    </row>
    <row r="87" spans="1:14" ht="15.75" thickBot="1">
      <c r="B87" s="823" t="s">
        <v>953</v>
      </c>
      <c r="C87" s="824"/>
      <c r="D87" s="824"/>
      <c r="E87" s="824"/>
      <c r="F87" s="824"/>
      <c r="G87" s="824"/>
      <c r="H87" s="824"/>
      <c r="I87" s="824"/>
      <c r="J87" s="824"/>
      <c r="K87" s="824"/>
      <c r="L87" s="824"/>
      <c r="M87" s="825"/>
      <c r="N87" s="52">
        <f>L84+L85+L86</f>
        <v>3321.3530902523366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14392.530057760123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72.174666666666667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31994.159944877607</v>
      </c>
      <c r="N48" s="272">
        <f>K48*M48</f>
        <v>12797.663977951044</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494.31129880916774</v>
      </c>
      <c r="N49" s="272">
        <f>K49*M49</f>
        <v>1482.9338964275032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14280.597874378547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721.74666666666667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15074.519207711879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3014.9038415423761</v>
      </c>
      <c r="M84" s="858"/>
      <c r="N84" s="51"/>
    </row>
    <row r="85" spans="1:14">
      <c r="B85" s="89" t="s">
        <v>973</v>
      </c>
      <c r="C85" s="90"/>
      <c r="D85" s="90"/>
      <c r="E85" s="90"/>
      <c r="F85" s="90"/>
      <c r="G85" s="90"/>
      <c r="H85" s="90"/>
      <c r="I85" s="87"/>
      <c r="J85" s="88"/>
      <c r="K85" s="304">
        <v>0.05</v>
      </c>
      <c r="L85" s="857">
        <f>N79*K85</f>
        <v>753.72596038559402</v>
      </c>
      <c r="M85" s="858"/>
      <c r="N85" s="51"/>
    </row>
    <row r="86" spans="1:14" ht="15.75" thickBot="1">
      <c r="B86" s="91" t="s">
        <v>974</v>
      </c>
      <c r="C86" s="92"/>
      <c r="D86" s="92"/>
      <c r="E86" s="92"/>
      <c r="F86" s="92"/>
      <c r="G86" s="92"/>
      <c r="H86" s="92"/>
      <c r="I86" s="93"/>
      <c r="J86" s="94"/>
      <c r="K86" s="305">
        <v>0.05</v>
      </c>
      <c r="L86" s="859">
        <f>N79*K86</f>
        <v>753.72596038559402</v>
      </c>
      <c r="M86" s="860"/>
      <c r="N86" s="51"/>
    </row>
    <row r="87" spans="1:14" ht="15.75" thickBot="1">
      <c r="B87" s="823" t="s">
        <v>953</v>
      </c>
      <c r="C87" s="824"/>
      <c r="D87" s="824"/>
      <c r="E87" s="824"/>
      <c r="F87" s="824"/>
      <c r="G87" s="824"/>
      <c r="H87" s="824"/>
      <c r="I87" s="824"/>
      <c r="J87" s="824"/>
      <c r="K87" s="824"/>
      <c r="L87" s="824"/>
      <c r="M87" s="825"/>
      <c r="N87" s="52">
        <f>L84+L85+L86</f>
        <v>4522.3557623135639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19596.874970025441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286.59765815254394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7341.0072714829648</v>
      </c>
      <c r="N48" s="272">
        <f>K48*M48</f>
        <v>587.28058171863722</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21251.703617219082</v>
      </c>
      <c r="N49" s="272">
        <f>K49*M49</f>
        <v>8500.6814468876328</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494.31129880916774</v>
      </c>
      <c r="N50" s="272">
        <f>K50*M50</f>
        <v>1482.9338964275032</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14133.881096846919</v>
      </c>
      <c r="N51" s="272">
        <f>K51*M51</f>
        <v>21200.821645270378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31771.71757030415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5"/>
    </row>
    <row r="77" spans="1:15" ht="15.75" thickBot="1">
      <c r="B77" s="823" t="s">
        <v>953</v>
      </c>
      <c r="C77" s="824"/>
      <c r="D77" s="824"/>
      <c r="E77" s="824"/>
      <c r="F77" s="824"/>
      <c r="G77" s="824"/>
      <c r="H77" s="824"/>
      <c r="I77" s="824"/>
      <c r="J77" s="824"/>
      <c r="K77" s="824"/>
      <c r="L77" s="824"/>
      <c r="M77" s="825"/>
      <c r="N77" s="301">
        <f>SUM(N71:N76)</f>
        <v>2865.9765815254395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34924.291809982133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6984.8583619964265</v>
      </c>
      <c r="M84" s="858"/>
      <c r="N84" s="51"/>
    </row>
    <row r="85" spans="1:14">
      <c r="B85" s="89" t="s">
        <v>973</v>
      </c>
      <c r="C85" s="90"/>
      <c r="D85" s="90"/>
      <c r="E85" s="90"/>
      <c r="F85" s="90"/>
      <c r="G85" s="90"/>
      <c r="H85" s="90"/>
      <c r="I85" s="87"/>
      <c r="J85" s="88"/>
      <c r="K85" s="304">
        <v>0.05</v>
      </c>
      <c r="L85" s="857">
        <f>N79*K85</f>
        <v>1746.2145904991066</v>
      </c>
      <c r="M85" s="858"/>
      <c r="N85" s="51"/>
    </row>
    <row r="86" spans="1:14" ht="15.75" thickBot="1">
      <c r="B86" s="91" t="s">
        <v>974</v>
      </c>
      <c r="C86" s="92"/>
      <c r="D86" s="92"/>
      <c r="E86" s="92"/>
      <c r="F86" s="92"/>
      <c r="G86" s="92"/>
      <c r="H86" s="92"/>
      <c r="I86" s="93"/>
      <c r="J86" s="94"/>
      <c r="K86" s="305">
        <v>0.05</v>
      </c>
      <c r="L86" s="859">
        <f>N79*K86</f>
        <v>1746.2145904991066</v>
      </c>
      <c r="M86" s="860"/>
      <c r="N86" s="51"/>
    </row>
    <row r="87" spans="1:14" ht="15.75" thickBot="1">
      <c r="B87" s="823" t="s">
        <v>953</v>
      </c>
      <c r="C87" s="824"/>
      <c r="D87" s="824"/>
      <c r="E87" s="824"/>
      <c r="F87" s="824"/>
      <c r="G87" s="824"/>
      <c r="H87" s="824"/>
      <c r="I87" s="824"/>
      <c r="J87" s="824"/>
      <c r="K87" s="824"/>
      <c r="L87" s="824"/>
      <c r="M87" s="825"/>
      <c r="N87" s="52">
        <f>L84+L85+L86</f>
        <v>10477.28754299464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45401.579352976769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286.59765815254394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31994.159944877607</v>
      </c>
      <c r="N48" s="272">
        <f>K48*M48</f>
        <v>12797.663977951044</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494.31129880916774</v>
      </c>
      <c r="N49" s="272">
        <f>K49*M49</f>
        <v>1482.9338964275032</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14133.881096846919</v>
      </c>
      <c r="N50" s="272">
        <f>K50*M50</f>
        <v>21200.821645270378</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35481.419519648924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2865.9765815254395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38633.993759326913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7726.7987518653827</v>
      </c>
      <c r="M84" s="858"/>
      <c r="N84" s="51"/>
    </row>
    <row r="85" spans="1:14">
      <c r="B85" s="89" t="s">
        <v>973</v>
      </c>
      <c r="C85" s="90"/>
      <c r="D85" s="90"/>
      <c r="E85" s="90"/>
      <c r="F85" s="90"/>
      <c r="G85" s="90"/>
      <c r="H85" s="90"/>
      <c r="I85" s="87"/>
      <c r="J85" s="88"/>
      <c r="K85" s="304">
        <v>0.05</v>
      </c>
      <c r="L85" s="857">
        <f>N79*K85</f>
        <v>1931.6996879663457</v>
      </c>
      <c r="M85" s="858"/>
      <c r="N85" s="51"/>
    </row>
    <row r="86" spans="1:14" ht="15.75" thickBot="1">
      <c r="B86" s="91" t="s">
        <v>974</v>
      </c>
      <c r="C86" s="92"/>
      <c r="D86" s="92"/>
      <c r="E86" s="92"/>
      <c r="F86" s="92"/>
      <c r="G86" s="92"/>
      <c r="H86" s="92"/>
      <c r="I86" s="93"/>
      <c r="J86" s="94"/>
      <c r="K86" s="305">
        <v>0.05</v>
      </c>
      <c r="L86" s="859">
        <f>N79*K86</f>
        <v>1931.6996879663457</v>
      </c>
      <c r="M86" s="860"/>
      <c r="N86" s="51"/>
    </row>
    <row r="87" spans="1:14" ht="15.75" thickBot="1">
      <c r="B87" s="823" t="s">
        <v>953</v>
      </c>
      <c r="C87" s="824"/>
      <c r="D87" s="824"/>
      <c r="E87" s="824"/>
      <c r="F87" s="824"/>
      <c r="G87" s="824"/>
      <c r="H87" s="824"/>
      <c r="I87" s="824"/>
      <c r="J87" s="824"/>
      <c r="K87" s="824"/>
      <c r="L87" s="824"/>
      <c r="M87" s="825"/>
      <c r="N87" s="52">
        <f>L84+L85+L86</f>
        <v>11590.198127798074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50224.191887124987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241</v>
      </c>
      <c r="B36" s="836" t="str">
        <f>VLOOKUP(A36,EQUIPOS!A6:D154,3,FALSE)</f>
        <v>Grúa (capacidad 15 ton)</v>
      </c>
      <c r="C36" s="837"/>
      <c r="D36" s="837"/>
      <c r="E36" s="837"/>
      <c r="F36" s="837"/>
      <c r="G36" s="837"/>
      <c r="H36" s="838"/>
      <c r="I36" s="267"/>
      <c r="J36" s="268"/>
      <c r="K36" s="269">
        <f>VLOOKUP(A36,EQUIPOS!A6:D163,4,FALSE)</f>
        <v>173211.55281312371</v>
      </c>
      <c r="L36" s="270"/>
      <c r="M36" s="336">
        <v>0.75</v>
      </c>
      <c r="N36" s="272">
        <f>K36/M36</f>
        <v>230948.73708416495</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0.2</v>
      </c>
      <c r="N41" s="344">
        <f>N77*M41</f>
        <v>8969.3081204802675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239918.04520464523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51497.855817444142</v>
      </c>
      <c r="N48" s="272">
        <f>K48*M48</f>
        <v>51497.855817444142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51497.855817444142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44846.540602401335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336262.44162449066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67252.488324898135</v>
      </c>
      <c r="M84" s="858"/>
      <c r="N84" s="51"/>
    </row>
    <row r="85" spans="1:14">
      <c r="B85" s="89" t="s">
        <v>973</v>
      </c>
      <c r="C85" s="90"/>
      <c r="D85" s="90"/>
      <c r="E85" s="90"/>
      <c r="F85" s="90"/>
      <c r="G85" s="90"/>
      <c r="H85" s="90"/>
      <c r="I85" s="87"/>
      <c r="J85" s="88"/>
      <c r="K85" s="304">
        <v>0.05</v>
      </c>
      <c r="L85" s="857">
        <f>N79*K85</f>
        <v>16813.122081224534</v>
      </c>
      <c r="M85" s="858"/>
      <c r="N85" s="51"/>
    </row>
    <row r="86" spans="1:14" ht="15.75" thickBot="1">
      <c r="B86" s="91" t="s">
        <v>974</v>
      </c>
      <c r="C86" s="92"/>
      <c r="D86" s="92"/>
      <c r="E86" s="92"/>
      <c r="F86" s="92"/>
      <c r="G86" s="92"/>
      <c r="H86" s="92"/>
      <c r="I86" s="93"/>
      <c r="J86" s="94"/>
      <c r="K86" s="305">
        <v>0.05</v>
      </c>
      <c r="L86" s="859">
        <f>N79*K86</f>
        <v>16813.122081224534</v>
      </c>
      <c r="M86" s="860"/>
      <c r="N86" s="51"/>
    </row>
    <row r="87" spans="1:14" ht="15.75" thickBot="1">
      <c r="B87" s="823" t="s">
        <v>953</v>
      </c>
      <c r="C87" s="824"/>
      <c r="D87" s="824"/>
      <c r="E87" s="824"/>
      <c r="F87" s="824"/>
      <c r="G87" s="824"/>
      <c r="H87" s="824"/>
      <c r="I87" s="824"/>
      <c r="J87" s="824"/>
      <c r="K87" s="824"/>
      <c r="L87" s="824"/>
      <c r="M87" s="825"/>
      <c r="N87" s="52">
        <f>L84+L85+L86</f>
        <v>100878.7324873472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437141.17411183787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0.2</v>
      </c>
      <c r="N41" s="344">
        <f>N77*M41</f>
        <v>6726.9810903601992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51497.855817444142</v>
      </c>
      <c r="N48" s="272">
        <f>K48*M48</f>
        <v>51497.855817444142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51497.855817444142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5"/>
    </row>
    <row r="77" spans="1:15" ht="15.75" thickBot="1">
      <c r="B77" s="823" t="s">
        <v>953</v>
      </c>
      <c r="C77" s="824"/>
      <c r="D77" s="824"/>
      <c r="E77" s="824"/>
      <c r="F77" s="824"/>
      <c r="G77" s="824"/>
      <c r="H77" s="824"/>
      <c r="I77" s="824"/>
      <c r="J77" s="824"/>
      <c r="K77" s="824"/>
      <c r="L77" s="824"/>
      <c r="M77" s="825"/>
      <c r="N77" s="301">
        <f>SUM(N71:N76)</f>
        <v>33634.905451800994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91859.742359605327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18371.948471921067</v>
      </c>
      <c r="M84" s="858"/>
      <c r="N84" s="51"/>
    </row>
    <row r="85" spans="1:14">
      <c r="B85" s="89" t="s">
        <v>973</v>
      </c>
      <c r="C85" s="90"/>
      <c r="D85" s="90"/>
      <c r="E85" s="90"/>
      <c r="F85" s="90"/>
      <c r="G85" s="90"/>
      <c r="H85" s="90"/>
      <c r="I85" s="87"/>
      <c r="J85" s="88"/>
      <c r="K85" s="304">
        <v>0.05</v>
      </c>
      <c r="L85" s="857">
        <f>N79*K85</f>
        <v>4592.9871179802667</v>
      </c>
      <c r="M85" s="858"/>
      <c r="N85" s="51"/>
    </row>
    <row r="86" spans="1:14" ht="15.75" thickBot="1">
      <c r="B86" s="91" t="s">
        <v>974</v>
      </c>
      <c r="C86" s="92"/>
      <c r="D86" s="92"/>
      <c r="E86" s="92"/>
      <c r="F86" s="92"/>
      <c r="G86" s="92"/>
      <c r="H86" s="92"/>
      <c r="I86" s="93"/>
      <c r="J86" s="94"/>
      <c r="K86" s="305">
        <v>0.05</v>
      </c>
      <c r="L86" s="859">
        <f>N79*K86</f>
        <v>4592.9871179802667</v>
      </c>
      <c r="M86" s="860"/>
      <c r="N86" s="51"/>
    </row>
    <row r="87" spans="1:14" ht="15.75" thickBot="1">
      <c r="B87" s="823" t="s">
        <v>953</v>
      </c>
      <c r="C87" s="824"/>
      <c r="D87" s="824"/>
      <c r="E87" s="824"/>
      <c r="F87" s="824"/>
      <c r="G87" s="824"/>
      <c r="H87" s="824"/>
      <c r="I87" s="824"/>
      <c r="J87" s="824"/>
      <c r="K87" s="824"/>
      <c r="L87" s="824"/>
      <c r="M87" s="825"/>
      <c r="N87" s="52">
        <f>L84+L85+L86</f>
        <v>27557.922707881597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119417.66506748693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0.15</v>
      </c>
      <c r="N41" s="344">
        <f>N77*M41</f>
        <v>2686.8530451800998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51497.855817444142</v>
      </c>
      <c r="N48" s="272">
        <f>K48*M48</f>
        <v>51497.855817444142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51497.855817444142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5"/>
    </row>
    <row r="77" spans="1:15" ht="15.75" thickBot="1">
      <c r="B77" s="823" t="s">
        <v>953</v>
      </c>
      <c r="C77" s="824"/>
      <c r="D77" s="824"/>
      <c r="E77" s="824"/>
      <c r="F77" s="824"/>
      <c r="G77" s="824"/>
      <c r="H77" s="824"/>
      <c r="I77" s="824"/>
      <c r="J77" s="824"/>
      <c r="K77" s="824"/>
      <c r="L77" s="824"/>
      <c r="M77" s="825"/>
      <c r="N77" s="301">
        <f>SUM(N71:N76)</f>
        <v>17912.353634534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72097.062497158244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14419.41249943165</v>
      </c>
      <c r="M84" s="858"/>
      <c r="N84" s="51"/>
    </row>
    <row r="85" spans="1:14">
      <c r="B85" s="89" t="s">
        <v>973</v>
      </c>
      <c r="C85" s="90"/>
      <c r="D85" s="90"/>
      <c r="E85" s="90"/>
      <c r="F85" s="90"/>
      <c r="G85" s="90"/>
      <c r="H85" s="90"/>
      <c r="I85" s="87"/>
      <c r="J85" s="88"/>
      <c r="K85" s="304">
        <v>0.05</v>
      </c>
      <c r="L85" s="857">
        <f>N79*K85</f>
        <v>3604.8531248579125</v>
      </c>
      <c r="M85" s="858"/>
      <c r="N85" s="51"/>
    </row>
    <row r="86" spans="1:14" ht="15.75" thickBot="1">
      <c r="B86" s="91" t="s">
        <v>974</v>
      </c>
      <c r="C86" s="92"/>
      <c r="D86" s="92"/>
      <c r="E86" s="92"/>
      <c r="F86" s="92"/>
      <c r="G86" s="92"/>
      <c r="H86" s="92"/>
      <c r="I86" s="93"/>
      <c r="J86" s="94"/>
      <c r="K86" s="305">
        <v>0.05</v>
      </c>
      <c r="L86" s="859">
        <f>N79*K86</f>
        <v>3604.8531248579125</v>
      </c>
      <c r="M86" s="860"/>
      <c r="N86" s="51"/>
    </row>
    <row r="87" spans="1:14" ht="15.75" thickBot="1">
      <c r="B87" s="823" t="s">
        <v>953</v>
      </c>
      <c r="C87" s="824"/>
      <c r="D87" s="824"/>
      <c r="E87" s="824"/>
      <c r="F87" s="824"/>
      <c r="G87" s="824"/>
      <c r="H87" s="824"/>
      <c r="I87" s="824"/>
      <c r="J87" s="824"/>
      <c r="K87" s="824"/>
      <c r="L87" s="824"/>
      <c r="M87" s="825"/>
      <c r="N87" s="52">
        <f>L84+L85+L86</f>
        <v>21629.118749147474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93726.181246305714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0.15</v>
      </c>
      <c r="N41" s="344">
        <f>N77*M41</f>
        <v>2015.1397838850748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51497.855817444142</v>
      </c>
      <c r="N48" s="272">
        <f>K48*M48</f>
        <v>51497.855817444142</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51497.855817444142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13434.265225900499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66947.260827229722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13389.452165445946</v>
      </c>
      <c r="M84" s="858"/>
      <c r="N84" s="51"/>
    </row>
    <row r="85" spans="1:14">
      <c r="B85" s="89" t="s">
        <v>973</v>
      </c>
      <c r="C85" s="90"/>
      <c r="D85" s="90"/>
      <c r="E85" s="90"/>
      <c r="F85" s="90"/>
      <c r="G85" s="90"/>
      <c r="H85" s="90"/>
      <c r="I85" s="87"/>
      <c r="J85" s="88"/>
      <c r="K85" s="304">
        <v>0.05</v>
      </c>
      <c r="L85" s="857">
        <f>N79*K85</f>
        <v>3347.3630413614865</v>
      </c>
      <c r="M85" s="858"/>
      <c r="N85" s="51"/>
    </row>
    <row r="86" spans="1:14" ht="15.75" thickBot="1">
      <c r="B86" s="91" t="s">
        <v>974</v>
      </c>
      <c r="C86" s="92"/>
      <c r="D86" s="92"/>
      <c r="E86" s="92"/>
      <c r="F86" s="92"/>
      <c r="G86" s="92"/>
      <c r="H86" s="92"/>
      <c r="I86" s="93"/>
      <c r="J86" s="94"/>
      <c r="K86" s="305">
        <v>0.05</v>
      </c>
      <c r="L86" s="859">
        <f>N79*K86</f>
        <v>3347.3630413614865</v>
      </c>
      <c r="M86" s="860"/>
      <c r="N86" s="51"/>
    </row>
    <row r="87" spans="1:14" ht="15.75" thickBot="1">
      <c r="B87" s="823" t="s">
        <v>953</v>
      </c>
      <c r="C87" s="824"/>
      <c r="D87" s="824"/>
      <c r="E87" s="824"/>
      <c r="F87" s="824"/>
      <c r="G87" s="824"/>
      <c r="H87" s="824"/>
      <c r="I87" s="824"/>
      <c r="J87" s="824"/>
      <c r="K87" s="824"/>
      <c r="L87" s="824"/>
      <c r="M87" s="825"/>
      <c r="N87" s="52">
        <f>L84+L85+L86</f>
        <v>20084.178248168922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87031.439075398637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0.15</v>
      </c>
      <c r="N41" s="344">
        <f>N77*M41</f>
        <v>11305.850572033949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277674.03390952147</v>
      </c>
      <c r="N48" s="272">
        <f>K48*M48</f>
        <v>583115.4712099951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51497.855817444142</v>
      </c>
      <c r="N49" s="272">
        <f>K49*M49</f>
        <v>51497.855817444142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634613.32702743926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75372.337146892998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721291.51474636619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144258.30294927323</v>
      </c>
      <c r="M84" s="858"/>
      <c r="N84" s="51"/>
    </row>
    <row r="85" spans="1:14">
      <c r="B85" s="89" t="s">
        <v>973</v>
      </c>
      <c r="C85" s="90"/>
      <c r="D85" s="90"/>
      <c r="E85" s="90"/>
      <c r="F85" s="90"/>
      <c r="G85" s="90"/>
      <c r="H85" s="90"/>
      <c r="I85" s="87"/>
      <c r="J85" s="88"/>
      <c r="K85" s="304">
        <v>0.05</v>
      </c>
      <c r="L85" s="857">
        <f>N79*K85</f>
        <v>36064.575737318308</v>
      </c>
      <c r="M85" s="858"/>
      <c r="N85" s="51"/>
    </row>
    <row r="86" spans="1:14" ht="15.75" thickBot="1">
      <c r="B86" s="91" t="s">
        <v>974</v>
      </c>
      <c r="C86" s="92"/>
      <c r="D86" s="92"/>
      <c r="E86" s="92"/>
      <c r="F86" s="92"/>
      <c r="G86" s="92"/>
      <c r="H86" s="92"/>
      <c r="I86" s="93"/>
      <c r="J86" s="94"/>
      <c r="K86" s="305">
        <v>0.05</v>
      </c>
      <c r="L86" s="859">
        <f>N79*K86</f>
        <v>36064.575737318308</v>
      </c>
      <c r="M86" s="860"/>
      <c r="N86" s="51"/>
    </row>
    <row r="87" spans="1:14" ht="15.75" thickBot="1">
      <c r="B87" s="823" t="s">
        <v>953</v>
      </c>
      <c r="C87" s="824"/>
      <c r="D87" s="824"/>
      <c r="E87" s="824"/>
      <c r="F87" s="824"/>
      <c r="G87" s="824"/>
      <c r="H87" s="824"/>
      <c r="I87" s="824"/>
      <c r="J87" s="824"/>
      <c r="K87" s="824"/>
      <c r="L87" s="824"/>
      <c r="M87" s="825"/>
      <c r="N87" s="52">
        <f>L84+L85+L86</f>
        <v>216387.45442390986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937678.96917027608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0.15</v>
      </c>
      <c r="N41" s="344">
        <f>N77*M41</f>
        <v>11305.850572033949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277674.03390952147</v>
      </c>
      <c r="N48" s="272">
        <f>K48*M48</f>
        <v>555348.06781904295</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51497.855817444142</v>
      </c>
      <c r="N49" s="272">
        <f>K49*M49</f>
        <v>51497.855817444142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606845.9236364871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75372.337146892998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693524.11135541403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138704.82227108281</v>
      </c>
      <c r="M84" s="858"/>
      <c r="N84" s="51"/>
    </row>
    <row r="85" spans="1:14">
      <c r="B85" s="89" t="s">
        <v>973</v>
      </c>
      <c r="C85" s="90"/>
      <c r="D85" s="90"/>
      <c r="E85" s="90"/>
      <c r="F85" s="90"/>
      <c r="G85" s="90"/>
      <c r="H85" s="90"/>
      <c r="I85" s="87"/>
      <c r="J85" s="88"/>
      <c r="K85" s="304">
        <v>0.05</v>
      </c>
      <c r="L85" s="857">
        <f>N79*K85</f>
        <v>34676.205567770703</v>
      </c>
      <c r="M85" s="858"/>
      <c r="N85" s="51"/>
    </row>
    <row r="86" spans="1:14" ht="15.75" thickBot="1">
      <c r="B86" s="91" t="s">
        <v>974</v>
      </c>
      <c r="C86" s="92"/>
      <c r="D86" s="92"/>
      <c r="E86" s="92"/>
      <c r="F86" s="92"/>
      <c r="G86" s="92"/>
      <c r="H86" s="92"/>
      <c r="I86" s="93"/>
      <c r="J86" s="94"/>
      <c r="K86" s="305">
        <v>0.05</v>
      </c>
      <c r="L86" s="859">
        <f>N79*K86</f>
        <v>34676.205567770703</v>
      </c>
      <c r="M86" s="860"/>
      <c r="N86" s="51"/>
    </row>
    <row r="87" spans="1:14" ht="15.75" thickBot="1">
      <c r="B87" s="823" t="s">
        <v>953</v>
      </c>
      <c r="C87" s="824"/>
      <c r="D87" s="824"/>
      <c r="E87" s="824"/>
      <c r="F87" s="824"/>
      <c r="G87" s="824"/>
      <c r="H87" s="824"/>
      <c r="I87" s="824"/>
      <c r="J87" s="824"/>
      <c r="K87" s="824"/>
      <c r="L87" s="824"/>
      <c r="M87" s="825"/>
      <c r="N87" s="52">
        <f>L84+L85+L86</f>
        <v>208057.2334066242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901581.34476203821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4720.6884844632978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277674.03390952147</v>
      </c>
      <c r="N48" s="272">
        <f>K48*M48</f>
        <v>363752.98442147317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51497.855817444142</v>
      </c>
      <c r="N49" s="272">
        <f>K49*M49</f>
        <v>51497.855817444142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415250.84023891733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47206.884844632979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467178.41356801364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93435.682713602728</v>
      </c>
      <c r="M84" s="858"/>
      <c r="N84" s="51"/>
    </row>
    <row r="85" spans="1:14">
      <c r="B85" s="89" t="s">
        <v>973</v>
      </c>
      <c r="C85" s="90"/>
      <c r="D85" s="90"/>
      <c r="E85" s="90"/>
      <c r="F85" s="90"/>
      <c r="G85" s="90"/>
      <c r="H85" s="90"/>
      <c r="I85" s="87"/>
      <c r="J85" s="88"/>
      <c r="K85" s="304">
        <v>0.05</v>
      </c>
      <c r="L85" s="857">
        <f>N79*K85</f>
        <v>23358.920678400682</v>
      </c>
      <c r="M85" s="858"/>
      <c r="N85" s="51"/>
    </row>
    <row r="86" spans="1:14" ht="15.75" thickBot="1">
      <c r="B86" s="91" t="s">
        <v>974</v>
      </c>
      <c r="C86" s="92"/>
      <c r="D86" s="92"/>
      <c r="E86" s="92"/>
      <c r="F86" s="92"/>
      <c r="G86" s="92"/>
      <c r="H86" s="92"/>
      <c r="I86" s="93"/>
      <c r="J86" s="94"/>
      <c r="K86" s="305">
        <v>0.05</v>
      </c>
      <c r="L86" s="859">
        <f>N79*K86</f>
        <v>23358.920678400682</v>
      </c>
      <c r="M86" s="860"/>
      <c r="N86" s="51"/>
    </row>
    <row r="87" spans="1:14" ht="15.75" thickBot="1">
      <c r="B87" s="823" t="s">
        <v>953</v>
      </c>
      <c r="C87" s="824"/>
      <c r="D87" s="824"/>
      <c r="E87" s="824"/>
      <c r="F87" s="824"/>
      <c r="G87" s="824"/>
      <c r="H87" s="824"/>
      <c r="I87" s="824"/>
      <c r="J87" s="824"/>
      <c r="K87" s="824"/>
      <c r="L87" s="824"/>
      <c r="M87" s="825"/>
      <c r="N87" s="52">
        <f>L84+L85+L86</f>
        <v>140153.52407040409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607331.9376384177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3957.0477002118823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277674.03390952147</v>
      </c>
      <c r="N48" s="272">
        <f>K48*M48</f>
        <v>305441.43730047363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51497.855817444142</v>
      </c>
      <c r="N49" s="272">
        <f>K49*M49</f>
        <v>51497.855817444142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356939.29311791778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39570.477002118823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400466.81782024849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80093.363564049709</v>
      </c>
      <c r="M84" s="858"/>
      <c r="N84" s="51"/>
    </row>
    <row r="85" spans="1:14">
      <c r="B85" s="89" t="s">
        <v>973</v>
      </c>
      <c r="C85" s="90"/>
      <c r="D85" s="90"/>
      <c r="E85" s="90"/>
      <c r="F85" s="90"/>
      <c r="G85" s="90"/>
      <c r="H85" s="90"/>
      <c r="I85" s="87"/>
      <c r="J85" s="88"/>
      <c r="K85" s="304">
        <v>0.05</v>
      </c>
      <c r="L85" s="857">
        <f>N79*K85</f>
        <v>20023.340891012427</v>
      </c>
      <c r="M85" s="858"/>
      <c r="N85" s="51"/>
    </row>
    <row r="86" spans="1:14" ht="15.75" thickBot="1">
      <c r="B86" s="91" t="s">
        <v>974</v>
      </c>
      <c r="C86" s="92"/>
      <c r="D86" s="92"/>
      <c r="E86" s="92"/>
      <c r="F86" s="92"/>
      <c r="G86" s="92"/>
      <c r="H86" s="92"/>
      <c r="I86" s="93"/>
      <c r="J86" s="94"/>
      <c r="K86" s="305">
        <v>0.05</v>
      </c>
      <c r="L86" s="859">
        <f>N79*K86</f>
        <v>20023.340891012427</v>
      </c>
      <c r="M86" s="860"/>
      <c r="N86" s="51"/>
    </row>
    <row r="87" spans="1:14" ht="15.75" thickBot="1">
      <c r="B87" s="823" t="s">
        <v>953</v>
      </c>
      <c r="C87" s="824"/>
      <c r="D87" s="824"/>
      <c r="E87" s="824"/>
      <c r="F87" s="824"/>
      <c r="G87" s="824"/>
      <c r="H87" s="824"/>
      <c r="I87" s="824"/>
      <c r="J87" s="824"/>
      <c r="K87" s="824"/>
      <c r="L87" s="824"/>
      <c r="M87" s="825"/>
      <c r="N87" s="52">
        <f>L84+L85+L86</f>
        <v>120140.04534607456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520606.86316632305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269.07924361440803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277674.03390952147</v>
      </c>
      <c r="N48" s="272">
        <f>K48*M48</f>
        <v>13883.701695476075</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39.221520043750296</v>
      </c>
      <c r="N49" s="272">
        <f>K49*M49</f>
        <v>196.10760021875149</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12858.298327856517</v>
      </c>
      <c r="N50" s="272">
        <f>K50*M50</f>
        <v>12858.298327856517</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26938.107623551343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29897.979303309832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5979.595860661967</v>
      </c>
      <c r="M84" s="858"/>
      <c r="N84" s="51"/>
    </row>
    <row r="85" spans="1:14">
      <c r="B85" s="89" t="s">
        <v>973</v>
      </c>
      <c r="C85" s="90"/>
      <c r="D85" s="90"/>
      <c r="E85" s="90"/>
      <c r="F85" s="90"/>
      <c r="G85" s="90"/>
      <c r="H85" s="90"/>
      <c r="I85" s="87"/>
      <c r="J85" s="88"/>
      <c r="K85" s="304">
        <v>0.05</v>
      </c>
      <c r="L85" s="857">
        <f>N79*K85</f>
        <v>1494.8989651654917</v>
      </c>
      <c r="M85" s="858"/>
      <c r="N85" s="51"/>
    </row>
    <row r="86" spans="1:14" ht="15.75" thickBot="1">
      <c r="B86" s="91" t="s">
        <v>974</v>
      </c>
      <c r="C86" s="92"/>
      <c r="D86" s="92"/>
      <c r="E86" s="92"/>
      <c r="F86" s="92"/>
      <c r="G86" s="92"/>
      <c r="H86" s="92"/>
      <c r="I86" s="93"/>
      <c r="J86" s="94"/>
      <c r="K86" s="305">
        <v>0.05</v>
      </c>
      <c r="L86" s="859">
        <f>N79*K86</f>
        <v>1494.8989651654917</v>
      </c>
      <c r="M86" s="860"/>
      <c r="N86" s="51"/>
    </row>
    <row r="87" spans="1:14" ht="15.75" thickBot="1">
      <c r="B87" s="823" t="s">
        <v>953</v>
      </c>
      <c r="C87" s="824"/>
      <c r="D87" s="824"/>
      <c r="E87" s="824"/>
      <c r="F87" s="824"/>
      <c r="G87" s="824"/>
      <c r="H87" s="824"/>
      <c r="I87" s="824"/>
      <c r="J87" s="824"/>
      <c r="K87" s="824"/>
      <c r="L87" s="824"/>
      <c r="M87" s="825"/>
      <c r="N87" s="52">
        <f>L84+L85+L86</f>
        <v>8969.39379099295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38867.373094302784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108.262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5800.5448021459906</v>
      </c>
      <c r="N48" s="272">
        <f>K48*M48</f>
        <v>5800.5448021459906</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66004.518028220438</v>
      </c>
      <c r="N49" s="272">
        <f>K49*M49</f>
        <v>3300.2259014110223</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277674.03390952147</v>
      </c>
      <c r="N50" s="272">
        <f>K50*M50</f>
        <v>20825.552543214111</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39.221520043750296</v>
      </c>
      <c r="N51" s="272">
        <f>K51*M51</f>
        <v>196.10760021875149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30122.430846989875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1082.6199999999999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31313.312846989873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6262.6625693979749</v>
      </c>
      <c r="M84" s="858"/>
      <c r="N84" s="51"/>
    </row>
    <row r="85" spans="1:14">
      <c r="B85" s="89" t="s">
        <v>973</v>
      </c>
      <c r="C85" s="90"/>
      <c r="D85" s="90"/>
      <c r="E85" s="90"/>
      <c r="F85" s="90"/>
      <c r="G85" s="90"/>
      <c r="H85" s="90"/>
      <c r="I85" s="87"/>
      <c r="J85" s="88"/>
      <c r="K85" s="304">
        <v>0.05</v>
      </c>
      <c r="L85" s="857">
        <f>N79*K85</f>
        <v>1565.6656423494937</v>
      </c>
      <c r="M85" s="858"/>
      <c r="N85" s="51"/>
    </row>
    <row r="86" spans="1:14" ht="15.75" thickBot="1">
      <c r="B86" s="91" t="s">
        <v>974</v>
      </c>
      <c r="C86" s="92"/>
      <c r="D86" s="92"/>
      <c r="E86" s="92"/>
      <c r="F86" s="92"/>
      <c r="G86" s="92"/>
      <c r="H86" s="92"/>
      <c r="I86" s="93"/>
      <c r="J86" s="94"/>
      <c r="K86" s="305">
        <v>0.05</v>
      </c>
      <c r="L86" s="859">
        <f>N79*K86</f>
        <v>1565.6656423494937</v>
      </c>
      <c r="M86" s="860"/>
      <c r="N86" s="51"/>
    </row>
    <row r="87" spans="1:14" ht="15.75" thickBot="1">
      <c r="B87" s="823" t="s">
        <v>953</v>
      </c>
      <c r="C87" s="824"/>
      <c r="D87" s="824"/>
      <c r="E87" s="824"/>
      <c r="F87" s="824"/>
      <c r="G87" s="824"/>
      <c r="H87" s="824"/>
      <c r="I87" s="824"/>
      <c r="J87" s="824"/>
      <c r="K87" s="824"/>
      <c r="L87" s="824"/>
      <c r="M87" s="825"/>
      <c r="N87" s="52">
        <f>L84+L85+L86</f>
        <v>9393.9938540969615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40707.306701086833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253</v>
      </c>
      <c r="B36" s="836" t="str">
        <f>VLOOKUP(A36,EQUIPOS!A6:D154,3,FALSE)</f>
        <v>Máquina hidrosembradora</v>
      </c>
      <c r="C36" s="837"/>
      <c r="D36" s="837"/>
      <c r="E36" s="837"/>
      <c r="F36" s="837"/>
      <c r="G36" s="837"/>
      <c r="H36" s="838"/>
      <c r="I36" s="267"/>
      <c r="J36" s="268"/>
      <c r="K36" s="269">
        <f>VLOOKUP(A36,EQUIPOS!A6:D163,4,FALSE)</f>
        <v>15765.890850312024</v>
      </c>
      <c r="L36" s="270"/>
      <c r="M36" s="336">
        <v>350</v>
      </c>
      <c r="N36" s="272">
        <f>K36/M36</f>
        <v>45.045402429462925</v>
      </c>
    </row>
    <row r="37" spans="1:14">
      <c r="A37" s="113" t="s">
        <v>138</v>
      </c>
      <c r="B37" s="836" t="str">
        <f>VLOOKUP(A37,EQUIPOS!A7:D154,3,FALSE)</f>
        <v>Camioneta D-300</v>
      </c>
      <c r="C37" s="837"/>
      <c r="D37" s="837"/>
      <c r="E37" s="837"/>
      <c r="F37" s="837"/>
      <c r="G37" s="837"/>
      <c r="H37" s="838"/>
      <c r="I37" s="421"/>
      <c r="J37" s="422"/>
      <c r="K37" s="269">
        <f>VLOOKUP(A37,EQUIPOS!A7:D164,4,FALSE)</f>
        <v>45864.409746362253</v>
      </c>
      <c r="L37" s="335"/>
      <c r="M37" s="336">
        <v>350</v>
      </c>
      <c r="N37" s="272">
        <f>K37/M37</f>
        <v>131.04117070389216</v>
      </c>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4.8049864931144288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180.89155962646953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5800.5448021459906</v>
      </c>
      <c r="N48" s="272">
        <f>K48*M48</f>
        <v>5800.5448021459906</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14067.805202719195</v>
      </c>
      <c r="N49" s="272">
        <f>K49*M49</f>
        <v>5627.1220810876785</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39.221520043750296</v>
      </c>
      <c r="N50" s="272">
        <f>K50*M50</f>
        <v>196.10760021875149</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66004.518028220438</v>
      </c>
      <c r="N51" s="272">
        <f>K51*M51</f>
        <v>3300.2259014110223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14924.000384863442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96.099729862288569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15200.991674352199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3040.1983348704398</v>
      </c>
      <c r="M84" s="858"/>
      <c r="N84" s="51"/>
    </row>
    <row r="85" spans="1:14">
      <c r="B85" s="89" t="s">
        <v>973</v>
      </c>
      <c r="C85" s="90"/>
      <c r="D85" s="90"/>
      <c r="E85" s="90"/>
      <c r="F85" s="90"/>
      <c r="G85" s="90"/>
      <c r="H85" s="90"/>
      <c r="I85" s="87"/>
      <c r="J85" s="88"/>
      <c r="K85" s="304">
        <v>0.05</v>
      </c>
      <c r="L85" s="857">
        <f>N79*K85</f>
        <v>760.04958371760995</v>
      </c>
      <c r="M85" s="858"/>
      <c r="N85" s="51"/>
    </row>
    <row r="86" spans="1:14" ht="15.75" thickBot="1">
      <c r="B86" s="91" t="s">
        <v>974</v>
      </c>
      <c r="C86" s="92"/>
      <c r="D86" s="92"/>
      <c r="E86" s="92"/>
      <c r="F86" s="92"/>
      <c r="G86" s="92"/>
      <c r="H86" s="92"/>
      <c r="I86" s="93"/>
      <c r="J86" s="94"/>
      <c r="K86" s="305">
        <v>0.05</v>
      </c>
      <c r="L86" s="859">
        <f>N79*K86</f>
        <v>760.04958371760995</v>
      </c>
      <c r="M86" s="860"/>
      <c r="N86" s="51"/>
    </row>
    <row r="87" spans="1:14" ht="15.75" thickBot="1">
      <c r="B87" s="823" t="s">
        <v>953</v>
      </c>
      <c r="C87" s="824"/>
      <c r="D87" s="824"/>
      <c r="E87" s="824"/>
      <c r="F87" s="824"/>
      <c r="G87" s="824"/>
      <c r="H87" s="824"/>
      <c r="I87" s="824"/>
      <c r="J87" s="824"/>
      <c r="K87" s="824"/>
      <c r="L87" s="824"/>
      <c r="M87" s="825"/>
      <c r="N87" s="52">
        <f>L84+L85+L86</f>
        <v>4560.2975023056597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19761.289176657858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9.25" customHeight="1" thickBot="1">
      <c r="A31" t="s">
        <v>1845</v>
      </c>
      <c r="B31" s="80" t="s">
        <v>1726</v>
      </c>
      <c r="C31" s="963" t="s">
        <v>2049</v>
      </c>
      <c r="D31" s="964"/>
      <c r="E31" s="964"/>
      <c r="F31" s="964"/>
      <c r="G31" s="964"/>
      <c r="H31" s="964"/>
      <c r="I31" s="964"/>
      <c r="J31" s="964"/>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45864.409746362253</v>
      </c>
      <c r="L36" s="270"/>
      <c r="M36" s="336">
        <v>8000</v>
      </c>
      <c r="N36" s="272">
        <f>K36/M36</f>
        <v>5.733051218295282</v>
      </c>
    </row>
    <row r="37" spans="1:14">
      <c r="A37" s="113"/>
      <c r="B37" s="836"/>
      <c r="C37" s="837"/>
      <c r="D37" s="837"/>
      <c r="E37" s="837"/>
      <c r="F37" s="837"/>
      <c r="G37" s="837"/>
      <c r="H37" s="838"/>
      <c r="I37" s="421"/>
      <c r="J37" s="422"/>
      <c r="K37" s="269"/>
      <c r="L37" s="335"/>
      <c r="M37" s="336"/>
      <c r="N37" s="272"/>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26.907924361440802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32.640975579736086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4458.3551140038144</v>
      </c>
      <c r="N48" s="272">
        <f>K48*M48</f>
        <v>4681.2728697040056</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12904.940135476112</v>
      </c>
      <c r="N49" s="272">
        <f>K49*M49</f>
        <v>12904.940135476112</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700.68715537618777</v>
      </c>
      <c r="N50" s="272">
        <f>K50*M50</f>
        <v>1401.3743107523755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18987.587315932495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21711.020727656309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4342.2041455312619</v>
      </c>
      <c r="M84" s="858"/>
      <c r="N84" s="51"/>
    </row>
    <row r="85" spans="1:14">
      <c r="B85" s="89" t="s">
        <v>973</v>
      </c>
      <c r="C85" s="90"/>
      <c r="D85" s="90"/>
      <c r="E85" s="90"/>
      <c r="F85" s="90"/>
      <c r="G85" s="90"/>
      <c r="H85" s="90"/>
      <c r="I85" s="87"/>
      <c r="J85" s="88"/>
      <c r="K85" s="304">
        <v>0.05</v>
      </c>
      <c r="L85" s="857">
        <f>N79*K85</f>
        <v>1085.5510363828155</v>
      </c>
      <c r="M85" s="858"/>
      <c r="N85" s="51"/>
    </row>
    <row r="86" spans="1:14" ht="15.75" thickBot="1">
      <c r="B86" s="91" t="s">
        <v>974</v>
      </c>
      <c r="C86" s="92"/>
      <c r="D86" s="92"/>
      <c r="E86" s="92"/>
      <c r="F86" s="92"/>
      <c r="G86" s="92"/>
      <c r="H86" s="92"/>
      <c r="I86" s="93"/>
      <c r="J86" s="94"/>
      <c r="K86" s="305">
        <v>0.05</v>
      </c>
      <c r="L86" s="859">
        <f>N79*K86</f>
        <v>1085.5510363828155</v>
      </c>
      <c r="M86" s="860"/>
      <c r="N86" s="51"/>
    </row>
    <row r="87" spans="1:14" ht="15.75" thickBot="1">
      <c r="B87" s="823" t="s">
        <v>953</v>
      </c>
      <c r="C87" s="824"/>
      <c r="D87" s="824"/>
      <c r="E87" s="824"/>
      <c r="F87" s="824"/>
      <c r="G87" s="824"/>
      <c r="H87" s="824"/>
      <c r="I87" s="824"/>
      <c r="J87" s="824"/>
      <c r="K87" s="824"/>
      <c r="L87" s="824"/>
      <c r="M87" s="825"/>
      <c r="N87" s="52">
        <f>L84+L85+L86</f>
        <v>6513.3062182968924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28224.326945953202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8.5" customHeight="1" thickBot="1">
      <c r="A31" t="s">
        <v>1845</v>
      </c>
      <c r="B31" s="80" t="s">
        <v>1727</v>
      </c>
      <c r="C31" s="963" t="s">
        <v>2052</v>
      </c>
      <c r="D31" s="964"/>
      <c r="E31" s="964"/>
      <c r="F31" s="964"/>
      <c r="G31" s="964"/>
      <c r="H31" s="964"/>
      <c r="I31" s="964"/>
      <c r="J31" s="964"/>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45864.409746362253</v>
      </c>
      <c r="L36" s="270"/>
      <c r="M36" s="336">
        <v>8000</v>
      </c>
      <c r="N36" s="272">
        <f>K36/M36</f>
        <v>5.733051218295282</v>
      </c>
    </row>
    <row r="37" spans="1:14">
      <c r="A37" s="113"/>
      <c r="B37" s="836"/>
      <c r="C37" s="837"/>
      <c r="D37" s="837"/>
      <c r="E37" s="837"/>
      <c r="F37" s="837"/>
      <c r="G37" s="837"/>
      <c r="H37" s="838"/>
      <c r="I37" s="421"/>
      <c r="J37" s="422"/>
      <c r="K37" s="269"/>
      <c r="L37" s="335"/>
      <c r="M37" s="336"/>
      <c r="N37" s="272"/>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26.907924361440802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32.640975579736086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14919.009330907707</v>
      </c>
      <c r="N48" s="272">
        <f>K48*M48</f>
        <v>15664.959797453093</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12904.940135476112</v>
      </c>
      <c r="N49" s="272">
        <f>K49*M49</f>
        <v>12904.940135476112</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700.68715537618777</v>
      </c>
      <c r="N50" s="272">
        <f>K50*M50</f>
        <v>1401.3743107523755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29971.274243681582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32694.7076554054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6538.94153108108</v>
      </c>
      <c r="M84" s="858"/>
      <c r="N84" s="51"/>
    </row>
    <row r="85" spans="1:14">
      <c r="B85" s="89" t="s">
        <v>973</v>
      </c>
      <c r="C85" s="90"/>
      <c r="D85" s="90"/>
      <c r="E85" s="90"/>
      <c r="F85" s="90"/>
      <c r="G85" s="90"/>
      <c r="H85" s="90"/>
      <c r="I85" s="87"/>
      <c r="J85" s="88"/>
      <c r="K85" s="304">
        <v>0.05</v>
      </c>
      <c r="L85" s="857">
        <f>N79*K85</f>
        <v>1634.73538277027</v>
      </c>
      <c r="M85" s="858"/>
      <c r="N85" s="51"/>
    </row>
    <row r="86" spans="1:14" ht="15.75" thickBot="1">
      <c r="B86" s="91" t="s">
        <v>974</v>
      </c>
      <c r="C86" s="92"/>
      <c r="D86" s="92"/>
      <c r="E86" s="92"/>
      <c r="F86" s="92"/>
      <c r="G86" s="92"/>
      <c r="H86" s="92"/>
      <c r="I86" s="93"/>
      <c r="J86" s="94"/>
      <c r="K86" s="305">
        <v>0.05</v>
      </c>
      <c r="L86" s="859">
        <f>N79*K86</f>
        <v>1634.73538277027</v>
      </c>
      <c r="M86" s="860"/>
      <c r="N86" s="51"/>
    </row>
    <row r="87" spans="1:14" ht="15.75" thickBot="1">
      <c r="B87" s="823" t="s">
        <v>953</v>
      </c>
      <c r="C87" s="824"/>
      <c r="D87" s="824"/>
      <c r="E87" s="824"/>
      <c r="F87" s="824"/>
      <c r="G87" s="824"/>
      <c r="H87" s="824"/>
      <c r="I87" s="824"/>
      <c r="J87" s="824"/>
      <c r="K87" s="824"/>
      <c r="L87" s="824"/>
      <c r="M87" s="825"/>
      <c r="N87" s="52">
        <f>L84+L85+L86</f>
        <v>9808.41229662162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42503.119952027017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119</v>
      </c>
      <c r="B36" s="836" t="str">
        <f>VLOOKUP(A36,EQUIPOS!A6:D154,3,FALSE)</f>
        <v xml:space="preserve">Bomba de concreto, Producción: 30 m3/h, POTENCIA: 67 HP, MAX PRESION DE CONCRETO: 1150 PSI
</v>
      </c>
      <c r="C36" s="837"/>
      <c r="D36" s="837"/>
      <c r="E36" s="837"/>
      <c r="F36" s="837"/>
      <c r="G36" s="837"/>
      <c r="H36" s="838"/>
      <c r="I36" s="267"/>
      <c r="J36" s="268"/>
      <c r="K36" s="269">
        <f>VLOOKUP(A36,EQUIPOS!A6:D163,4,FALSE)</f>
        <v>35244.116904745511</v>
      </c>
      <c r="L36" s="270"/>
      <c r="M36" s="336">
        <v>100</v>
      </c>
      <c r="N36" s="272">
        <f>K36/M36</f>
        <v>352.44116904745511</v>
      </c>
    </row>
    <row r="37" spans="1:14">
      <c r="A37" s="113" t="s">
        <v>138</v>
      </c>
      <c r="B37" s="836" t="str">
        <f>VLOOKUP(A37,EQUIPOS!A7:D154,3,FALSE)</f>
        <v>Camioneta D-300</v>
      </c>
      <c r="C37" s="837"/>
      <c r="D37" s="837"/>
      <c r="E37" s="837"/>
      <c r="F37" s="837"/>
      <c r="G37" s="837"/>
      <c r="H37" s="838"/>
      <c r="I37" s="421"/>
      <c r="J37" s="422"/>
      <c r="K37" s="269">
        <f>VLOOKUP(A37,EQUIPOS!A7:D164,4,FALSE)</f>
        <v>45864.409746362253</v>
      </c>
      <c r="L37" s="335"/>
      <c r="M37" s="336">
        <v>1000</v>
      </c>
      <c r="N37" s="272">
        <f>K37/M37</f>
        <v>45.864409746362256</v>
      </c>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4.0401280451800998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402.34570683899744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420523.59753935033</v>
      </c>
      <c r="N48" s="272">
        <f>K48*M48</f>
        <v>42052.359753935038</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3649.1010418465467</v>
      </c>
      <c r="N49" s="272">
        <f>K49*M49</f>
        <v>4014.0111460312019</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17123.724167076925</v>
      </c>
      <c r="N50" s="272">
        <f>K50*M50</f>
        <v>17123.724167076925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63190.095067043163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404.01280451800994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63996.453578400171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12799.290715680036</v>
      </c>
      <c r="M84" s="858"/>
      <c r="N84" s="51"/>
    </row>
    <row r="85" spans="1:14">
      <c r="B85" s="89" t="s">
        <v>973</v>
      </c>
      <c r="C85" s="90"/>
      <c r="D85" s="90"/>
      <c r="E85" s="90"/>
      <c r="F85" s="90"/>
      <c r="G85" s="90"/>
      <c r="H85" s="90"/>
      <c r="I85" s="87"/>
      <c r="J85" s="88"/>
      <c r="K85" s="304">
        <v>0.05</v>
      </c>
      <c r="L85" s="857">
        <f>N79*K85</f>
        <v>3199.8226789200089</v>
      </c>
      <c r="M85" s="858"/>
      <c r="N85" s="51"/>
    </row>
    <row r="86" spans="1:14" ht="15.75" thickBot="1">
      <c r="B86" s="91" t="s">
        <v>974</v>
      </c>
      <c r="C86" s="92"/>
      <c r="D86" s="92"/>
      <c r="E86" s="92"/>
      <c r="F86" s="92"/>
      <c r="G86" s="92"/>
      <c r="H86" s="92"/>
      <c r="I86" s="93"/>
      <c r="J86" s="94"/>
      <c r="K86" s="305">
        <v>0.05</v>
      </c>
      <c r="L86" s="859">
        <f>N79*K86</f>
        <v>3199.8226789200089</v>
      </c>
      <c r="M86" s="860"/>
      <c r="N86" s="51"/>
    </row>
    <row r="87" spans="1:14" ht="15.75" thickBot="1">
      <c r="B87" s="823" t="s">
        <v>953</v>
      </c>
      <c r="C87" s="824"/>
      <c r="D87" s="824"/>
      <c r="E87" s="824"/>
      <c r="F87" s="824"/>
      <c r="G87" s="824"/>
      <c r="H87" s="824"/>
      <c r="I87" s="824"/>
      <c r="J87" s="824"/>
      <c r="K87" s="824"/>
      <c r="L87" s="824"/>
      <c r="M87" s="825"/>
      <c r="N87" s="52">
        <f>L84+L85+L86</f>
        <v>19198.936073520053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83195.389651920224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270.65500000000003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277674.03390952147</v>
      </c>
      <c r="N48" s="272">
        <f>K48*M48</f>
        <v>138837.01695476074</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12495.331525928452</v>
      </c>
      <c r="N49" s="272">
        <f>K49*M49</f>
        <v>12495.331525928452</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151332.34848068919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5413.1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157016.1034806892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31403.22069613784</v>
      </c>
      <c r="M84" s="858"/>
      <c r="N84" s="51"/>
    </row>
    <row r="85" spans="1:14">
      <c r="B85" s="89" t="s">
        <v>973</v>
      </c>
      <c r="C85" s="90"/>
      <c r="D85" s="90"/>
      <c r="E85" s="90"/>
      <c r="F85" s="90"/>
      <c r="G85" s="90"/>
      <c r="H85" s="90"/>
      <c r="I85" s="87"/>
      <c r="J85" s="88"/>
      <c r="K85" s="304">
        <v>0.05</v>
      </c>
      <c r="L85" s="857">
        <f>N79*K85</f>
        <v>7850.8051740344599</v>
      </c>
      <c r="M85" s="858"/>
      <c r="N85" s="51"/>
    </row>
    <row r="86" spans="1:14" ht="15.75" thickBot="1">
      <c r="B86" s="91" t="s">
        <v>974</v>
      </c>
      <c r="C86" s="92"/>
      <c r="D86" s="92"/>
      <c r="E86" s="92"/>
      <c r="F86" s="92"/>
      <c r="G86" s="92"/>
      <c r="H86" s="92"/>
      <c r="I86" s="93"/>
      <c r="J86" s="94"/>
      <c r="K86" s="305">
        <v>0.05</v>
      </c>
      <c r="L86" s="859">
        <f>N79*K86</f>
        <v>7850.8051740344599</v>
      </c>
      <c r="M86" s="860"/>
      <c r="N86" s="51"/>
    </row>
    <row r="87" spans="1:14" ht="15.75" thickBot="1">
      <c r="B87" s="823" t="s">
        <v>953</v>
      </c>
      <c r="C87" s="824"/>
      <c r="D87" s="824"/>
      <c r="E87" s="824"/>
      <c r="F87" s="824"/>
      <c r="G87" s="824"/>
      <c r="H87" s="824"/>
      <c r="I87" s="824"/>
      <c r="J87" s="824"/>
      <c r="K87" s="824"/>
      <c r="L87" s="824"/>
      <c r="M87" s="825"/>
      <c r="N87" s="52">
        <f>L84+L85+L86</f>
        <v>47104.83104420676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204120.93452489597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N76*M41</f>
        <v>90218.333333333343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833.02210172856337</v>
      </c>
      <c r="N48" s="272">
        <f>K48*M48</f>
        <v>916324.31190141966</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3" t="s">
        <v>953</v>
      </c>
      <c r="C54" s="824"/>
      <c r="D54" s="824"/>
      <c r="E54" s="824"/>
      <c r="F54" s="824"/>
      <c r="G54" s="824"/>
      <c r="H54" s="824"/>
      <c r="I54" s="824"/>
      <c r="J54" s="824"/>
      <c r="K54" s="824"/>
      <c r="L54" s="824"/>
      <c r="M54" s="825"/>
      <c r="N54" s="394">
        <f>SUM(N48:N53)</f>
        <v>916324.31190141966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5"/>
      <c r="M64" s="996"/>
      <c r="N64" s="485"/>
    </row>
    <row r="65" spans="1:15" ht="15.75" thickBot="1">
      <c r="B65" s="823" t="s">
        <v>953</v>
      </c>
      <c r="C65" s="824"/>
      <c r="D65" s="824"/>
      <c r="E65" s="824"/>
      <c r="F65" s="824"/>
      <c r="G65" s="824"/>
      <c r="H65" s="824"/>
      <c r="I65" s="824"/>
      <c r="J65" s="824"/>
      <c r="K65" s="824"/>
      <c r="L65" s="824"/>
      <c r="M65" s="825"/>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975"/>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1"/>
      <c r="C75" s="992"/>
      <c r="D75" s="992"/>
      <c r="E75" s="992"/>
      <c r="F75" s="992"/>
      <c r="G75" s="992"/>
      <c r="H75" s="992"/>
      <c r="I75" s="169"/>
      <c r="J75" s="169"/>
      <c r="K75" s="169"/>
      <c r="L75" s="993"/>
      <c r="M75" s="994"/>
      <c r="N75" s="45"/>
    </row>
    <row r="76" spans="1:15" ht="15.75" thickBot="1">
      <c r="B76" s="823" t="s">
        <v>953</v>
      </c>
      <c r="C76" s="824"/>
      <c r="D76" s="824"/>
      <c r="E76" s="824"/>
      <c r="F76" s="824"/>
      <c r="G76" s="824"/>
      <c r="H76" s="824"/>
      <c r="I76" s="824"/>
      <c r="J76" s="824"/>
      <c r="K76" s="824"/>
      <c r="L76" s="824"/>
      <c r="M76" s="825"/>
      <c r="N76" s="301">
        <f>SUM(N70:N75)</f>
        <v>1804366.6666666667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2810909.3119014199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562181.862380284</v>
      </c>
      <c r="M83" s="858"/>
      <c r="N83" s="51"/>
    </row>
    <row r="84" spans="1:14">
      <c r="B84" s="89" t="s">
        <v>973</v>
      </c>
      <c r="C84" s="90"/>
      <c r="D84" s="90"/>
      <c r="E84" s="90"/>
      <c r="F84" s="90"/>
      <c r="G84" s="90"/>
      <c r="H84" s="90"/>
      <c r="I84" s="87"/>
      <c r="J84" s="88"/>
      <c r="K84" s="304">
        <v>0.05</v>
      </c>
      <c r="L84" s="857">
        <f>N78*K84</f>
        <v>140545.465595071</v>
      </c>
      <c r="M84" s="858"/>
      <c r="N84" s="51"/>
    </row>
    <row r="85" spans="1:14" ht="15.75" thickBot="1">
      <c r="B85" s="91" t="s">
        <v>974</v>
      </c>
      <c r="C85" s="92"/>
      <c r="D85" s="92"/>
      <c r="E85" s="92"/>
      <c r="F85" s="92"/>
      <c r="G85" s="92"/>
      <c r="H85" s="92"/>
      <c r="I85" s="93"/>
      <c r="J85" s="94"/>
      <c r="K85" s="305">
        <v>0.05</v>
      </c>
      <c r="L85" s="859">
        <f>N78*K85</f>
        <v>140545.465595071</v>
      </c>
      <c r="M85" s="860"/>
      <c r="N85" s="51"/>
    </row>
    <row r="86" spans="1:14" ht="15.75" thickBot="1">
      <c r="B86" s="823" t="s">
        <v>953</v>
      </c>
      <c r="C86" s="824"/>
      <c r="D86" s="824"/>
      <c r="E86" s="824"/>
      <c r="F86" s="824"/>
      <c r="G86" s="824"/>
      <c r="H86" s="824"/>
      <c r="I86" s="824"/>
      <c r="J86" s="824"/>
      <c r="K86" s="824"/>
      <c r="L86" s="824"/>
      <c r="M86" s="825"/>
      <c r="N86" s="52">
        <f>L83+L84+L85</f>
        <v>843272.79357042594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3654182.1054718457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28.5" customHeight="1" thickBot="1">
      <c r="A31" t="s">
        <v>1845</v>
      </c>
      <c r="B31" s="107" t="s">
        <v>1166</v>
      </c>
      <c r="C31" s="997" t="s">
        <v>2193</v>
      </c>
      <c r="D31" s="998"/>
      <c r="E31" s="998"/>
      <c r="F31" s="998"/>
      <c r="G31" s="998"/>
      <c r="H31" s="998"/>
      <c r="I31" s="998"/>
      <c r="J31" s="998"/>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71" t="s">
        <v>373</v>
      </c>
      <c r="B36" s="836" t="str">
        <f>VLOOKUP(A36,EQUIPOS!A6:D154,3,FALSE)</f>
        <v>Volqueta 6 m3</v>
      </c>
      <c r="C36" s="837"/>
      <c r="D36" s="837"/>
      <c r="E36" s="837"/>
      <c r="F36" s="837"/>
      <c r="G36" s="837"/>
      <c r="H36" s="838"/>
      <c r="I36" s="267"/>
      <c r="J36" s="268"/>
      <c r="K36" s="269">
        <f>VLOOKUP(A36,EQUIPOS!A6:D161,4,FALSE)</f>
        <v>80390.870025069366</v>
      </c>
      <c r="L36" s="270"/>
      <c r="M36" s="455">
        <v>81</v>
      </c>
      <c r="N36" s="272">
        <f>K36/M36</f>
        <v>992.47987685270823</v>
      </c>
    </row>
    <row r="37" spans="1:14">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3"/>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99">
        <f>SUM(N36:N42)</f>
        <v>992.47987685270823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6" t="s">
        <v>961</v>
      </c>
      <c r="M58" s="799"/>
      <c r="N58" s="76" t="s">
        <v>951</v>
      </c>
    </row>
    <row r="59" spans="2:14">
      <c r="B59" s="46"/>
      <c r="C59" s="317"/>
      <c r="D59" s="317"/>
      <c r="E59" s="317"/>
      <c r="F59" s="317"/>
      <c r="G59" s="317"/>
      <c r="H59" s="311"/>
      <c r="I59" s="279"/>
      <c r="J59" s="286"/>
      <c r="K59" s="279"/>
      <c r="L59" s="827"/>
      <c r="M59" s="828"/>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1"/>
      <c r="C75" s="992"/>
      <c r="D75" s="992"/>
      <c r="E75" s="992"/>
      <c r="F75" s="992"/>
      <c r="G75" s="992"/>
      <c r="H75" s="992"/>
      <c r="I75" s="169"/>
      <c r="J75" s="169"/>
      <c r="K75" s="169"/>
      <c r="L75" s="993"/>
      <c r="M75" s="994"/>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992.47987685270823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198.49597537054166</v>
      </c>
      <c r="M83" s="858"/>
      <c r="N83" s="51"/>
    </row>
    <row r="84" spans="1:14">
      <c r="B84" s="89" t="s">
        <v>973</v>
      </c>
      <c r="C84" s="90"/>
      <c r="D84" s="90"/>
      <c r="E84" s="90"/>
      <c r="F84" s="90"/>
      <c r="G84" s="90"/>
      <c r="H84" s="90"/>
      <c r="I84" s="87"/>
      <c r="J84" s="88"/>
      <c r="K84" s="304">
        <v>0.05</v>
      </c>
      <c r="L84" s="857">
        <f>N78*K84</f>
        <v>49.623993842635414</v>
      </c>
      <c r="M84" s="858"/>
      <c r="N84" s="51"/>
    </row>
    <row r="85" spans="1:14" ht="15.75" thickBot="1">
      <c r="B85" s="91" t="s">
        <v>974</v>
      </c>
      <c r="C85" s="92"/>
      <c r="D85" s="92"/>
      <c r="E85" s="92"/>
      <c r="F85" s="92"/>
      <c r="G85" s="92"/>
      <c r="H85" s="92"/>
      <c r="I85" s="93"/>
      <c r="J85" s="94"/>
      <c r="K85" s="305">
        <v>0.05</v>
      </c>
      <c r="L85" s="859">
        <f>N78*K85</f>
        <v>49.623993842635414</v>
      </c>
      <c r="M85" s="860"/>
      <c r="N85" s="51"/>
    </row>
    <row r="86" spans="1:14" ht="15.75" thickBot="1">
      <c r="B86" s="823" t="s">
        <v>953</v>
      </c>
      <c r="C86" s="824"/>
      <c r="D86" s="824"/>
      <c r="E86" s="824"/>
      <c r="F86" s="824"/>
      <c r="G86" s="824"/>
      <c r="H86" s="824"/>
      <c r="I86" s="824"/>
      <c r="J86" s="824"/>
      <c r="K86" s="824"/>
      <c r="L86" s="824"/>
      <c r="M86" s="825"/>
      <c r="N86" s="52">
        <f>L83+L84+L85</f>
        <v>297.74396305581246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1290.2238399085206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41.25" customHeight="1" thickBot="1">
      <c r="A31" t="s">
        <v>1845</v>
      </c>
      <c r="B31" s="107" t="s">
        <v>1167</v>
      </c>
      <c r="C31" s="997" t="s">
        <v>2196</v>
      </c>
      <c r="D31" s="998"/>
      <c r="E31" s="998"/>
      <c r="F31" s="998"/>
      <c r="G31" s="998"/>
      <c r="H31" s="998"/>
      <c r="I31" s="998"/>
      <c r="J31" s="998"/>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373</v>
      </c>
      <c r="B36" s="836" t="str">
        <f>VLOOKUP(A36,EQUIPOS!A6:D154,3,FALSE)</f>
        <v>Volqueta 6 m3</v>
      </c>
      <c r="C36" s="837"/>
      <c r="D36" s="837"/>
      <c r="E36" s="837"/>
      <c r="F36" s="837"/>
      <c r="G36" s="837"/>
      <c r="H36" s="838"/>
      <c r="I36" s="267"/>
      <c r="J36" s="268"/>
      <c r="K36" s="269">
        <f>VLOOKUP(A36,EQUIPOS!A6:D161,4,FALSE)</f>
        <v>80390.870025069366</v>
      </c>
      <c r="L36" s="270"/>
      <c r="M36" s="283">
        <v>66</v>
      </c>
      <c r="N36" s="272">
        <f>K36/M36</f>
        <v>1218.0434852283238</v>
      </c>
    </row>
    <row r="37" spans="1:14">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3"/>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99">
        <f>SUM(N36:N42)</f>
        <v>1218.0434852283238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6" t="s">
        <v>961</v>
      </c>
      <c r="M58" s="799"/>
      <c r="N58" s="76" t="s">
        <v>951</v>
      </c>
    </row>
    <row r="59" spans="2:14">
      <c r="B59" s="46"/>
      <c r="C59" s="317"/>
      <c r="D59" s="317"/>
      <c r="E59" s="317"/>
      <c r="F59" s="317"/>
      <c r="G59" s="317"/>
      <c r="H59" s="311"/>
      <c r="I59" s="279"/>
      <c r="J59" s="286"/>
      <c r="K59" s="279"/>
      <c r="L59" s="827"/>
      <c r="M59" s="828"/>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1"/>
      <c r="C75" s="992"/>
      <c r="D75" s="992"/>
      <c r="E75" s="992"/>
      <c r="F75" s="992"/>
      <c r="G75" s="992"/>
      <c r="H75" s="992"/>
      <c r="I75" s="169"/>
      <c r="J75" s="169"/>
      <c r="K75" s="169"/>
      <c r="L75" s="993"/>
      <c r="M75" s="994"/>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1218.0434852283238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243.60869704566477</v>
      </c>
      <c r="M83" s="858"/>
      <c r="N83" s="51"/>
    </row>
    <row r="84" spans="1:14">
      <c r="B84" s="89" t="s">
        <v>973</v>
      </c>
      <c r="C84" s="90"/>
      <c r="D84" s="90"/>
      <c r="E84" s="90"/>
      <c r="F84" s="90"/>
      <c r="G84" s="90"/>
      <c r="H84" s="90"/>
      <c r="I84" s="87"/>
      <c r="J84" s="88"/>
      <c r="K84" s="304">
        <v>0.05</v>
      </c>
      <c r="L84" s="857">
        <f>N78*K84</f>
        <v>60.902174261416192</v>
      </c>
      <c r="M84" s="858"/>
      <c r="N84" s="51"/>
    </row>
    <row r="85" spans="1:14" ht="15.75" thickBot="1">
      <c r="B85" s="91" t="s">
        <v>974</v>
      </c>
      <c r="C85" s="92"/>
      <c r="D85" s="92"/>
      <c r="E85" s="92"/>
      <c r="F85" s="92"/>
      <c r="G85" s="92"/>
      <c r="H85" s="92"/>
      <c r="I85" s="93"/>
      <c r="J85" s="94"/>
      <c r="K85" s="305">
        <v>0.05</v>
      </c>
      <c r="L85" s="859">
        <f>N78*K85</f>
        <v>60.902174261416192</v>
      </c>
      <c r="M85" s="860"/>
      <c r="N85" s="51"/>
    </row>
    <row r="86" spans="1:14" ht="15.75" thickBot="1">
      <c r="B86" s="823" t="s">
        <v>953</v>
      </c>
      <c r="C86" s="824"/>
      <c r="D86" s="824"/>
      <c r="E86" s="824"/>
      <c r="F86" s="824"/>
      <c r="G86" s="824"/>
      <c r="H86" s="824"/>
      <c r="I86" s="824"/>
      <c r="J86" s="824"/>
      <c r="K86" s="824"/>
      <c r="L86" s="824"/>
      <c r="M86" s="825"/>
      <c r="N86" s="52">
        <f>L83+L84+L85</f>
        <v>365.41304556849713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1583.456530796821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4"/>
      <c r="H25" s="90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1" t="s">
        <v>942</v>
      </c>
      <c r="C27" s="1002"/>
      <c r="D27" s="1002"/>
      <c r="E27" s="1002"/>
      <c r="F27" s="1002"/>
      <c r="G27" s="1002"/>
      <c r="H27" s="1002"/>
      <c r="I27" s="1002"/>
      <c r="J27" s="1002"/>
      <c r="K27" s="1002"/>
      <c r="L27" s="1002"/>
      <c r="M27" s="1002"/>
      <c r="N27" s="1003"/>
    </row>
    <row r="28" spans="1:14" ht="15.75" thickBot="1">
      <c r="B28" s="33"/>
      <c r="C28" s="34"/>
      <c r="D28" s="34"/>
      <c r="E28" s="34"/>
      <c r="F28" s="34"/>
      <c r="G28" s="34"/>
      <c r="H28" s="34"/>
      <c r="I28" s="34"/>
      <c r="J28" s="34"/>
      <c r="K28" s="34"/>
      <c r="L28" s="34"/>
      <c r="M28" s="34"/>
      <c r="N28" s="35"/>
    </row>
    <row r="29" spans="1:14" ht="26.25" thickBot="1">
      <c r="B29" s="71" t="s">
        <v>943</v>
      </c>
      <c r="C29" s="999" t="s">
        <v>944</v>
      </c>
      <c r="D29" s="1000"/>
      <c r="E29" s="1000"/>
      <c r="F29" s="1000"/>
      <c r="G29" s="1000"/>
      <c r="H29" s="1000"/>
      <c r="I29" s="1000"/>
      <c r="J29" s="72"/>
      <c r="K29" s="342" t="s">
        <v>2215</v>
      </c>
      <c r="L29" s="1004" t="s">
        <v>945</v>
      </c>
      <c r="M29" s="100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373</v>
      </c>
      <c r="B36" s="836" t="str">
        <f>VLOOKUP(A36,EQUIPOS!A6:D154,3,FALSE)</f>
        <v>Volqueta 6 m3</v>
      </c>
      <c r="C36" s="837"/>
      <c r="D36" s="837"/>
      <c r="E36" s="837"/>
      <c r="F36" s="837"/>
      <c r="G36" s="837"/>
      <c r="H36" s="838"/>
      <c r="I36" s="267"/>
      <c r="J36" s="268"/>
      <c r="K36" s="269">
        <f>VLOOKUP(A36,EQUIPOS!A6:D161,4,FALSE)</f>
        <v>80390.870025069366</v>
      </c>
      <c r="L36" s="270"/>
      <c r="M36" s="283">
        <v>66</v>
      </c>
      <c r="N36" s="272">
        <f>K36/M36</f>
        <v>1218.0434852283238</v>
      </c>
    </row>
    <row r="37" spans="1:14">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3"/>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99">
        <f>SUM(N36:N42)</f>
        <v>1218.0434852283238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6" t="s">
        <v>961</v>
      </c>
      <c r="M58" s="799"/>
      <c r="N58" s="76" t="s">
        <v>951</v>
      </c>
    </row>
    <row r="59" spans="2:14">
      <c r="B59" s="46"/>
      <c r="C59" s="317"/>
      <c r="D59" s="317"/>
      <c r="E59" s="317"/>
      <c r="F59" s="317"/>
      <c r="G59" s="317"/>
      <c r="H59" s="311"/>
      <c r="I59" s="279"/>
      <c r="J59" s="286"/>
      <c r="K59" s="279"/>
      <c r="L59" s="827"/>
      <c r="M59" s="828"/>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1"/>
      <c r="C75" s="992"/>
      <c r="D75" s="992"/>
      <c r="E75" s="992"/>
      <c r="F75" s="992"/>
      <c r="G75" s="992"/>
      <c r="H75" s="992"/>
      <c r="I75" s="169"/>
      <c r="J75" s="169"/>
      <c r="K75" s="169"/>
      <c r="L75" s="993"/>
      <c r="M75" s="994"/>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1218.0434852283238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243.60869704566477</v>
      </c>
      <c r="M83" s="858"/>
      <c r="N83" s="51"/>
    </row>
    <row r="84" spans="1:14">
      <c r="B84" s="89" t="s">
        <v>973</v>
      </c>
      <c r="C84" s="90"/>
      <c r="D84" s="90"/>
      <c r="E84" s="90"/>
      <c r="F84" s="90"/>
      <c r="G84" s="90"/>
      <c r="H84" s="90"/>
      <c r="I84" s="87"/>
      <c r="J84" s="88"/>
      <c r="K84" s="304">
        <v>0.05</v>
      </c>
      <c r="L84" s="857">
        <f>N78*K84</f>
        <v>60.902174261416192</v>
      </c>
      <c r="M84" s="858"/>
      <c r="N84" s="51"/>
    </row>
    <row r="85" spans="1:14" ht="15.75" thickBot="1">
      <c r="B85" s="91" t="s">
        <v>974</v>
      </c>
      <c r="C85" s="92"/>
      <c r="D85" s="92"/>
      <c r="E85" s="92"/>
      <c r="F85" s="92"/>
      <c r="G85" s="92"/>
      <c r="H85" s="92"/>
      <c r="I85" s="93"/>
      <c r="J85" s="94"/>
      <c r="K85" s="305">
        <v>0.05</v>
      </c>
      <c r="L85" s="859">
        <f>N78*K85</f>
        <v>60.902174261416192</v>
      </c>
      <c r="M85" s="860"/>
      <c r="N85" s="51"/>
    </row>
    <row r="86" spans="1:14" ht="15.75" thickBot="1">
      <c r="B86" s="823" t="s">
        <v>953</v>
      </c>
      <c r="C86" s="824"/>
      <c r="D86" s="824"/>
      <c r="E86" s="824"/>
      <c r="F86" s="824"/>
      <c r="G86" s="824"/>
      <c r="H86" s="824"/>
      <c r="I86" s="824"/>
      <c r="J86" s="824"/>
      <c r="K86" s="824"/>
      <c r="L86" s="824"/>
      <c r="M86" s="825"/>
      <c r="N86" s="52">
        <f>L83+L84+L85</f>
        <v>365.41304556849713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1583.456530796821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2021-04-20T23:13:23Z</dcterms:modified>
</cp:coreProperties>
</file>