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10137D39-C5A1-4279-85B6-57F1611F02B1}"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c r="M58" i="244"/>
  <c r="N58" i="244" s="1"/>
  <c r="J58" i="244"/>
  <c r="B58" i="244"/>
  <c r="B57" i="244"/>
  <c r="K44" i="244"/>
  <c r="N44" i="244" s="1"/>
  <c r="B44" i="244"/>
  <c r="K77" i="244"/>
  <c r="N77"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B48" i="56"/>
  <c r="K59" i="32"/>
  <c r="K59" i="27"/>
  <c r="K59" i="19"/>
  <c r="K59" i="18"/>
  <c r="K59" i="17"/>
  <c r="K59" i="16"/>
  <c r="K59" i="15"/>
  <c r="K59" i="14"/>
  <c r="K71" i="12"/>
  <c r="N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N78" i="367" s="1"/>
  <c r="B70" i="367"/>
  <c r="J48" i="367"/>
  <c r="B48" i="367"/>
  <c r="K71" i="366"/>
  <c r="N71" i="366" s="1"/>
  <c r="N77" i="366" s="1"/>
  <c r="N41" i="366" s="1"/>
  <c r="N43" i="366" s="1"/>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N71" i="357" s="1"/>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I71" i="355" s="1"/>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N71" i="353" s="1"/>
  <c r="B71" i="353"/>
  <c r="M48" i="353"/>
  <c r="N48" i="353" s="1"/>
  <c r="N55" i="353" s="1"/>
  <c r="J48" i="353"/>
  <c r="B48" i="353"/>
  <c r="K72" i="352"/>
  <c r="B72" i="352"/>
  <c r="K71" i="352"/>
  <c r="B71" i="352"/>
  <c r="M48" i="352"/>
  <c r="N48" i="352" s="1"/>
  <c r="N55" i="352" s="1"/>
  <c r="J48" i="352"/>
  <c r="B48" i="352"/>
  <c r="K72" i="351"/>
  <c r="N72" i="351" s="1"/>
  <c r="B72" i="351"/>
  <c r="K71" i="351"/>
  <c r="B71" i="351"/>
  <c r="M48" i="351"/>
  <c r="N48" i="351" s="1"/>
  <c r="N55" i="351" s="1"/>
  <c r="J48" i="351"/>
  <c r="B48" i="351"/>
  <c r="K72" i="350"/>
  <c r="N72" i="350" s="1"/>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I72" i="344" s="1"/>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N72" i="331" s="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I72" i="330" s="1"/>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I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I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N72" i="311" s="1"/>
  <c r="B72" i="311"/>
  <c r="K71" i="311"/>
  <c r="B71" i="311"/>
  <c r="K60" i="311"/>
  <c r="B60" i="311"/>
  <c r="M49" i="311"/>
  <c r="N49" i="311" s="1"/>
  <c r="J49" i="311"/>
  <c r="B49" i="311"/>
  <c r="M48" i="311"/>
  <c r="N48" i="311" s="1"/>
  <c r="J48" i="311"/>
  <c r="B48" i="311"/>
  <c r="K37" i="311"/>
  <c r="N37" i="311" s="1"/>
  <c r="B37" i="311"/>
  <c r="K36" i="311"/>
  <c r="N36" i="311" s="1"/>
  <c r="B36" i="311"/>
  <c r="K70" i="310"/>
  <c r="N70" i="310" s="1"/>
  <c r="B70" i="310"/>
  <c r="K69" i="310"/>
  <c r="B69" i="310"/>
  <c r="M49" i="310"/>
  <c r="N49" i="310" s="1"/>
  <c r="J49" i="310"/>
  <c r="B49" i="310"/>
  <c r="M48" i="310"/>
  <c r="N48" i="310" s="1"/>
  <c r="J48" i="310"/>
  <c r="B48" i="310"/>
  <c r="K70" i="309"/>
  <c r="N70" i="309" s="1"/>
  <c r="B70" i="309"/>
  <c r="K69" i="309"/>
  <c r="N69" i="309" s="1"/>
  <c r="N75" i="309" s="1"/>
  <c r="N41"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N75" i="302" s="1"/>
  <c r="N41" i="302" s="1"/>
  <c r="N43" i="302" s="1"/>
  <c r="B70" i="302"/>
  <c r="K69" i="302"/>
  <c r="N69" i="302" s="1"/>
  <c r="B69" i="302"/>
  <c r="K58" i="302"/>
  <c r="B58" i="302"/>
  <c r="M49" i="302"/>
  <c r="N49" i="302" s="1"/>
  <c r="J49" i="302"/>
  <c r="B49" i="302"/>
  <c r="M48" i="302"/>
  <c r="N48" i="302" s="1"/>
  <c r="J48" i="302"/>
  <c r="B48" i="302"/>
  <c r="K70" i="30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N75" i="298" s="1"/>
  <c r="N41"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B69" i="287"/>
  <c r="K58" i="287"/>
  <c r="M49" i="287"/>
  <c r="N49" i="287" s="1"/>
  <c r="J49" i="287"/>
  <c r="B49" i="287"/>
  <c r="M48" i="287"/>
  <c r="N48" i="287" s="1"/>
  <c r="N53"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N69" i="285" s="1"/>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B69" i="284"/>
  <c r="M50" i="284"/>
  <c r="N50" i="284" s="1"/>
  <c r="J50" i="284"/>
  <c r="B50" i="284"/>
  <c r="M49" i="284"/>
  <c r="N49" i="284" s="1"/>
  <c r="J49" i="284"/>
  <c r="B49" i="284"/>
  <c r="M48" i="284"/>
  <c r="N48" i="284" s="1"/>
  <c r="J48" i="284"/>
  <c r="B48" i="284"/>
  <c r="K36" i="284"/>
  <c r="N36" i="284" s="1"/>
  <c r="B36" i="284"/>
  <c r="K70" i="283"/>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N77" i="259" s="1"/>
  <c r="N41" i="259" s="1"/>
  <c r="N43"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I74" i="247" s="1"/>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L84" i="226" s="1"/>
  <c r="J49" i="226"/>
  <c r="B49" i="226"/>
  <c r="M49" i="225"/>
  <c r="N49" i="225" s="1"/>
  <c r="N5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K40" i="193"/>
  <c r="N40" i="193" s="1"/>
  <c r="B40" i="193"/>
  <c r="N39" i="193"/>
  <c r="K70" i="192"/>
  <c r="N70" i="192" s="1"/>
  <c r="B70" i="192"/>
  <c r="K69" i="192"/>
  <c r="N69" i="192" s="1"/>
  <c r="N75" i="192" s="1"/>
  <c r="N41"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I77" i="182" s="1"/>
  <c r="B77" i="182"/>
  <c r="K76" i="182"/>
  <c r="I76" i="182" s="1"/>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N75" i="174" s="1"/>
  <c r="B75" i="174"/>
  <c r="K74" i="174"/>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N76" i="172" s="1"/>
  <c r="B76" i="172"/>
  <c r="K75" i="172"/>
  <c r="N75" i="172" s="1"/>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N77" i="162" s="1"/>
  <c r="B77" i="162"/>
  <c r="K76" i="162"/>
  <c r="I76" i="162" s="1"/>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I77" i="158" s="1"/>
  <c r="B77" i="158"/>
  <c r="K76" i="158"/>
  <c r="N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I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I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3" i="124" s="1"/>
  <c r="J48" i="124"/>
  <c r="B48" i="124"/>
  <c r="M48" i="122"/>
  <c r="N48" i="122" s="1"/>
  <c r="N54" i="122" s="1"/>
  <c r="N78" i="122" s="1"/>
  <c r="L85" i="122" s="1"/>
  <c r="J48" i="122"/>
  <c r="B48" i="122"/>
  <c r="M48" i="121"/>
  <c r="N48" i="121" s="1"/>
  <c r="N54" i="121" s="1"/>
  <c r="N78" i="121" s="1"/>
  <c r="L85" i="121" s="1"/>
  <c r="J48" i="121"/>
  <c r="B48" i="121"/>
  <c r="M48" i="120"/>
  <c r="N48" i="120" s="1"/>
  <c r="N54" i="120" s="1"/>
  <c r="N78" i="120" s="1"/>
  <c r="L85" i="120" s="1"/>
  <c r="J48" i="120"/>
  <c r="B48" i="120"/>
  <c r="M48" i="119"/>
  <c r="N48" i="119" s="1"/>
  <c r="N54" i="119" s="1"/>
  <c r="N78" i="119" s="1"/>
  <c r="L83"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J48" i="115"/>
  <c r="B48" i="115"/>
  <c r="M48" i="116"/>
  <c r="N48" i="116" s="1"/>
  <c r="N54" i="116" s="1"/>
  <c r="J48" i="116"/>
  <c r="B48" i="116"/>
  <c r="M48" i="114"/>
  <c r="N48" i="114" s="1"/>
  <c r="N54" i="114" s="1"/>
  <c r="N78" i="114" s="1"/>
  <c r="L84"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L85" i="110" s="1"/>
  <c r="J48" i="110"/>
  <c r="B48" i="110"/>
  <c r="M48" i="109"/>
  <c r="N48" i="109" s="1"/>
  <c r="N54" i="109" s="1"/>
  <c r="N78" i="109" s="1"/>
  <c r="L85" i="109" s="1"/>
  <c r="J48" i="109"/>
  <c r="B48" i="109"/>
  <c r="K71" i="108"/>
  <c r="N71" i="108" s="1"/>
  <c r="B71" i="108"/>
  <c r="K70" i="108"/>
  <c r="B70" i="108"/>
  <c r="K59" i="108"/>
  <c r="B59" i="108"/>
  <c r="M48" i="108"/>
  <c r="N48" i="108" s="1"/>
  <c r="N54" i="108" s="1"/>
  <c r="J48" i="108"/>
  <c r="B48" i="108"/>
  <c r="K38" i="108"/>
  <c r="N38" i="108" s="1"/>
  <c r="B38" i="108"/>
  <c r="K37" i="108"/>
  <c r="N37" i="108" s="1"/>
  <c r="B37" i="108"/>
  <c r="K36" i="108"/>
  <c r="N36" i="108" s="1"/>
  <c r="B36" i="108"/>
  <c r="K71" i="107"/>
  <c r="N71" i="107" s="1"/>
  <c r="B71" i="107"/>
  <c r="K70" i="107"/>
  <c r="B70" i="107"/>
  <c r="K59" i="107"/>
  <c r="B59" i="107"/>
  <c r="M48" i="107"/>
  <c r="N48" i="107" s="1"/>
  <c r="N54" i="107" s="1"/>
  <c r="J48" i="107"/>
  <c r="B48" i="107"/>
  <c r="K38" i="107"/>
  <c r="N38" i="107" s="1"/>
  <c r="B38" i="107"/>
  <c r="K37" i="107"/>
  <c r="N37" i="107" s="1"/>
  <c r="B37" i="107"/>
  <c r="K36" i="107"/>
  <c r="N36" i="107" s="1"/>
  <c r="B36" i="107"/>
  <c r="K71" i="106"/>
  <c r="N71" i="106" s="1"/>
  <c r="B71" i="106"/>
  <c r="K70" i="106"/>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4"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B70" i="88"/>
  <c r="K59" i="88"/>
  <c r="B59" i="88"/>
  <c r="M49" i="88"/>
  <c r="N49" i="88" s="1"/>
  <c r="J49" i="88"/>
  <c r="B49" i="88"/>
  <c r="M48" i="88"/>
  <c r="N48" i="88" s="1"/>
  <c r="J48" i="88"/>
  <c r="B48" i="88"/>
  <c r="K38" i="88"/>
  <c r="N38" i="88" s="1"/>
  <c r="B38" i="88"/>
  <c r="K37" i="88"/>
  <c r="N37" i="88" s="1"/>
  <c r="B37" i="88"/>
  <c r="K36" i="88"/>
  <c r="N36" i="88" s="1"/>
  <c r="B36" i="88"/>
  <c r="K71" i="87"/>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B70" i="85"/>
  <c r="K59" i="85"/>
  <c r="B59" i="85"/>
  <c r="M49" i="85"/>
  <c r="N49" i="85" s="1"/>
  <c r="J49" i="85"/>
  <c r="B49" i="85"/>
  <c r="M48" i="85"/>
  <c r="N48" i="85" s="1"/>
  <c r="J48" i="85"/>
  <c r="B48" i="85"/>
  <c r="K36" i="85"/>
  <c r="N36" i="85" s="1"/>
  <c r="B36" i="85"/>
  <c r="K71" i="84"/>
  <c r="B71" i="84"/>
  <c r="K70" i="84"/>
  <c r="N70" i="84" s="1"/>
  <c r="B70" i="84"/>
  <c r="K59" i="84"/>
  <c r="B59" i="84"/>
  <c r="M49" i="84"/>
  <c r="N49" i="84" s="1"/>
  <c r="J49" i="84"/>
  <c r="B49" i="84"/>
  <c r="M48" i="84"/>
  <c r="N48" i="84" s="1"/>
  <c r="J48" i="84"/>
  <c r="B48" i="84"/>
  <c r="K36" i="84"/>
  <c r="N36" i="84" s="1"/>
  <c r="B36" i="84"/>
  <c r="K71" i="83"/>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B71" i="80"/>
  <c r="K70" i="80"/>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L83"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B69" i="72"/>
  <c r="M48" i="72"/>
  <c r="N48" i="72" s="1"/>
  <c r="N53" i="72" s="1"/>
  <c r="J48" i="72"/>
  <c r="B48" i="72"/>
  <c r="K38" i="72"/>
  <c r="N38" i="72" s="1"/>
  <c r="B38" i="72"/>
  <c r="K37" i="72"/>
  <c r="N37" i="72" s="1"/>
  <c r="B37" i="72"/>
  <c r="K36" i="72"/>
  <c r="N36" i="72" s="1"/>
  <c r="B36" i="72"/>
  <c r="K71" i="71"/>
  <c r="I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B70" i="66"/>
  <c r="M48" i="66"/>
  <c r="N48" i="66" s="1"/>
  <c r="N54" i="66" s="1"/>
  <c r="J48" i="66"/>
  <c r="B48" i="66"/>
  <c r="K71" i="65"/>
  <c r="N71" i="65" s="1"/>
  <c r="B71" i="65"/>
  <c r="K70" i="65"/>
  <c r="N70" i="65" s="1"/>
  <c r="B70" i="65"/>
  <c r="M48" i="65"/>
  <c r="N48" i="65" s="1"/>
  <c r="N54" i="65" s="1"/>
  <c r="J48" i="65"/>
  <c r="B48" i="65"/>
  <c r="K71" i="64"/>
  <c r="N71" i="64" s="1"/>
  <c r="B71" i="64"/>
  <c r="K70" i="64"/>
  <c r="B70" i="64"/>
  <c r="N48" i="64"/>
  <c r="N54" i="64"/>
  <c r="J48" i="64"/>
  <c r="B48" i="64"/>
  <c r="K71" i="63"/>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I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B70" i="56"/>
  <c r="N54" i="56"/>
  <c r="K71" i="55"/>
  <c r="B71" i="55"/>
  <c r="K70" i="55"/>
  <c r="N70" i="55" s="1"/>
  <c r="B70" i="55"/>
  <c r="K36" i="55"/>
  <c r="N36" i="55" s="1"/>
  <c r="N43" i="55" s="1"/>
  <c r="B36" i="55"/>
  <c r="K71" i="54"/>
  <c r="N71" i="54" s="1"/>
  <c r="B71" i="54"/>
  <c r="K70" i="54"/>
  <c r="I70" i="54" s="1"/>
  <c r="B70" i="54"/>
  <c r="K37" i="54"/>
  <c r="N37" i="54" s="1"/>
  <c r="B37" i="54"/>
  <c r="K36" i="54"/>
  <c r="N36" i="54" s="1"/>
  <c r="B36" i="54"/>
  <c r="K71" i="53"/>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N73" i="48" s="1"/>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B70" i="47"/>
  <c r="K36" i="47"/>
  <c r="N36" i="47" s="1"/>
  <c r="B36" i="47"/>
  <c r="K70" i="46"/>
  <c r="B70" i="46"/>
  <c r="M48" i="46"/>
  <c r="N48" i="46" s="1"/>
  <c r="N54" i="46" s="1"/>
  <c r="J48" i="46"/>
  <c r="B48" i="46"/>
  <c r="K37" i="46"/>
  <c r="N37" i="46" s="1"/>
  <c r="B37" i="46"/>
  <c r="K36" i="46"/>
  <c r="N36" i="46" s="1"/>
  <c r="B36" i="46"/>
  <c r="K70" i="35"/>
  <c r="B70" i="35"/>
  <c r="M50" i="35"/>
  <c r="N50" i="35" s="1"/>
  <c r="J50" i="35"/>
  <c r="B50" i="35"/>
  <c r="M49" i="35"/>
  <c r="N49" i="35" s="1"/>
  <c r="J49" i="35"/>
  <c r="B49" i="35"/>
  <c r="M48" i="35"/>
  <c r="N48" i="35" s="1"/>
  <c r="J48" i="35"/>
  <c r="B48" i="35"/>
  <c r="K37" i="35"/>
  <c r="N37" i="35" s="1"/>
  <c r="B37" i="35"/>
  <c r="K36" i="35"/>
  <c r="N36" i="35" s="1"/>
  <c r="B36" i="35"/>
  <c r="K70" i="45"/>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B70" i="39"/>
  <c r="M50" i="39"/>
  <c r="N50" i="39" s="1"/>
  <c r="J50" i="39"/>
  <c r="B50" i="39"/>
  <c r="M49" i="39"/>
  <c r="N49" i="39" s="1"/>
  <c r="J49" i="39"/>
  <c r="B49" i="39"/>
  <c r="M48" i="39"/>
  <c r="N48" i="39" s="1"/>
  <c r="J48" i="39"/>
  <c r="B48" i="39"/>
  <c r="K37" i="39"/>
  <c r="N37" i="39" s="1"/>
  <c r="B37" i="39"/>
  <c r="K36" i="39"/>
  <c r="N36" i="39" s="1"/>
  <c r="B36" i="39"/>
  <c r="K70" i="38"/>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B70" i="33"/>
  <c r="L59" i="33"/>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4" i="28" s="1"/>
  <c r="B70" i="28"/>
  <c r="K70" i="27"/>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B70" i="25"/>
  <c r="K59" i="25"/>
  <c r="N59" i="25" s="1"/>
  <c r="N65" i="25" s="1"/>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B70" i="23"/>
  <c r="K59" i="23"/>
  <c r="N59" i="23" s="1"/>
  <c r="N65" i="23" s="1"/>
  <c r="H59" i="23"/>
  <c r="B59" i="23"/>
  <c r="K37" i="23"/>
  <c r="N37" i="23" s="1"/>
  <c r="B37" i="23"/>
  <c r="K36" i="23"/>
  <c r="N36" i="23" s="1"/>
  <c r="B36" i="23"/>
  <c r="K70" i="22"/>
  <c r="N70" i="22" s="1"/>
  <c r="N76" i="22" s="1"/>
  <c r="N42" i="22" s="1"/>
  <c r="B70" i="22"/>
  <c r="L59" i="22"/>
  <c r="K59" i="22"/>
  <c r="H59" i="22"/>
  <c r="B59" i="22"/>
  <c r="K36" i="22"/>
  <c r="N36" i="22" s="1"/>
  <c r="B36" i="22"/>
  <c r="K71" i="21"/>
  <c r="B71" i="21"/>
  <c r="K70" i="2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B71" i="19"/>
  <c r="K70" i="19"/>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N76" i="12" s="1"/>
  <c r="N42" i="12" s="1"/>
  <c r="L59" i="12"/>
  <c r="K59" i="12"/>
  <c r="H59" i="12"/>
  <c r="B59" i="12"/>
  <c r="N37" i="12"/>
  <c r="K36" i="12"/>
  <c r="N36" i="12" s="1"/>
  <c r="B36" i="12"/>
  <c r="K70" i="9"/>
  <c r="N70" i="9" s="1"/>
  <c r="N76" i="9" s="1"/>
  <c r="N42" i="9" s="1"/>
  <c r="B70" i="9"/>
  <c r="L59" i="9"/>
  <c r="K59" i="9"/>
  <c r="H59" i="9"/>
  <c r="B59" i="9"/>
  <c r="K37" i="9"/>
  <c r="N37" i="9" s="1"/>
  <c r="B37" i="9"/>
  <c r="K36" i="9"/>
  <c r="N36" i="9" s="1"/>
  <c r="B36" i="9"/>
  <c r="K70" i="7"/>
  <c r="B70" i="7"/>
  <c r="K59" i="7"/>
  <c r="N59" i="7" s="1"/>
  <c r="N65" i="7" s="1"/>
  <c r="H59" i="7"/>
  <c r="B59" i="7"/>
  <c r="K38" i="7"/>
  <c r="N38" i="7" s="1"/>
  <c r="B38" i="7"/>
  <c r="K37" i="7"/>
  <c r="N37" i="7" s="1"/>
  <c r="B37" i="7"/>
  <c r="K36" i="7"/>
  <c r="N36" i="7" s="1"/>
  <c r="B36" i="7"/>
  <c r="N53" i="325"/>
  <c r="N83" i="221"/>
  <c r="N46" i="221" s="1"/>
  <c r="N72" i="227"/>
  <c r="N41" i="227" s="1"/>
  <c r="N77" i="362"/>
  <c r="N41" i="362" s="1"/>
  <c r="N43" i="362" s="1"/>
  <c r="N43" i="238"/>
  <c r="L84" i="11"/>
  <c r="L57" i="227"/>
  <c r="N57" i="227" s="1"/>
  <c r="N62" i="227" s="1"/>
  <c r="L61" i="150"/>
  <c r="L64" i="188"/>
  <c r="N64" i="188" s="1"/>
  <c r="L58" i="75"/>
  <c r="N58" i="75" s="1"/>
  <c r="N64" i="75" s="1"/>
  <c r="L65" i="155"/>
  <c r="N65" i="155" s="1"/>
  <c r="L65" i="186"/>
  <c r="N65" i="186" s="1"/>
  <c r="L65" i="187"/>
  <c r="N65" i="187" s="1"/>
  <c r="L65" i="154"/>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312"/>
  <c r="N41" i="312" s="1"/>
  <c r="N43" i="312" s="1"/>
  <c r="I73" i="247"/>
  <c r="I75" i="282"/>
  <c r="I76" i="282"/>
  <c r="I78" i="282"/>
  <c r="I72" i="250"/>
  <c r="I71" i="258"/>
  <c r="I72" i="258"/>
  <c r="I70" i="298"/>
  <c r="I71" i="306"/>
  <c r="I71" i="308"/>
  <c r="I71" i="334"/>
  <c r="I69" i="209"/>
  <c r="I75" i="189"/>
  <c r="I68" i="229"/>
  <c r="N63" i="248"/>
  <c r="I72" i="262"/>
  <c r="I71" i="265"/>
  <c r="I72" i="265"/>
  <c r="I73" i="271"/>
  <c r="I71" i="339"/>
  <c r="I72" i="347"/>
  <c r="N55" i="334"/>
  <c r="I77" i="171"/>
  <c r="I76" i="179"/>
  <c r="I74" i="177"/>
  <c r="I71" i="214"/>
  <c r="I67" i="227"/>
  <c r="I68" i="227"/>
  <c r="N74" i="247"/>
  <c r="N77" i="247" s="1"/>
  <c r="N43" i="247" s="1"/>
  <c r="N76" i="248"/>
  <c r="I76" i="248"/>
  <c r="I71" i="261"/>
  <c r="I71" i="263"/>
  <c r="I76" i="266"/>
  <c r="I76" i="280"/>
  <c r="I78" i="280"/>
  <c r="I69" i="289"/>
  <c r="I70" i="289"/>
  <c r="I69" i="291"/>
  <c r="I72" i="294"/>
  <c r="I71" i="296"/>
  <c r="I72" i="296"/>
  <c r="I70" i="309"/>
  <c r="I72" i="322"/>
  <c r="I71" i="333"/>
  <c r="I72" i="333"/>
  <c r="I71" i="337"/>
  <c r="I71" i="371"/>
  <c r="I71" i="342"/>
  <c r="I71" i="356"/>
  <c r="I71" i="69"/>
  <c r="N77" i="157"/>
  <c r="N77" i="182"/>
  <c r="I76" i="188"/>
  <c r="I70" i="216"/>
  <c r="I71" i="216"/>
  <c r="N55" i="233"/>
  <c r="I71" i="233"/>
  <c r="I71" i="234"/>
  <c r="I71" i="236"/>
  <c r="I71" i="238"/>
  <c r="I71" i="240"/>
  <c r="I70" i="243"/>
  <c r="I72" i="243"/>
  <c r="I79" i="252"/>
  <c r="I80" i="252"/>
  <c r="I82" i="252"/>
  <c r="I71" i="259"/>
  <c r="I75" i="267"/>
  <c r="I72" i="273"/>
  <c r="I73" i="273"/>
  <c r="I72" i="274"/>
  <c r="I72" i="275"/>
  <c r="I73" i="275"/>
  <c r="I72" i="277"/>
  <c r="N61" i="281"/>
  <c r="N67" i="281" s="1"/>
  <c r="N80" i="281" s="1"/>
  <c r="L85" i="281" s="1"/>
  <c r="N70" i="285"/>
  <c r="I70" i="285"/>
  <c r="I69" i="287"/>
  <c r="N70" i="287"/>
  <c r="I70" i="287"/>
  <c r="N43" i="261"/>
  <c r="I70" i="293"/>
  <c r="I69" i="297"/>
  <c r="I70" i="297"/>
  <c r="I69" i="299"/>
  <c r="I70" i="299"/>
  <c r="I69" i="301"/>
  <c r="I69" i="302"/>
  <c r="I69" i="303"/>
  <c r="I69" i="305"/>
  <c r="I72" i="312"/>
  <c r="I72" i="321"/>
  <c r="I71" i="323"/>
  <c r="I70" i="325"/>
  <c r="I72" i="329"/>
  <c r="I71" i="332"/>
  <c r="I72" i="332"/>
  <c r="I71" i="348"/>
  <c r="I71" i="354"/>
  <c r="I71" i="362"/>
  <c r="I72" i="362"/>
  <c r="I71" i="363"/>
  <c r="I72" i="364"/>
  <c r="I71" i="365"/>
  <c r="I76" i="172"/>
  <c r="I70" i="57"/>
  <c r="I70" i="97"/>
  <c r="I70" i="105"/>
  <c r="I70" i="208"/>
  <c r="I70" i="133"/>
  <c r="I76" i="158"/>
  <c r="I77" i="178"/>
  <c r="I76" i="180"/>
  <c r="I75" i="183"/>
  <c r="I76" i="183"/>
  <c r="I76" i="184"/>
  <c r="I77" i="185"/>
  <c r="I77" i="186"/>
  <c r="I75" i="187"/>
  <c r="I77" i="187"/>
  <c r="I70" i="192"/>
  <c r="I70" i="231"/>
  <c r="N54" i="234"/>
  <c r="I70" i="242"/>
  <c r="I71" i="242"/>
  <c r="I80" i="245"/>
  <c r="I70" i="213"/>
  <c r="I74" i="219"/>
  <c r="I77" i="207"/>
  <c r="I78" i="207"/>
  <c r="I77" i="221"/>
  <c r="I78" i="221"/>
  <c r="I72" i="254"/>
  <c r="I72" i="256"/>
  <c r="I73" i="256"/>
  <c r="I72" i="257"/>
  <c r="N71" i="307"/>
  <c r="I71" i="307"/>
  <c r="N72" i="307"/>
  <c r="I72" i="307"/>
  <c r="N72" i="314"/>
  <c r="I72" i="314"/>
  <c r="N71" i="316"/>
  <c r="N72" i="316"/>
  <c r="I72" i="316"/>
  <c r="N72" i="318"/>
  <c r="I72" i="318"/>
  <c r="N72" i="335"/>
  <c r="I72" i="335"/>
  <c r="N71" i="336"/>
  <c r="N77" i="336" s="1"/>
  <c r="N41" i="336" s="1"/>
  <c r="N43" i="336" s="1"/>
  <c r="I71" i="336"/>
  <c r="N71" i="344"/>
  <c r="I71" i="344"/>
  <c r="N71" i="351"/>
  <c r="I71" i="351"/>
  <c r="N72" i="353"/>
  <c r="I72" i="353"/>
  <c r="N72" i="357"/>
  <c r="I72" i="357"/>
  <c r="I71" i="264"/>
  <c r="I75" i="268"/>
  <c r="I73" i="270"/>
  <c r="I77" i="279"/>
  <c r="I79" i="279"/>
  <c r="I69" i="283"/>
  <c r="I69" i="286"/>
  <c r="I70" i="290"/>
  <c r="I69" i="292"/>
  <c r="I70" i="292"/>
  <c r="I72" i="295"/>
  <c r="N55" i="296"/>
  <c r="N69" i="300"/>
  <c r="N75" i="300" s="1"/>
  <c r="N41" i="300" s="1"/>
  <c r="N43" i="300" s="1"/>
  <c r="N77" i="300" s="1"/>
  <c r="I69" i="300"/>
  <c r="I70" i="300"/>
  <c r="N69" i="304"/>
  <c r="N75" i="304" s="1"/>
  <c r="N41" i="304" s="1"/>
  <c r="N43" i="304" s="1"/>
  <c r="N77" i="304" s="1"/>
  <c r="I69" i="304"/>
  <c r="N69" i="310"/>
  <c r="I69" i="310"/>
  <c r="I70" i="310"/>
  <c r="N71" i="311"/>
  <c r="I71" i="311"/>
  <c r="I72" i="311"/>
  <c r="N71" i="313"/>
  <c r="I71" i="313"/>
  <c r="N71" i="315"/>
  <c r="I71" i="315"/>
  <c r="N71" i="317"/>
  <c r="I71" i="317"/>
  <c r="N71" i="319"/>
  <c r="I71" i="319"/>
  <c r="I72" i="319"/>
  <c r="N71" i="320"/>
  <c r="I71" i="320"/>
  <c r="N72" i="320"/>
  <c r="I72" i="320"/>
  <c r="N79" i="327"/>
  <c r="N71" i="330"/>
  <c r="I71" i="330"/>
  <c r="N71" i="331"/>
  <c r="I71" i="331"/>
  <c r="N71" i="346"/>
  <c r="N77" i="346" s="1"/>
  <c r="N41" i="346" s="1"/>
  <c r="N43" i="346" s="1"/>
  <c r="I71" i="346"/>
  <c r="N71" i="345"/>
  <c r="N77" i="345" s="1"/>
  <c r="N41" i="345" s="1"/>
  <c r="N43" i="345" s="1"/>
  <c r="I71" i="345"/>
  <c r="N71" i="350"/>
  <c r="I71" i="350"/>
  <c r="N71" i="352"/>
  <c r="I71" i="352"/>
  <c r="N72" i="352"/>
  <c r="I72" i="352"/>
  <c r="N72" i="355"/>
  <c r="I72" i="355"/>
  <c r="N72" i="359"/>
  <c r="I72" i="359"/>
  <c r="I71" i="366"/>
  <c r="L83" i="370"/>
  <c r="L85" i="370"/>
  <c r="L85" i="11"/>
  <c r="L59" i="17"/>
  <c r="N59" i="17" s="1"/>
  <c r="N65" i="17" s="1"/>
  <c r="L59" i="19"/>
  <c r="N59" i="19" s="1"/>
  <c r="N65" i="19" s="1"/>
  <c r="L83" i="11"/>
  <c r="L84" i="369"/>
  <c r="L83" i="369"/>
  <c r="L85" i="369"/>
  <c r="I73" i="249"/>
  <c r="I74" i="249"/>
  <c r="I76" i="249"/>
  <c r="I81" i="246"/>
  <c r="I84" i="246"/>
  <c r="N55" i="346"/>
  <c r="N55" i="228"/>
  <c r="N78" i="225"/>
  <c r="L83" i="225" s="1"/>
  <c r="I74" i="218"/>
  <c r="I74" i="217"/>
  <c r="N76" i="216"/>
  <c r="N42" i="216" s="1"/>
  <c r="N44" i="216" s="1"/>
  <c r="I70" i="214"/>
  <c r="N55" i="329"/>
  <c r="N55" i="336"/>
  <c r="N75" i="190"/>
  <c r="N41" i="190" s="1"/>
  <c r="I69" i="190"/>
  <c r="N55" i="337"/>
  <c r="N55" i="365"/>
  <c r="N53" i="299"/>
  <c r="N55" i="328"/>
  <c r="N55" i="342"/>
  <c r="N55" i="344"/>
  <c r="N55" i="295"/>
  <c r="N53" i="310"/>
  <c r="N55" i="318"/>
  <c r="N55" i="354"/>
  <c r="N55" i="363"/>
  <c r="N55" i="364"/>
  <c r="N78" i="116"/>
  <c r="L83" i="116" s="1"/>
  <c r="L84" i="113"/>
  <c r="L84" i="111"/>
  <c r="I70" i="12"/>
  <c r="L59" i="108"/>
  <c r="N59" i="108" s="1"/>
  <c r="N65" i="108" s="1"/>
  <c r="L59" i="107"/>
  <c r="L59" i="106"/>
  <c r="N59" i="106" s="1"/>
  <c r="N65" i="106" s="1"/>
  <c r="L59" i="98"/>
  <c r="N59" i="98" s="1"/>
  <c r="N65" i="98" s="1"/>
  <c r="L59" i="96"/>
  <c r="L59" i="97"/>
  <c r="L59" i="105"/>
  <c r="N59" i="105" s="1"/>
  <c r="N65" i="105" s="1"/>
  <c r="L59" i="103"/>
  <c r="L59" i="102"/>
  <c r="L59" i="101"/>
  <c r="L59" i="100"/>
  <c r="N59" i="100" s="1"/>
  <c r="N65" i="100" s="1"/>
  <c r="L59" i="99"/>
  <c r="L59" i="95"/>
  <c r="L59" i="94"/>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N59" i="88" s="1"/>
  <c r="N65" i="88" s="1"/>
  <c r="L59" i="86"/>
  <c r="N59" i="86" s="1"/>
  <c r="N65" i="86" s="1"/>
  <c r="L59" i="84"/>
  <c r="N59" i="84" s="1"/>
  <c r="N65" i="84" s="1"/>
  <c r="L59" i="82"/>
  <c r="L59" i="80"/>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L58" i="142"/>
  <c r="N58" i="142" s="1"/>
  <c r="N64" i="142" s="1"/>
  <c r="L58" i="192"/>
  <c r="N58" i="192" s="1"/>
  <c r="N64" i="192" s="1"/>
  <c r="L58" i="209"/>
  <c r="L58" i="139"/>
  <c r="L58" i="138"/>
  <c r="N58" i="138" s="1"/>
  <c r="N64" i="138" s="1"/>
  <c r="L58" i="137"/>
  <c r="N58" i="137" s="1"/>
  <c r="N64" i="137" s="1"/>
  <c r="L58" i="135"/>
  <c r="N58" i="135" s="1"/>
  <c r="N64" i="135" s="1"/>
  <c r="L58" i="133"/>
  <c r="L58" i="136"/>
  <c r="N58" i="136" s="1"/>
  <c r="N64" i="136" s="1"/>
  <c r="L58" i="134"/>
  <c r="N58" i="134" s="1"/>
  <c r="N64" i="134" s="1"/>
  <c r="L59" i="61"/>
  <c r="L59" i="60"/>
  <c r="L58" i="298"/>
  <c r="N58" i="298" s="1"/>
  <c r="N64" i="298" s="1"/>
  <c r="L59" i="297"/>
  <c r="N59" i="297" s="1"/>
  <c r="L60" i="240"/>
  <c r="N60" i="240" s="1"/>
  <c r="N66" i="240" s="1"/>
  <c r="N79"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N53" i="135" l="1"/>
  <c r="N56" i="150"/>
  <c r="N75" i="297"/>
  <c r="N41" i="297" s="1"/>
  <c r="N77" i="323"/>
  <c r="N77" i="328"/>
  <c r="N41" i="328" s="1"/>
  <c r="N43" i="328" s="1"/>
  <c r="N77" i="364"/>
  <c r="N41" i="364" s="1"/>
  <c r="N43" i="364" s="1"/>
  <c r="I72" i="242"/>
  <c r="I74" i="180"/>
  <c r="I74" i="248"/>
  <c r="N72" i="330"/>
  <c r="I71" i="254"/>
  <c r="I69" i="285"/>
  <c r="I74" i="179"/>
  <c r="I71" i="295"/>
  <c r="I71" i="322"/>
  <c r="I69" i="293"/>
  <c r="I85" i="260"/>
  <c r="I74" i="188"/>
  <c r="I71" i="237"/>
  <c r="I70" i="286"/>
  <c r="I74" i="184"/>
  <c r="I69" i="325"/>
  <c r="I76" i="268"/>
  <c r="I75" i="185"/>
  <c r="I70" i="284"/>
  <c r="I75" i="182"/>
  <c r="I70" i="291"/>
  <c r="I71" i="360"/>
  <c r="I70" i="34"/>
  <c r="I72" i="328"/>
  <c r="I70" i="302"/>
  <c r="I71" i="262"/>
  <c r="I72" i="331"/>
  <c r="I71" i="359"/>
  <c r="I75" i="158"/>
  <c r="I72" i="323"/>
  <c r="I71" i="347"/>
  <c r="N76" i="162"/>
  <c r="I69" i="134"/>
  <c r="I72" i="337"/>
  <c r="I72" i="350"/>
  <c r="I71" i="335"/>
  <c r="I71" i="256"/>
  <c r="I71" i="364"/>
  <c r="I72" i="263"/>
  <c r="I69" i="147"/>
  <c r="N77" i="257"/>
  <c r="N41" i="257" s="1"/>
  <c r="N43" i="257" s="1"/>
  <c r="I71" i="90"/>
  <c r="I76" i="176"/>
  <c r="I75" i="157"/>
  <c r="N58" i="284"/>
  <c r="N64" i="284" s="1"/>
  <c r="N60" i="261"/>
  <c r="N66" i="261" s="1"/>
  <c r="N56" i="273"/>
  <c r="N59" i="21"/>
  <c r="N65" i="21" s="1"/>
  <c r="N59" i="95"/>
  <c r="N65" i="95" s="1"/>
  <c r="N59" i="96"/>
  <c r="N65" i="96" s="1"/>
  <c r="N70" i="54"/>
  <c r="N76" i="54" s="1"/>
  <c r="N59" i="22"/>
  <c r="N65" i="22" s="1"/>
  <c r="N43" i="191"/>
  <c r="N59" i="243"/>
  <c r="N65" i="243" s="1"/>
  <c r="N64" i="249"/>
  <c r="N77" i="356"/>
  <c r="N41" i="356" s="1"/>
  <c r="N43" i="356" s="1"/>
  <c r="N77" i="365"/>
  <c r="N41" i="365" s="1"/>
  <c r="N43" i="365" s="1"/>
  <c r="N59" i="170"/>
  <c r="N59" i="171"/>
  <c r="N59" i="178"/>
  <c r="N59" i="186"/>
  <c r="N55" i="333"/>
  <c r="I70" i="53"/>
  <c r="N59" i="61"/>
  <c r="N65" i="61" s="1"/>
  <c r="N58" i="209"/>
  <c r="N64" i="209" s="1"/>
  <c r="N81" i="267"/>
  <c r="N41" i="267" s="1"/>
  <c r="N43" i="267" s="1"/>
  <c r="N81" i="268"/>
  <c r="N41" i="268" s="1"/>
  <c r="N43" i="268" s="1"/>
  <c r="I76" i="244"/>
  <c r="N64" i="244"/>
  <c r="N70" i="244" s="1"/>
  <c r="I69" i="191"/>
  <c r="I83" i="246"/>
  <c r="I79" i="245"/>
  <c r="I72" i="365"/>
  <c r="I71" i="312"/>
  <c r="I76" i="245"/>
  <c r="I76" i="267"/>
  <c r="I70" i="234"/>
  <c r="I71" i="67"/>
  <c r="I70" i="215"/>
  <c r="I78" i="279"/>
  <c r="I72" i="363"/>
  <c r="I72" i="354"/>
  <c r="I72" i="259"/>
  <c r="I69" i="141"/>
  <c r="I72" i="334"/>
  <c r="I72" i="315"/>
  <c r="I71" i="357"/>
  <c r="I71" i="353"/>
  <c r="N72" i="344"/>
  <c r="I72" i="356"/>
  <c r="I71" i="343"/>
  <c r="I69" i="146"/>
  <c r="N79" i="328"/>
  <c r="L85" i="328" s="1"/>
  <c r="I70" i="367"/>
  <c r="N77" i="158"/>
  <c r="N81" i="158" s="1"/>
  <c r="N47" i="158" s="1"/>
  <c r="N49" i="158" s="1"/>
  <c r="I69" i="139"/>
  <c r="I75" i="280"/>
  <c r="I71" i="340"/>
  <c r="I71" i="239"/>
  <c r="I70" i="142"/>
  <c r="I72" i="308"/>
  <c r="N76" i="140"/>
  <c r="N41" i="140" s="1"/>
  <c r="I77" i="176"/>
  <c r="I77" i="162"/>
  <c r="I76" i="164"/>
  <c r="N81" i="157"/>
  <c r="N47" i="157" s="1"/>
  <c r="N49" i="157" s="1"/>
  <c r="I70" i="94"/>
  <c r="N76" i="141"/>
  <c r="N41" i="141" s="1"/>
  <c r="N76" i="148"/>
  <c r="N41" i="148" s="1"/>
  <c r="N43" i="148" s="1"/>
  <c r="N76" i="213"/>
  <c r="N42" i="213" s="1"/>
  <c r="N44" i="213" s="1"/>
  <c r="N78" i="213" s="1"/>
  <c r="L83" i="213" s="1"/>
  <c r="N80" i="217"/>
  <c r="N46" i="217" s="1"/>
  <c r="N48" i="217" s="1"/>
  <c r="N82" i="217" s="1"/>
  <c r="L87" i="217" s="1"/>
  <c r="N80" i="218"/>
  <c r="N46" i="218" s="1"/>
  <c r="N48" i="218" s="1"/>
  <c r="N82" i="218" s="1"/>
  <c r="L87" i="218" s="1"/>
  <c r="N79" i="323"/>
  <c r="L85" i="323" s="1"/>
  <c r="N59" i="99"/>
  <c r="N65" i="99" s="1"/>
  <c r="I70" i="17"/>
  <c r="I71" i="65"/>
  <c r="N59" i="12"/>
  <c r="N65" i="12" s="1"/>
  <c r="N61" i="273"/>
  <c r="N67" i="273" s="1"/>
  <c r="N59" i="26"/>
  <c r="N65" i="26" s="1"/>
  <c r="N37" i="137"/>
  <c r="N53" i="298"/>
  <c r="N65" i="249"/>
  <c r="N77" i="322"/>
  <c r="N79" i="322" s="1"/>
  <c r="L86" i="322" s="1"/>
  <c r="N55" i="357"/>
  <c r="L85" i="117"/>
  <c r="L85" i="126"/>
  <c r="L83" i="117"/>
  <c r="N86" i="117" s="1"/>
  <c r="N88" i="117" s="1"/>
  <c r="D107" i="5" s="1"/>
  <c r="L85" i="119"/>
  <c r="N53" i="290"/>
  <c r="N53" i="297"/>
  <c r="N53" i="301"/>
  <c r="N53" i="309"/>
  <c r="N55" i="315"/>
  <c r="N55" i="345"/>
  <c r="N79" i="345" s="1"/>
  <c r="L85" i="345" s="1"/>
  <c r="N53" i="302"/>
  <c r="N55" i="312"/>
  <c r="N55" i="331"/>
  <c r="I71" i="56"/>
  <c r="N76" i="138"/>
  <c r="N41" i="138" s="1"/>
  <c r="N43" i="138" s="1"/>
  <c r="N80" i="184"/>
  <c r="N46" i="184" s="1"/>
  <c r="I75" i="170"/>
  <c r="N75" i="325"/>
  <c r="N41" i="325" s="1"/>
  <c r="N43" i="325" s="1"/>
  <c r="N77" i="325" s="1"/>
  <c r="L84" i="325" s="1"/>
  <c r="I71" i="91"/>
  <c r="I69" i="298"/>
  <c r="I69" i="290"/>
  <c r="I72" i="351"/>
  <c r="I70" i="87"/>
  <c r="I70" i="84"/>
  <c r="N76" i="142"/>
  <c r="N41" i="142" s="1"/>
  <c r="N43" i="142" s="1"/>
  <c r="I72" i="272"/>
  <c r="N71" i="318"/>
  <c r="N77" i="318" s="1"/>
  <c r="N41" i="318" s="1"/>
  <c r="N43" i="318" s="1"/>
  <c r="N79" i="318" s="1"/>
  <c r="N75" i="162"/>
  <c r="I75" i="171"/>
  <c r="I74" i="183"/>
  <c r="I69" i="144"/>
  <c r="N76" i="174"/>
  <c r="I71" i="257"/>
  <c r="I70" i="130"/>
  <c r="I72" i="348"/>
  <c r="I69" i="142"/>
  <c r="I70" i="89"/>
  <c r="N76" i="146"/>
  <c r="N41" i="146" s="1"/>
  <c r="N43" i="146" s="1"/>
  <c r="I72" i="317"/>
  <c r="N71" i="314"/>
  <c r="I70" i="140"/>
  <c r="I71" i="85"/>
  <c r="I69" i="192"/>
  <c r="N71" i="355"/>
  <c r="I73" i="232"/>
  <c r="I75" i="186"/>
  <c r="I76" i="181"/>
  <c r="N75" i="168"/>
  <c r="I69" i="137"/>
  <c r="I70" i="100"/>
  <c r="I71" i="81"/>
  <c r="I74" i="172"/>
  <c r="N77" i="155"/>
  <c r="I71" i="243"/>
  <c r="I74" i="164"/>
  <c r="I71" i="148"/>
  <c r="I77" i="165"/>
  <c r="I75" i="160"/>
  <c r="I71" i="250"/>
  <c r="I71" i="58"/>
  <c r="I70" i="29"/>
  <c r="I69" i="309"/>
  <c r="I76" i="189"/>
  <c r="N76" i="134"/>
  <c r="N41" i="134" s="1"/>
  <c r="I72" i="313"/>
  <c r="I76" i="154"/>
  <c r="I70" i="65"/>
  <c r="N43" i="132"/>
  <c r="N78" i="132" s="1"/>
  <c r="I71" i="103"/>
  <c r="I75" i="164"/>
  <c r="I79" i="165"/>
  <c r="I72" i="232"/>
  <c r="I74" i="181"/>
  <c r="I69" i="136"/>
  <c r="I71" i="97"/>
  <c r="I70" i="72"/>
  <c r="I71" i="329"/>
  <c r="I70" i="148"/>
  <c r="I76" i="177"/>
  <c r="I69" i="143"/>
  <c r="I70" i="146"/>
  <c r="N69" i="164"/>
  <c r="N43" i="130"/>
  <c r="N78" i="130" s="1"/>
  <c r="L85" i="130" s="1"/>
  <c r="L83" i="226"/>
  <c r="N58" i="188"/>
  <c r="L83" i="111"/>
  <c r="N86" i="111" s="1"/>
  <c r="N88" i="111" s="1"/>
  <c r="D101" i="5" s="1"/>
  <c r="L84" i="119"/>
  <c r="N86" i="119" s="1"/>
  <c r="N88" i="119" s="1"/>
  <c r="D109" i="5" s="1"/>
  <c r="N59" i="282"/>
  <c r="N55" i="294"/>
  <c r="N55" i="347"/>
  <c r="N55" i="359"/>
  <c r="N55" i="360"/>
  <c r="N79" i="360" s="1"/>
  <c r="L86" i="360" s="1"/>
  <c r="L85" i="104"/>
  <c r="N54" i="105"/>
  <c r="N54" i="148"/>
  <c r="N53" i="143"/>
  <c r="N59" i="155"/>
  <c r="L83" i="109"/>
  <c r="L84" i="109"/>
  <c r="L84" i="118"/>
  <c r="N43" i="298"/>
  <c r="N59" i="20"/>
  <c r="N65" i="20" s="1"/>
  <c r="N77" i="317"/>
  <c r="N41" i="317" s="1"/>
  <c r="N43" i="317" s="1"/>
  <c r="I70" i="55"/>
  <c r="I75" i="188"/>
  <c r="I75" i="184"/>
  <c r="I70" i="44"/>
  <c r="N76" i="182"/>
  <c r="N81" i="182" s="1"/>
  <c r="N47" i="182" s="1"/>
  <c r="N49" i="182" s="1"/>
  <c r="I70" i="149"/>
  <c r="N70" i="60"/>
  <c r="I75" i="174"/>
  <c r="I69" i="138"/>
  <c r="N76" i="57"/>
  <c r="N41" i="57" s="1"/>
  <c r="N43" i="57" s="1"/>
  <c r="N78" i="57" s="1"/>
  <c r="L83" i="57" s="1"/>
  <c r="N77" i="308"/>
  <c r="N41" i="308" s="1"/>
  <c r="N43" i="308" s="1"/>
  <c r="N79" i="308" s="1"/>
  <c r="L86" i="308" s="1"/>
  <c r="I80" i="246"/>
  <c r="I80" i="279"/>
  <c r="I72" i="264"/>
  <c r="I71" i="213"/>
  <c r="I76" i="187"/>
  <c r="I70" i="95"/>
  <c r="I71" i="79"/>
  <c r="I70" i="31"/>
  <c r="I71" i="327"/>
  <c r="I76" i="170"/>
  <c r="I71" i="106"/>
  <c r="I72" i="342"/>
  <c r="I71" i="328"/>
  <c r="I71" i="294"/>
  <c r="I76" i="171"/>
  <c r="I69" i="75"/>
  <c r="N76" i="58"/>
  <c r="N42" i="58" s="1"/>
  <c r="N43" i="58" s="1"/>
  <c r="N78" i="58" s="1"/>
  <c r="L84" i="58" s="1"/>
  <c r="N76" i="94"/>
  <c r="N41" i="94" s="1"/>
  <c r="N76" i="105"/>
  <c r="N41" i="105" s="1"/>
  <c r="N43" i="105" s="1"/>
  <c r="I70" i="30"/>
  <c r="I71" i="61"/>
  <c r="I73" i="48"/>
  <c r="I70" i="83"/>
  <c r="I71" i="321"/>
  <c r="N71" i="60"/>
  <c r="I77" i="280"/>
  <c r="I75" i="244"/>
  <c r="I70" i="141"/>
  <c r="I70" i="138"/>
  <c r="N73" i="150"/>
  <c r="M74" i="150"/>
  <c r="N74" i="150" s="1"/>
  <c r="N59" i="59"/>
  <c r="N65" i="59" s="1"/>
  <c r="N58" i="133"/>
  <c r="N64" i="133" s="1"/>
  <c r="N58" i="146"/>
  <c r="N64" i="146" s="1"/>
  <c r="N59" i="90"/>
  <c r="N65" i="90" s="1"/>
  <c r="N64" i="168"/>
  <c r="N70" i="168" s="1"/>
  <c r="N59" i="101"/>
  <c r="N65" i="101" s="1"/>
  <c r="N59" i="107"/>
  <c r="N65" i="107" s="1"/>
  <c r="I71" i="193"/>
  <c r="N77" i="335"/>
  <c r="N41" i="335" s="1"/>
  <c r="N43" i="335" s="1"/>
  <c r="I75" i="217"/>
  <c r="I77" i="168"/>
  <c r="I69" i="133"/>
  <c r="I70" i="61"/>
  <c r="I71" i="26"/>
  <c r="N75" i="155"/>
  <c r="I75" i="179"/>
  <c r="I70" i="52"/>
  <c r="I71" i="98"/>
  <c r="N61" i="150"/>
  <c r="N59" i="9"/>
  <c r="N65" i="9" s="1"/>
  <c r="N76" i="209"/>
  <c r="N41" i="209" s="1"/>
  <c r="N43" i="209" s="1"/>
  <c r="N59" i="168"/>
  <c r="N62" i="220"/>
  <c r="N65" i="245"/>
  <c r="N70" i="245" s="1"/>
  <c r="N79" i="339"/>
  <c r="L84" i="339" s="1"/>
  <c r="N64" i="248"/>
  <c r="N58" i="286"/>
  <c r="N64" i="286" s="1"/>
  <c r="N70" i="69"/>
  <c r="N76" i="69" s="1"/>
  <c r="N41" i="69" s="1"/>
  <c r="N43" i="69" s="1"/>
  <c r="N78" i="69" s="1"/>
  <c r="L83" i="69" s="1"/>
  <c r="N59" i="31"/>
  <c r="N65" i="31" s="1"/>
  <c r="N59" i="102"/>
  <c r="N65" i="102" s="1"/>
  <c r="N76" i="65"/>
  <c r="N41" i="65" s="1"/>
  <c r="N43" i="65" s="1"/>
  <c r="N78" i="65" s="1"/>
  <c r="N77" i="263"/>
  <c r="N41" i="263" s="1"/>
  <c r="N43" i="263" s="1"/>
  <c r="N77" i="265"/>
  <c r="N41" i="265" s="1"/>
  <c r="N43" i="265" s="1"/>
  <c r="N65" i="248"/>
  <c r="N62" i="150"/>
  <c r="N59" i="103"/>
  <c r="N65" i="103" s="1"/>
  <c r="N78" i="70"/>
  <c r="L84" i="70" s="1"/>
  <c r="N63" i="249"/>
  <c r="N65" i="154"/>
  <c r="N70" i="154" s="1"/>
  <c r="N59" i="80"/>
  <c r="N65" i="80" s="1"/>
  <c r="L85" i="28"/>
  <c r="L85" i="113"/>
  <c r="N86" i="113" s="1"/>
  <c r="N88" i="113" s="1"/>
  <c r="D103" i="5" s="1"/>
  <c r="I71" i="18"/>
  <c r="N54" i="83"/>
  <c r="N77" i="256"/>
  <c r="N41" i="256" s="1"/>
  <c r="N43" i="256" s="1"/>
  <c r="N59" i="24"/>
  <c r="N65" i="24" s="1"/>
  <c r="I70" i="127"/>
  <c r="I71" i="88"/>
  <c r="N59" i="33"/>
  <c r="N65" i="33" s="1"/>
  <c r="N59" i="60"/>
  <c r="N65" i="60" s="1"/>
  <c r="N58" i="139"/>
  <c r="N64" i="139" s="1"/>
  <c r="N59" i="82"/>
  <c r="N65" i="82" s="1"/>
  <c r="N58" i="145"/>
  <c r="N64" i="145" s="1"/>
  <c r="N59" i="30"/>
  <c r="N65" i="30" s="1"/>
  <c r="N66" i="165"/>
  <c r="N64" i="170"/>
  <c r="N70" i="170" s="1"/>
  <c r="N59" i="94"/>
  <c r="N65" i="94" s="1"/>
  <c r="N59" i="97"/>
  <c r="N65" i="97" s="1"/>
  <c r="I76" i="178"/>
  <c r="I71" i="105"/>
  <c r="I70" i="92"/>
  <c r="I69" i="74"/>
  <c r="I70" i="18"/>
  <c r="I70" i="145"/>
  <c r="N71" i="71"/>
  <c r="I71" i="82"/>
  <c r="N59" i="162"/>
  <c r="N69" i="246"/>
  <c r="N74" i="246" s="1"/>
  <c r="N61" i="272"/>
  <c r="N67" i="272" s="1"/>
  <c r="N77" i="329"/>
  <c r="N41" i="329" s="1"/>
  <c r="N43" i="329" s="1"/>
  <c r="N79" i="329" s="1"/>
  <c r="N55" i="366"/>
  <c r="N79" i="366" s="1"/>
  <c r="N58" i="287"/>
  <c r="N64" i="287" s="1"/>
  <c r="N68" i="252"/>
  <c r="N74" i="252" s="1"/>
  <c r="N59" i="242"/>
  <c r="N65" i="242" s="1"/>
  <c r="N58" i="283"/>
  <c r="N64" i="283" s="1"/>
  <c r="N59" i="187"/>
  <c r="N56" i="272"/>
  <c r="L84" i="120"/>
  <c r="N54" i="96"/>
  <c r="N53" i="142"/>
  <c r="N53" i="149"/>
  <c r="N53" i="147"/>
  <c r="N54" i="80"/>
  <c r="N54" i="84"/>
  <c r="N53" i="145"/>
  <c r="N58" i="160"/>
  <c r="N53" i="285"/>
  <c r="N55" i="235"/>
  <c r="N55" i="236"/>
  <c r="N86" i="369"/>
  <c r="N88" i="369" s="1"/>
  <c r="D318" i="5" s="1"/>
  <c r="N70" i="186"/>
  <c r="N64" i="285"/>
  <c r="N54" i="68"/>
  <c r="N53" i="78"/>
  <c r="N77" i="78" s="1"/>
  <c r="L83" i="78" s="1"/>
  <c r="N54" i="81"/>
  <c r="N53" i="134"/>
  <c r="N59" i="154"/>
  <c r="N58" i="172"/>
  <c r="N58" i="174"/>
  <c r="N58" i="179"/>
  <c r="N58" i="180"/>
  <c r="N55" i="264"/>
  <c r="N55" i="265"/>
  <c r="N59" i="266"/>
  <c r="N55" i="313"/>
  <c r="N55" i="314"/>
  <c r="N55" i="348"/>
  <c r="N53" i="139"/>
  <c r="N59" i="157"/>
  <c r="N58" i="164"/>
  <c r="N61" i="165"/>
  <c r="N58" i="177"/>
  <c r="N58" i="183"/>
  <c r="N58" i="184"/>
  <c r="N53" i="192"/>
  <c r="N55" i="238"/>
  <c r="N79" i="238" s="1"/>
  <c r="L86" i="238" s="1"/>
  <c r="N55" i="251"/>
  <c r="N79" i="251" s="1"/>
  <c r="L85" i="251" s="1"/>
  <c r="N55" i="258"/>
  <c r="N53" i="291"/>
  <c r="N53" i="292"/>
  <c r="N45" i="247"/>
  <c r="N43" i="208"/>
  <c r="N78" i="208" s="1"/>
  <c r="N77" i="331"/>
  <c r="N41" i="331" s="1"/>
  <c r="N43" i="331" s="1"/>
  <c r="N79" i="331" s="1"/>
  <c r="L85" i="331" s="1"/>
  <c r="N77" i="330"/>
  <c r="N41" i="330" s="1"/>
  <c r="N43" i="330" s="1"/>
  <c r="N77" i="357"/>
  <c r="N41" i="357" s="1"/>
  <c r="N43" i="357" s="1"/>
  <c r="N77" i="351"/>
  <c r="N41" i="351" s="1"/>
  <c r="N43" i="351" s="1"/>
  <c r="N79" i="351" s="1"/>
  <c r="N77" i="344"/>
  <c r="N41" i="344" s="1"/>
  <c r="N43" i="344" s="1"/>
  <c r="N79" i="344" s="1"/>
  <c r="N77" i="316"/>
  <c r="N41" i="316" s="1"/>
  <c r="N43" i="316" s="1"/>
  <c r="I71" i="100"/>
  <c r="I70" i="63"/>
  <c r="I70" i="59"/>
  <c r="N75" i="287"/>
  <c r="N41" i="287" s="1"/>
  <c r="N43" i="287" s="1"/>
  <c r="I77" i="154"/>
  <c r="I71" i="66"/>
  <c r="I76" i="160"/>
  <c r="N76" i="90"/>
  <c r="N41" i="90" s="1"/>
  <c r="N43" i="90" s="1"/>
  <c r="N81" i="249"/>
  <c r="N43" i="249" s="1"/>
  <c r="N45" i="249" s="1"/>
  <c r="N78" i="273"/>
  <c r="N41" i="273" s="1"/>
  <c r="N43" i="273" s="1"/>
  <c r="N80" i="273" s="1"/>
  <c r="L86" i="273" s="1"/>
  <c r="N79" i="371"/>
  <c r="L86" i="371" s="1"/>
  <c r="I69" i="140"/>
  <c r="I70" i="132"/>
  <c r="I70" i="86"/>
  <c r="N70" i="71"/>
  <c r="I70" i="28"/>
  <c r="N76" i="67"/>
  <c r="N41" i="67" s="1"/>
  <c r="N43" i="67" s="1"/>
  <c r="N78" i="67" s="1"/>
  <c r="L85" i="67" s="1"/>
  <c r="N81" i="187"/>
  <c r="N47" i="187" s="1"/>
  <c r="N49" i="187" s="1"/>
  <c r="N76" i="214"/>
  <c r="N42" i="214" s="1"/>
  <c r="N44" i="214" s="1"/>
  <c r="N78" i="214" s="1"/>
  <c r="L83" i="214" s="1"/>
  <c r="N43" i="237"/>
  <c r="N80" i="277"/>
  <c r="L87" i="277" s="1"/>
  <c r="N77" i="303"/>
  <c r="L84" i="303" s="1"/>
  <c r="N79" i="343"/>
  <c r="L85" i="343" s="1"/>
  <c r="I70" i="139"/>
  <c r="I71" i="20"/>
  <c r="I71" i="15"/>
  <c r="I70" i="209"/>
  <c r="N76" i="242"/>
  <c r="N40" i="242" s="1"/>
  <c r="N42" i="242" s="1"/>
  <c r="N77" i="337"/>
  <c r="N41" i="337" s="1"/>
  <c r="N43" i="337" s="1"/>
  <c r="N79" i="337" s="1"/>
  <c r="N77" i="363"/>
  <c r="N41" i="363" s="1"/>
  <c r="N43" i="363" s="1"/>
  <c r="N79" i="363" s="1"/>
  <c r="N66" i="294"/>
  <c r="N70" i="266"/>
  <c r="N69" i="177"/>
  <c r="N70" i="187"/>
  <c r="N69" i="160"/>
  <c r="N69" i="180"/>
  <c r="N69" i="184"/>
  <c r="N69" i="179"/>
  <c r="N70" i="171"/>
  <c r="N70" i="158"/>
  <c r="N70" i="268"/>
  <c r="N70" i="185"/>
  <c r="L83" i="224"/>
  <c r="L85" i="224"/>
  <c r="L85" i="77"/>
  <c r="L84" i="122"/>
  <c r="N54" i="79"/>
  <c r="N54" i="85"/>
  <c r="N54" i="98"/>
  <c r="N53" i="146"/>
  <c r="N53" i="144"/>
  <c r="L83" i="104"/>
  <c r="N86" i="104" s="1"/>
  <c r="N88" i="104" s="1"/>
  <c r="D94" i="5" s="1"/>
  <c r="L84" i="126"/>
  <c r="N86" i="126" s="1"/>
  <c r="N88" i="126" s="1"/>
  <c r="D116" i="5" s="1"/>
  <c r="L83" i="122"/>
  <c r="N86" i="122" s="1"/>
  <c r="N88" i="122" s="1"/>
  <c r="D112" i="5" s="1"/>
  <c r="N54" i="35"/>
  <c r="N54" i="82"/>
  <c r="N54" i="91"/>
  <c r="N54" i="97"/>
  <c r="N54" i="106"/>
  <c r="N53" i="138"/>
  <c r="N53" i="141"/>
  <c r="N61" i="207"/>
  <c r="N50" i="228"/>
  <c r="N54" i="242"/>
  <c r="N54" i="243"/>
  <c r="N59" i="245"/>
  <c r="N63" i="246"/>
  <c r="N58" i="247"/>
  <c r="N55" i="257"/>
  <c r="N79" i="257" s="1"/>
  <c r="L85" i="257" s="1"/>
  <c r="N55" i="259"/>
  <c r="N79" i="259" s="1"/>
  <c r="N69" i="260"/>
  <c r="L83" i="118"/>
  <c r="N86" i="118" s="1"/>
  <c r="N88" i="118" s="1"/>
  <c r="D108" i="5" s="1"/>
  <c r="N54" i="41"/>
  <c r="N59" i="182"/>
  <c r="N56" i="275"/>
  <c r="N61" i="279"/>
  <c r="N59" i="268"/>
  <c r="L85" i="115"/>
  <c r="L83" i="115"/>
  <c r="N54" i="89"/>
  <c r="N58" i="181"/>
  <c r="N59" i="244"/>
  <c r="L83" i="120"/>
  <c r="L85" i="226"/>
  <c r="N86" i="226" s="1"/>
  <c r="N88" i="226" s="1"/>
  <c r="D187" i="5" s="1"/>
  <c r="L84" i="77"/>
  <c r="N86" i="77" s="1"/>
  <c r="N88" i="77" s="1"/>
  <c r="D68" i="5" s="1"/>
  <c r="L83" i="112"/>
  <c r="N54" i="231"/>
  <c r="N56" i="232"/>
  <c r="N55" i="254"/>
  <c r="L84" i="112"/>
  <c r="N55" i="356"/>
  <c r="N79" i="356" s="1"/>
  <c r="L84" i="356" s="1"/>
  <c r="N55" i="263"/>
  <c r="N56" i="270"/>
  <c r="N55" i="237"/>
  <c r="N58" i="248"/>
  <c r="N53" i="283"/>
  <c r="N79" i="365"/>
  <c r="L86" i="365" s="1"/>
  <c r="N53" i="133"/>
  <c r="N55" i="330"/>
  <c r="N78" i="216"/>
  <c r="L84" i="216" s="1"/>
  <c r="N54" i="86"/>
  <c r="N54" i="99"/>
  <c r="N58" i="249"/>
  <c r="N56" i="274"/>
  <c r="N55" i="316"/>
  <c r="N54" i="71"/>
  <c r="L85" i="73"/>
  <c r="N53" i="136"/>
  <c r="N53" i="293"/>
  <c r="L83" i="110"/>
  <c r="L84" i="125"/>
  <c r="L84" i="110"/>
  <c r="L84" i="115"/>
  <c r="N54" i="37"/>
  <c r="N54" i="38"/>
  <c r="N54" i="43"/>
  <c r="N55" i="50"/>
  <c r="N54" i="88"/>
  <c r="N59" i="185"/>
  <c r="L83" i="125"/>
  <c r="N54" i="45"/>
  <c r="N59" i="280"/>
  <c r="L84" i="124"/>
  <c r="N54" i="44"/>
  <c r="L84" i="225"/>
  <c r="L85" i="225"/>
  <c r="N54" i="87"/>
  <c r="N59" i="158"/>
  <c r="N55" i="256"/>
  <c r="N53" i="286"/>
  <c r="N55" i="311"/>
  <c r="N55" i="355"/>
  <c r="L85" i="114"/>
  <c r="L83" i="114"/>
  <c r="N61" i="221"/>
  <c r="N55" i="317"/>
  <c r="N55" i="319"/>
  <c r="N54" i="39"/>
  <c r="N54" i="40"/>
  <c r="N56" i="48"/>
  <c r="N54" i="90"/>
  <c r="N53" i="137"/>
  <c r="N59" i="176"/>
  <c r="N53" i="75"/>
  <c r="N53" i="209"/>
  <c r="N53" i="140"/>
  <c r="N63" i="252"/>
  <c r="N55" i="262"/>
  <c r="N79" i="262" s="1"/>
  <c r="N53" i="284"/>
  <c r="N55" i="332"/>
  <c r="N56" i="271"/>
  <c r="N54" i="34"/>
  <c r="L83" i="73"/>
  <c r="L84" i="224"/>
  <c r="L82" i="78"/>
  <c r="L84" i="78"/>
  <c r="L85" i="123"/>
  <c r="L84" i="123"/>
  <c r="N59" i="267"/>
  <c r="L84" i="116"/>
  <c r="L85" i="116"/>
  <c r="N54" i="42"/>
  <c r="L83" i="121"/>
  <c r="N54" i="36"/>
  <c r="N55" i="335"/>
  <c r="N55" i="362"/>
  <c r="N79" i="362" s="1"/>
  <c r="L85" i="124"/>
  <c r="N79" i="346"/>
  <c r="L85" i="346" s="1"/>
  <c r="N79" i="357"/>
  <c r="L84" i="357" s="1"/>
  <c r="N55" i="193"/>
  <c r="N79" i="340"/>
  <c r="L84" i="340" s="1"/>
  <c r="N48" i="184"/>
  <c r="N43" i="30"/>
  <c r="N78" i="30" s="1"/>
  <c r="N43" i="192"/>
  <c r="N43" i="52"/>
  <c r="N78" i="52" s="1"/>
  <c r="L83" i="52" s="1"/>
  <c r="N43" i="127"/>
  <c r="N77" i="127" s="1"/>
  <c r="L83" i="127" s="1"/>
  <c r="N86" i="11"/>
  <c r="N88" i="11" s="1"/>
  <c r="D319" i="5" s="1"/>
  <c r="N43" i="309"/>
  <c r="N77" i="309" s="1"/>
  <c r="N43" i="54"/>
  <c r="N43" i="190"/>
  <c r="N77" i="190" s="1"/>
  <c r="L84" i="190" s="1"/>
  <c r="N43" i="141"/>
  <c r="N43" i="297"/>
  <c r="N43" i="227"/>
  <c r="N74" i="227" s="1"/>
  <c r="N48" i="221"/>
  <c r="N43" i="44"/>
  <c r="N86" i="370"/>
  <c r="N88" i="370" s="1"/>
  <c r="D320" i="5" s="1"/>
  <c r="N43" i="134"/>
  <c r="N78" i="134" s="1"/>
  <c r="N43" i="236"/>
  <c r="N43" i="140"/>
  <c r="N43" i="12"/>
  <c r="N78" i="12" s="1"/>
  <c r="L84" i="12" s="1"/>
  <c r="N43" i="53"/>
  <c r="N43" i="94"/>
  <c r="N43" i="131"/>
  <c r="N78" i="131" s="1"/>
  <c r="L84" i="131" s="1"/>
  <c r="N43" i="306"/>
  <c r="N79" i="306" s="1"/>
  <c r="I70" i="37"/>
  <c r="I70" i="90"/>
  <c r="I70" i="98"/>
  <c r="N76" i="86"/>
  <c r="N41" i="86" s="1"/>
  <c r="N43" i="86" s="1"/>
  <c r="I71" i="95"/>
  <c r="I71" i="108"/>
  <c r="I71" i="64"/>
  <c r="I70" i="68"/>
  <c r="I70" i="99"/>
  <c r="I71" i="59"/>
  <c r="I70" i="36"/>
  <c r="I70" i="20"/>
  <c r="I71" i="86"/>
  <c r="I70" i="67"/>
  <c r="I76" i="157"/>
  <c r="N76" i="82"/>
  <c r="N41" i="82" s="1"/>
  <c r="N43" i="82" s="1"/>
  <c r="N83" i="207"/>
  <c r="N46" i="207" s="1"/>
  <c r="N48" i="207" s="1"/>
  <c r="N73" i="229"/>
  <c r="N40" i="229" s="1"/>
  <c r="N42" i="229" s="1"/>
  <c r="N75" i="229" s="1"/>
  <c r="L80" i="229" s="1"/>
  <c r="N76" i="243"/>
  <c r="N40" i="243" s="1"/>
  <c r="N42" i="243" s="1"/>
  <c r="N78" i="243" s="1"/>
  <c r="N83" i="279"/>
  <c r="N46" i="279" s="1"/>
  <c r="N48" i="279" s="1"/>
  <c r="N85" i="279" s="1"/>
  <c r="N75" i="292"/>
  <c r="N41" i="292" s="1"/>
  <c r="N43" i="292" s="1"/>
  <c r="I69" i="135"/>
  <c r="I70" i="58"/>
  <c r="N77" i="350"/>
  <c r="N41" i="350" s="1"/>
  <c r="N43" i="350" s="1"/>
  <c r="N79" i="350" s="1"/>
  <c r="L84" i="350" s="1"/>
  <c r="I70" i="134"/>
  <c r="I70" i="103"/>
  <c r="I70" i="74"/>
  <c r="I71" i="57"/>
  <c r="N77" i="298"/>
  <c r="L84" i="298" s="1"/>
  <c r="I70" i="136"/>
  <c r="I70" i="131"/>
  <c r="I71" i="101"/>
  <c r="I71" i="94"/>
  <c r="I71" i="89"/>
  <c r="I70" i="9"/>
  <c r="I75" i="172"/>
  <c r="I70" i="96"/>
  <c r="I70" i="22"/>
  <c r="I70" i="75"/>
  <c r="I70" i="43"/>
  <c r="N75" i="133"/>
  <c r="N41" i="133" s="1"/>
  <c r="N43" i="133" s="1"/>
  <c r="N80" i="164"/>
  <c r="N46" i="164" s="1"/>
  <c r="N48" i="164" s="1"/>
  <c r="N81" i="171"/>
  <c r="N47" i="171" s="1"/>
  <c r="N49" i="171" s="1"/>
  <c r="N83" i="171" s="1"/>
  <c r="L88" i="171" s="1"/>
  <c r="N80" i="179"/>
  <c r="N46" i="179" s="1"/>
  <c r="N48" i="179" s="1"/>
  <c r="N77" i="295"/>
  <c r="N41" i="295" s="1"/>
  <c r="N43" i="295" s="1"/>
  <c r="N79" i="295" s="1"/>
  <c r="L84" i="295" s="1"/>
  <c r="N70" i="56"/>
  <c r="N76" i="56" s="1"/>
  <c r="N42" i="56" s="1"/>
  <c r="N43" i="56" s="1"/>
  <c r="N78" i="56" s="1"/>
  <c r="L84" i="56" s="1"/>
  <c r="I70" i="56"/>
  <c r="N69" i="145"/>
  <c r="N76" i="145" s="1"/>
  <c r="N41" i="145" s="1"/>
  <c r="N43" i="145" s="1"/>
  <c r="I69" i="145"/>
  <c r="N70" i="144"/>
  <c r="N76" i="144" s="1"/>
  <c r="N41" i="144" s="1"/>
  <c r="N43" i="144" s="1"/>
  <c r="I70" i="144"/>
  <c r="N70" i="15"/>
  <c r="N76" i="15" s="1"/>
  <c r="N42" i="15" s="1"/>
  <c r="N43" i="15" s="1"/>
  <c r="N78" i="15" s="1"/>
  <c r="L85" i="15" s="1"/>
  <c r="I70" i="15"/>
  <c r="N71" i="17"/>
  <c r="N76" i="17" s="1"/>
  <c r="N42" i="17" s="1"/>
  <c r="N43" i="17" s="1"/>
  <c r="N78" i="17" s="1"/>
  <c r="I71" i="17"/>
  <c r="N70" i="27"/>
  <c r="N76" i="27" s="1"/>
  <c r="N42" i="27" s="1"/>
  <c r="I70" i="27"/>
  <c r="N70" i="38"/>
  <c r="N76" i="38" s="1"/>
  <c r="N42" i="38" s="1"/>
  <c r="N43" i="38" s="1"/>
  <c r="N78" i="38" s="1"/>
  <c r="I70" i="38"/>
  <c r="N70" i="39"/>
  <c r="N76" i="39" s="1"/>
  <c r="N42" i="39" s="1"/>
  <c r="N43" i="39" s="1"/>
  <c r="N78" i="39" s="1"/>
  <c r="L83" i="39" s="1"/>
  <c r="I70" i="39"/>
  <c r="N70" i="40"/>
  <c r="N76" i="40" s="1"/>
  <c r="N42" i="40" s="1"/>
  <c r="N43" i="40" s="1"/>
  <c r="I70" i="40"/>
  <c r="N70" i="45"/>
  <c r="N76" i="45" s="1"/>
  <c r="N42" i="45" s="1"/>
  <c r="I70" i="45"/>
  <c r="N70" i="46"/>
  <c r="N76" i="46" s="1"/>
  <c r="N42" i="46" s="1"/>
  <c r="N43" i="46" s="1"/>
  <c r="N78" i="46" s="1"/>
  <c r="I70" i="46"/>
  <c r="N72" i="48"/>
  <c r="N78" i="48" s="1"/>
  <c r="N42" i="48" s="1"/>
  <c r="N43" i="48" s="1"/>
  <c r="I72" i="48"/>
  <c r="N70" i="49"/>
  <c r="N76" i="49" s="1"/>
  <c r="N42" i="49" s="1"/>
  <c r="N43" i="49" s="1"/>
  <c r="N78" i="49" s="1"/>
  <c r="I70" i="49"/>
  <c r="N71" i="84"/>
  <c r="I71" i="84"/>
  <c r="N70" i="85"/>
  <c r="N76" i="85" s="1"/>
  <c r="N41" i="85" s="1"/>
  <c r="N43" i="85" s="1"/>
  <c r="I70" i="85"/>
  <c r="N70" i="88"/>
  <c r="N76" i="88" s="1"/>
  <c r="N41" i="88" s="1"/>
  <c r="N43" i="88" s="1"/>
  <c r="N78" i="88" s="1"/>
  <c r="L83" i="88" s="1"/>
  <c r="I70" i="88"/>
  <c r="N70" i="137"/>
  <c r="N76" i="137" s="1"/>
  <c r="N41" i="137" s="1"/>
  <c r="N43" i="137" s="1"/>
  <c r="N78" i="137" s="1"/>
  <c r="I70" i="137"/>
  <c r="N76" i="139"/>
  <c r="N41" i="139" s="1"/>
  <c r="N43" i="139" s="1"/>
  <c r="I74" i="50"/>
  <c r="N71" i="80"/>
  <c r="I71" i="80"/>
  <c r="N71" i="96"/>
  <c r="N76" i="96" s="1"/>
  <c r="N41" i="96" s="1"/>
  <c r="N43" i="96" s="1"/>
  <c r="I71" i="96"/>
  <c r="N71" i="99"/>
  <c r="N76" i="99" s="1"/>
  <c r="N41" i="99" s="1"/>
  <c r="N43" i="99" s="1"/>
  <c r="N78" i="99" s="1"/>
  <c r="L85" i="99" s="1"/>
  <c r="I71" i="99"/>
  <c r="N70" i="101"/>
  <c r="N76" i="101" s="1"/>
  <c r="N41" i="101" s="1"/>
  <c r="N43" i="101" s="1"/>
  <c r="N78" i="101" s="1"/>
  <c r="L85" i="101" s="1"/>
  <c r="I70" i="101"/>
  <c r="N70" i="102"/>
  <c r="I70" i="102"/>
  <c r="N70" i="108"/>
  <c r="N76" i="108" s="1"/>
  <c r="N41" i="108" s="1"/>
  <c r="N43" i="108" s="1"/>
  <c r="N78" i="108" s="1"/>
  <c r="L84" i="108" s="1"/>
  <c r="I70" i="108"/>
  <c r="N70" i="129"/>
  <c r="N76" i="129" s="1"/>
  <c r="N41" i="129" s="1"/>
  <c r="N43" i="129" s="1"/>
  <c r="N78" i="129" s="1"/>
  <c r="L83" i="129" s="1"/>
  <c r="I70" i="129"/>
  <c r="N70" i="135"/>
  <c r="N76" i="135" s="1"/>
  <c r="N41" i="135" s="1"/>
  <c r="N43" i="135" s="1"/>
  <c r="N78" i="135" s="1"/>
  <c r="I70" i="135"/>
  <c r="N76" i="136"/>
  <c r="N41" i="136" s="1"/>
  <c r="N43" i="136" s="1"/>
  <c r="N75" i="180"/>
  <c r="N80" i="180" s="1"/>
  <c r="N46" i="180" s="1"/>
  <c r="N48" i="180" s="1"/>
  <c r="I75" i="180"/>
  <c r="N77" i="313"/>
  <c r="N41" i="313" s="1"/>
  <c r="N43" i="313" s="1"/>
  <c r="N71" i="92"/>
  <c r="N76" i="92" s="1"/>
  <c r="N41" i="92" s="1"/>
  <c r="N43" i="92" s="1"/>
  <c r="N78" i="92" s="1"/>
  <c r="L85" i="92" s="1"/>
  <c r="I71" i="92"/>
  <c r="N70" i="143"/>
  <c r="N76" i="143" s="1"/>
  <c r="N41" i="143" s="1"/>
  <c r="N43" i="143" s="1"/>
  <c r="N78" i="143" s="1"/>
  <c r="I70" i="143"/>
  <c r="N72" i="150"/>
  <c r="I72" i="150"/>
  <c r="N75" i="154"/>
  <c r="N81" i="154" s="1"/>
  <c r="N47" i="154" s="1"/>
  <c r="N49" i="154" s="1"/>
  <c r="I75" i="154"/>
  <c r="N74" i="160"/>
  <c r="N80" i="160" s="1"/>
  <c r="N46" i="160" s="1"/>
  <c r="N48" i="160" s="1"/>
  <c r="I74" i="160"/>
  <c r="N78" i="165"/>
  <c r="N83" i="165" s="1"/>
  <c r="N49" i="165" s="1"/>
  <c r="N51" i="165" s="1"/>
  <c r="I78" i="165"/>
  <c r="N76" i="168"/>
  <c r="N81" i="168" s="1"/>
  <c r="N47" i="168" s="1"/>
  <c r="N49" i="168" s="1"/>
  <c r="I76" i="168"/>
  <c r="N75" i="176"/>
  <c r="N81" i="176" s="1"/>
  <c r="N47" i="176" s="1"/>
  <c r="N49" i="176" s="1"/>
  <c r="I75" i="176"/>
  <c r="N75" i="178"/>
  <c r="N81" i="178" s="1"/>
  <c r="N47" i="178" s="1"/>
  <c r="N49" i="178" s="1"/>
  <c r="I75" i="178"/>
  <c r="L83" i="28"/>
  <c r="I72" i="193"/>
  <c r="I70" i="212"/>
  <c r="N77" i="307"/>
  <c r="N41" i="307" s="1"/>
  <c r="N43" i="307" s="1"/>
  <c r="N79" i="307" s="1"/>
  <c r="L86" i="307" s="1"/>
  <c r="I66" i="228"/>
  <c r="I73" i="50"/>
  <c r="I71" i="25"/>
  <c r="I67" i="229"/>
  <c r="N77" i="258"/>
  <c r="N41" i="258" s="1"/>
  <c r="N43" i="258" s="1"/>
  <c r="N79" i="258" s="1"/>
  <c r="L85" i="258" s="1"/>
  <c r="N77" i="262"/>
  <c r="N41" i="262" s="1"/>
  <c r="N43" i="262" s="1"/>
  <c r="N75" i="289"/>
  <c r="N41" i="289" s="1"/>
  <c r="N43" i="289" s="1"/>
  <c r="N77" i="289" s="1"/>
  <c r="L83" i="289" s="1"/>
  <c r="N77" i="347"/>
  <c r="N41" i="347" s="1"/>
  <c r="N43" i="347" s="1"/>
  <c r="N79" i="364"/>
  <c r="N77" i="319"/>
  <c r="N41" i="319" s="1"/>
  <c r="N43" i="319" s="1"/>
  <c r="N77" i="315"/>
  <c r="N41" i="315" s="1"/>
  <c r="N43" i="315" s="1"/>
  <c r="N79" i="315" s="1"/>
  <c r="N75" i="310"/>
  <c r="N41" i="310" s="1"/>
  <c r="N43" i="310" s="1"/>
  <c r="N77" i="310" s="1"/>
  <c r="N76" i="98"/>
  <c r="N41" i="98" s="1"/>
  <c r="N43" i="98" s="1"/>
  <c r="N78" i="98" s="1"/>
  <c r="L84" i="98" s="1"/>
  <c r="N76" i="215"/>
  <c r="N42" i="215" s="1"/>
  <c r="N44" i="215" s="1"/>
  <c r="N78" i="215" s="1"/>
  <c r="L85" i="215" s="1"/>
  <c r="N75" i="293"/>
  <c r="N41" i="293" s="1"/>
  <c r="N43" i="293" s="1"/>
  <c r="N77" i="332"/>
  <c r="N41" i="332" s="1"/>
  <c r="N43" i="332" s="1"/>
  <c r="N77" i="320"/>
  <c r="N79" i="320" s="1"/>
  <c r="L86" i="320" s="1"/>
  <c r="N77" i="311"/>
  <c r="N41" i="311" s="1"/>
  <c r="N43" i="311" s="1"/>
  <c r="N77" i="191"/>
  <c r="L84" i="191" s="1"/>
  <c r="I75" i="218"/>
  <c r="I71" i="215"/>
  <c r="I70" i="26"/>
  <c r="N75" i="285"/>
  <c r="N41" i="285" s="1"/>
  <c r="N43" i="285" s="1"/>
  <c r="I78" i="220"/>
  <c r="N80" i="183"/>
  <c r="N46" i="183" s="1"/>
  <c r="N48" i="183" s="1"/>
  <c r="N80" i="188"/>
  <c r="N46" i="188" s="1"/>
  <c r="N48" i="188" s="1"/>
  <c r="N78" i="275"/>
  <c r="N41" i="275" s="1"/>
  <c r="N43" i="275" s="1"/>
  <c r="N77" i="296"/>
  <c r="N41" i="296" s="1"/>
  <c r="N43" i="296" s="1"/>
  <c r="N79" i="296" s="1"/>
  <c r="N77" i="333"/>
  <c r="N41" i="333" s="1"/>
  <c r="N43" i="333" s="1"/>
  <c r="N79" i="333" s="1"/>
  <c r="L86" i="333" s="1"/>
  <c r="N70" i="23"/>
  <c r="N76" i="23" s="1"/>
  <c r="N42" i="23" s="1"/>
  <c r="N43" i="23" s="1"/>
  <c r="N78" i="23" s="1"/>
  <c r="I70" i="23"/>
  <c r="L84" i="323"/>
  <c r="L86" i="323"/>
  <c r="N77" i="359"/>
  <c r="N41" i="359" s="1"/>
  <c r="N43" i="359" s="1"/>
  <c r="N77" i="355"/>
  <c r="N41" i="355" s="1"/>
  <c r="N43" i="355" s="1"/>
  <c r="N77" i="352"/>
  <c r="N41" i="352" s="1"/>
  <c r="N43" i="352" s="1"/>
  <c r="N79" i="352" s="1"/>
  <c r="L86" i="352" s="1"/>
  <c r="I70" i="81"/>
  <c r="I71" i="107"/>
  <c r="N70" i="7"/>
  <c r="N76" i="7" s="1"/>
  <c r="N42" i="7" s="1"/>
  <c r="N43" i="7" s="1"/>
  <c r="N78" i="7" s="1"/>
  <c r="I70" i="7"/>
  <c r="N70" i="14"/>
  <c r="I70" i="14"/>
  <c r="N70" i="25"/>
  <c r="N76" i="25" s="1"/>
  <c r="N42" i="25" s="1"/>
  <c r="N43" i="25" s="1"/>
  <c r="N78" i="25" s="1"/>
  <c r="L83" i="25" s="1"/>
  <c r="I70" i="25"/>
  <c r="N71" i="63"/>
  <c r="I71" i="63"/>
  <c r="N71" i="68"/>
  <c r="N76" i="68" s="1"/>
  <c r="N41" i="68" s="1"/>
  <c r="N43" i="68" s="1"/>
  <c r="I71" i="68"/>
  <c r="N69" i="72"/>
  <c r="N75" i="72" s="1"/>
  <c r="N41" i="72" s="1"/>
  <c r="N43" i="72" s="1"/>
  <c r="N77" i="72" s="1"/>
  <c r="L83" i="72" s="1"/>
  <c r="I69" i="72"/>
  <c r="N69" i="149"/>
  <c r="N76" i="149" s="1"/>
  <c r="N41" i="149" s="1"/>
  <c r="N43" i="149" s="1"/>
  <c r="I69" i="149"/>
  <c r="N86" i="252"/>
  <c r="N45" i="252" s="1"/>
  <c r="N47" i="252" s="1"/>
  <c r="N86" i="260"/>
  <c r="N91" i="260" s="1"/>
  <c r="N47" i="260" s="1"/>
  <c r="N49" i="260" s="1"/>
  <c r="I86" i="260"/>
  <c r="N71" i="55"/>
  <c r="N76" i="55" s="1"/>
  <c r="N78" i="55" s="1"/>
  <c r="I71" i="55"/>
  <c r="N70" i="128"/>
  <c r="N76" i="128" s="1"/>
  <c r="N41" i="128" s="1"/>
  <c r="N43" i="128" s="1"/>
  <c r="N78" i="128" s="1"/>
  <c r="L84" i="128" s="1"/>
  <c r="I70" i="128"/>
  <c r="N77" i="170"/>
  <c r="N81" i="170" s="1"/>
  <c r="N47" i="170" s="1"/>
  <c r="N49" i="170" s="1"/>
  <c r="I77" i="170"/>
  <c r="N80" i="172"/>
  <c r="N46" i="172" s="1"/>
  <c r="N48" i="172" s="1"/>
  <c r="N74" i="174"/>
  <c r="N80" i="174" s="1"/>
  <c r="N46" i="174" s="1"/>
  <c r="N48" i="174" s="1"/>
  <c r="I74" i="174"/>
  <c r="N75" i="177"/>
  <c r="N80" i="177" s="1"/>
  <c r="N46" i="177" s="1"/>
  <c r="N48" i="177" s="1"/>
  <c r="I75" i="177"/>
  <c r="N76" i="186"/>
  <c r="N81" i="186" s="1"/>
  <c r="N47" i="186" s="1"/>
  <c r="N49" i="186" s="1"/>
  <c r="N83" i="186" s="1"/>
  <c r="I76" i="186"/>
  <c r="N77" i="245"/>
  <c r="N83" i="245" s="1"/>
  <c r="N45" i="245" s="1"/>
  <c r="N47" i="245" s="1"/>
  <c r="I77" i="245"/>
  <c r="N73" i="248"/>
  <c r="I73" i="248"/>
  <c r="N77" i="282"/>
  <c r="N81" i="282" s="1"/>
  <c r="N44" i="282" s="1"/>
  <c r="N46" i="282" s="1"/>
  <c r="N83" i="282" s="1"/>
  <c r="L88" i="282" s="1"/>
  <c r="I77" i="282"/>
  <c r="N70" i="283"/>
  <c r="N75" i="283" s="1"/>
  <c r="N41" i="283" s="1"/>
  <c r="N43" i="283" s="1"/>
  <c r="N77" i="283" s="1"/>
  <c r="I70" i="283"/>
  <c r="N69" i="284"/>
  <c r="N75" i="284" s="1"/>
  <c r="N41" i="284" s="1"/>
  <c r="N43" i="284" s="1"/>
  <c r="N77" i="284" s="1"/>
  <c r="L82" i="284" s="1"/>
  <c r="I69" i="284"/>
  <c r="I71" i="54"/>
  <c r="I71" i="24"/>
  <c r="N70" i="19"/>
  <c r="I70" i="19"/>
  <c r="N70" i="32"/>
  <c r="N76" i="32" s="1"/>
  <c r="N42" i="32" s="1"/>
  <c r="N43" i="32" s="1"/>
  <c r="N78" i="32" s="1"/>
  <c r="L84" i="32" s="1"/>
  <c r="I70" i="32"/>
  <c r="N70" i="33"/>
  <c r="N76" i="33" s="1"/>
  <c r="N42" i="33" s="1"/>
  <c r="N43" i="33" s="1"/>
  <c r="N78" i="33" s="1"/>
  <c r="I70" i="33"/>
  <c r="N71" i="102"/>
  <c r="I71" i="102"/>
  <c r="N70" i="106"/>
  <c r="N76" i="106" s="1"/>
  <c r="N41" i="106" s="1"/>
  <c r="N43" i="106" s="1"/>
  <c r="I70" i="106"/>
  <c r="N76" i="155"/>
  <c r="I76" i="155"/>
  <c r="N76" i="185"/>
  <c r="N81" i="185" s="1"/>
  <c r="N47" i="185" s="1"/>
  <c r="N49" i="185" s="1"/>
  <c r="I76" i="185"/>
  <c r="N71" i="212"/>
  <c r="N76" i="212" s="1"/>
  <c r="N42" i="212" s="1"/>
  <c r="N44" i="212" s="1"/>
  <c r="N78" i="212" s="1"/>
  <c r="I71" i="212"/>
  <c r="N75" i="219"/>
  <c r="N80" i="219" s="1"/>
  <c r="N46" i="219" s="1"/>
  <c r="N48" i="219" s="1"/>
  <c r="N82" i="219" s="1"/>
  <c r="L88" i="219" s="1"/>
  <c r="I75" i="219"/>
  <c r="N79" i="220"/>
  <c r="N84" i="220" s="1"/>
  <c r="N46" i="220" s="1"/>
  <c r="N48" i="220" s="1"/>
  <c r="I79" i="220"/>
  <c r="N67" i="228"/>
  <c r="N72" i="228" s="1"/>
  <c r="N38" i="228" s="1"/>
  <c r="N40" i="228" s="1"/>
  <c r="I67" i="228"/>
  <c r="N71" i="241"/>
  <c r="N77" i="241" s="1"/>
  <c r="N41" i="241" s="1"/>
  <c r="N43" i="241" s="1"/>
  <c r="N79" i="241" s="1"/>
  <c r="I71" i="241"/>
  <c r="N72" i="253"/>
  <c r="N77" i="253" s="1"/>
  <c r="N79" i="253" s="1"/>
  <c r="I72" i="253"/>
  <c r="N70" i="79"/>
  <c r="N76" i="79" s="1"/>
  <c r="N41" i="79" s="1"/>
  <c r="N43" i="79" s="1"/>
  <c r="I70" i="79"/>
  <c r="N71" i="87"/>
  <c r="N76" i="87" s="1"/>
  <c r="N41" i="87" s="1"/>
  <c r="N43" i="87" s="1"/>
  <c r="I71" i="87"/>
  <c r="N70" i="91"/>
  <c r="N76" i="91" s="1"/>
  <c r="N41" i="91" s="1"/>
  <c r="N43" i="91" s="1"/>
  <c r="I70" i="91"/>
  <c r="N70" i="147"/>
  <c r="N76" i="147" s="1"/>
  <c r="N41" i="147" s="1"/>
  <c r="N43" i="147" s="1"/>
  <c r="I70" i="147"/>
  <c r="N75" i="181"/>
  <c r="N80" i="181" s="1"/>
  <c r="N46" i="181" s="1"/>
  <c r="N48" i="181" s="1"/>
  <c r="I75" i="181"/>
  <c r="N74" i="189"/>
  <c r="N80" i="189" s="1"/>
  <c r="N46" i="189" s="1"/>
  <c r="N48" i="189" s="1"/>
  <c r="I74" i="189"/>
  <c r="N71" i="231"/>
  <c r="N76" i="231" s="1"/>
  <c r="N40" i="231" s="1"/>
  <c r="N42" i="231" s="1"/>
  <c r="I71" i="231"/>
  <c r="N72" i="233"/>
  <c r="N77" i="233" s="1"/>
  <c r="N41" i="233" s="1"/>
  <c r="N43" i="233" s="1"/>
  <c r="N79" i="233" s="1"/>
  <c r="L86" i="233" s="1"/>
  <c r="I72" i="233"/>
  <c r="N71" i="235"/>
  <c r="N77" i="235" s="1"/>
  <c r="N41" i="235" s="1"/>
  <c r="N43" i="235" s="1"/>
  <c r="I71" i="235"/>
  <c r="N75" i="266"/>
  <c r="N81" i="266" s="1"/>
  <c r="N41" i="266" s="1"/>
  <c r="N43" i="266" s="1"/>
  <c r="I75" i="266"/>
  <c r="N72" i="270"/>
  <c r="N78" i="270" s="1"/>
  <c r="N41" i="270" s="1"/>
  <c r="N43" i="270" s="1"/>
  <c r="I72" i="270"/>
  <c r="N72" i="271"/>
  <c r="N78" i="271" s="1"/>
  <c r="N41" i="271" s="1"/>
  <c r="N43" i="271" s="1"/>
  <c r="I72" i="271"/>
  <c r="N73" i="272"/>
  <c r="N78" i="272" s="1"/>
  <c r="N41" i="272" s="1"/>
  <c r="N43" i="272" s="1"/>
  <c r="I73" i="272"/>
  <c r="N73" i="274"/>
  <c r="N78" i="274" s="1"/>
  <c r="N41" i="274" s="1"/>
  <c r="N43" i="274" s="1"/>
  <c r="I73" i="274"/>
  <c r="N70" i="301"/>
  <c r="N75" i="301" s="1"/>
  <c r="N41" i="301" s="1"/>
  <c r="N43" i="301" s="1"/>
  <c r="N77" i="301" s="1"/>
  <c r="I70" i="301"/>
  <c r="N76" i="26"/>
  <c r="N42" i="26" s="1"/>
  <c r="N43" i="26" s="1"/>
  <c r="N78" i="26" s="1"/>
  <c r="N76" i="84"/>
  <c r="N41" i="84" s="1"/>
  <c r="N43" i="84" s="1"/>
  <c r="N79" i="261"/>
  <c r="L86" i="261" s="1"/>
  <c r="N75" i="286"/>
  <c r="N41" i="286" s="1"/>
  <c r="N43" i="286" s="1"/>
  <c r="N77" i="342"/>
  <c r="N41" i="342" s="1"/>
  <c r="N43" i="342" s="1"/>
  <c r="N79" i="342" s="1"/>
  <c r="N77" i="353"/>
  <c r="N41" i="353" s="1"/>
  <c r="N43" i="353" s="1"/>
  <c r="N79" i="353" s="1"/>
  <c r="N77" i="314"/>
  <c r="N41" i="314" s="1"/>
  <c r="N43" i="314" s="1"/>
  <c r="N81" i="162"/>
  <c r="N47" i="162" s="1"/>
  <c r="N49" i="162" s="1"/>
  <c r="N76" i="59"/>
  <c r="N42" i="59" s="1"/>
  <c r="N43" i="59" s="1"/>
  <c r="N77" i="264"/>
  <c r="N41" i="264" s="1"/>
  <c r="N43" i="264" s="1"/>
  <c r="N79" i="264" s="1"/>
  <c r="N77" i="321"/>
  <c r="N79" i="321" s="1"/>
  <c r="L82" i="300"/>
  <c r="L83" i="300"/>
  <c r="L85" i="327"/>
  <c r="L84" i="327"/>
  <c r="N71" i="21"/>
  <c r="I71" i="21"/>
  <c r="N70" i="35"/>
  <c r="N76" i="35" s="1"/>
  <c r="N42" i="35" s="1"/>
  <c r="N43" i="35" s="1"/>
  <c r="I70" i="35"/>
  <c r="N70" i="47"/>
  <c r="N76" i="47" s="1"/>
  <c r="N42" i="47" s="1"/>
  <c r="N43" i="47" s="1"/>
  <c r="N78" i="47" s="1"/>
  <c r="I70" i="47"/>
  <c r="N70" i="51"/>
  <c r="N76" i="51" s="1"/>
  <c r="N42" i="51" s="1"/>
  <c r="N43" i="51" s="1"/>
  <c r="N78" i="51" s="1"/>
  <c r="L85" i="51" s="1"/>
  <c r="I70" i="51"/>
  <c r="I70" i="66"/>
  <c r="N70" i="66"/>
  <c r="N76" i="66" s="1"/>
  <c r="N41" i="66" s="1"/>
  <c r="N43" i="66" s="1"/>
  <c r="N78" i="66" s="1"/>
  <c r="N71" i="83"/>
  <c r="N76" i="83" s="1"/>
  <c r="N41" i="83" s="1"/>
  <c r="N43" i="83" s="1"/>
  <c r="I71" i="83"/>
  <c r="N77" i="302"/>
  <c r="L82" i="302" s="1"/>
  <c r="N71" i="14"/>
  <c r="I71" i="14"/>
  <c r="N70" i="16"/>
  <c r="N76" i="16" s="1"/>
  <c r="N42" i="16" s="1"/>
  <c r="N43" i="16" s="1"/>
  <c r="N78" i="16" s="1"/>
  <c r="I70" i="16"/>
  <c r="N70" i="42"/>
  <c r="N76" i="42" s="1"/>
  <c r="N42" i="42" s="1"/>
  <c r="N43" i="42" s="1"/>
  <c r="N78" i="42" s="1"/>
  <c r="I70" i="42"/>
  <c r="L84" i="343"/>
  <c r="L86" i="327"/>
  <c r="N71" i="19"/>
  <c r="I71" i="19"/>
  <c r="N76" i="24"/>
  <c r="N42" i="24" s="1"/>
  <c r="N43" i="24" s="1"/>
  <c r="N75" i="75"/>
  <c r="N41" i="75" s="1"/>
  <c r="N43" i="75" s="1"/>
  <c r="N70" i="107"/>
  <c r="N76" i="107" s="1"/>
  <c r="N41" i="107" s="1"/>
  <c r="N43" i="107" s="1"/>
  <c r="N78" i="107" s="1"/>
  <c r="I70" i="107"/>
  <c r="N79" i="239"/>
  <c r="L85" i="239" s="1"/>
  <c r="I70" i="24"/>
  <c r="N70" i="21"/>
  <c r="I70" i="21"/>
  <c r="N43" i="37"/>
  <c r="N70" i="64"/>
  <c r="N76" i="64" s="1"/>
  <c r="N41" i="64" s="1"/>
  <c r="N43" i="64" s="1"/>
  <c r="N78" i="64" s="1"/>
  <c r="I70" i="64"/>
  <c r="N76" i="18"/>
  <c r="N42" i="18" s="1"/>
  <c r="N43" i="18" s="1"/>
  <c r="N78" i="18" s="1"/>
  <c r="N70" i="41"/>
  <c r="N76" i="41" s="1"/>
  <c r="N42" i="41" s="1"/>
  <c r="N43" i="41" s="1"/>
  <c r="N78" i="41" s="1"/>
  <c r="I70" i="41"/>
  <c r="N71" i="53"/>
  <c r="N76" i="53" s="1"/>
  <c r="I71" i="53"/>
  <c r="I70" i="80"/>
  <c r="N70" i="80"/>
  <c r="N76" i="103"/>
  <c r="N41" i="103" s="1"/>
  <c r="N43" i="103" s="1"/>
  <c r="N78" i="232"/>
  <c r="N41" i="232" s="1"/>
  <c r="N43" i="232" s="1"/>
  <c r="N80" i="232" s="1"/>
  <c r="N75" i="290"/>
  <c r="N41" i="290" s="1"/>
  <c r="N43" i="290" s="1"/>
  <c r="N77" i="290" s="1"/>
  <c r="L83" i="290" s="1"/>
  <c r="N75" i="299"/>
  <c r="N41" i="299" s="1"/>
  <c r="N43" i="299" s="1"/>
  <c r="N77" i="299" s="1"/>
  <c r="L83" i="299" s="1"/>
  <c r="N77" i="193"/>
  <c r="N43" i="193" s="1"/>
  <c r="N45" i="193" s="1"/>
  <c r="N76" i="234"/>
  <c r="N40" i="234" s="1"/>
  <c r="N42" i="234" s="1"/>
  <c r="N78" i="234" s="1"/>
  <c r="L83" i="234" s="1"/>
  <c r="N77" i="354"/>
  <c r="N41" i="354" s="1"/>
  <c r="N43" i="354" s="1"/>
  <c r="N79" i="354" s="1"/>
  <c r="N77" i="250"/>
  <c r="N41" i="250" s="1"/>
  <c r="N43" i="250" s="1"/>
  <c r="N79" i="250" s="1"/>
  <c r="L85" i="250" s="1"/>
  <c r="N77" i="334"/>
  <c r="N41" i="334" s="1"/>
  <c r="N43" i="334" s="1"/>
  <c r="N79" i="334" s="1"/>
  <c r="L84" i="334" s="1"/>
  <c r="I70" i="82"/>
  <c r="N77" i="305"/>
  <c r="L84" i="305" s="1"/>
  <c r="N76" i="20"/>
  <c r="N42" i="20" s="1"/>
  <c r="N43" i="20" s="1"/>
  <c r="N43" i="43"/>
  <c r="N76" i="61"/>
  <c r="N42" i="61" s="1"/>
  <c r="N43" i="61" s="1"/>
  <c r="N78" i="61" s="1"/>
  <c r="N76" i="81"/>
  <c r="N41" i="81" s="1"/>
  <c r="N43" i="81" s="1"/>
  <c r="N76" i="89"/>
  <c r="N41" i="89" s="1"/>
  <c r="N43" i="89" s="1"/>
  <c r="N76" i="95"/>
  <c r="N41" i="95" s="1"/>
  <c r="N43" i="95" s="1"/>
  <c r="N78" i="95" s="1"/>
  <c r="N76" i="97"/>
  <c r="N41" i="97" s="1"/>
  <c r="N43" i="97" s="1"/>
  <c r="N76" i="100"/>
  <c r="N41" i="100" s="1"/>
  <c r="N43" i="100" s="1"/>
  <c r="N78" i="100" s="1"/>
  <c r="N79" i="244"/>
  <c r="N45" i="244" s="1"/>
  <c r="N47" i="244" s="1"/>
  <c r="N87" i="246"/>
  <c r="N45" i="246" s="1"/>
  <c r="N47" i="246" s="1"/>
  <c r="N81" i="280"/>
  <c r="N44" i="280" s="1"/>
  <c r="N46" i="280" s="1"/>
  <c r="N70" i="162"/>
  <c r="N69" i="174"/>
  <c r="N69" i="189"/>
  <c r="N61" i="228"/>
  <c r="N70" i="157"/>
  <c r="N70" i="182"/>
  <c r="N64" i="297"/>
  <c r="N72" i="165"/>
  <c r="N69" i="172"/>
  <c r="N70" i="178"/>
  <c r="N69" i="181"/>
  <c r="N69" i="183"/>
  <c r="N69" i="188"/>
  <c r="L84" i="240"/>
  <c r="L86" i="240"/>
  <c r="N70" i="267"/>
  <c r="N70" i="176"/>
  <c r="L86" i="281"/>
  <c r="L87" i="281"/>
  <c r="L82" i="191"/>
  <c r="N70" i="155"/>
  <c r="N79" i="312"/>
  <c r="L86" i="312" s="1"/>
  <c r="L84" i="300"/>
  <c r="N86" i="225"/>
  <c r="N88" i="225" s="1"/>
  <c r="D186" i="5" s="1"/>
  <c r="L85" i="76"/>
  <c r="L84" i="76"/>
  <c r="L84" i="360"/>
  <c r="L85" i="360"/>
  <c r="L86" i="328"/>
  <c r="L84" i="121"/>
  <c r="L84" i="328"/>
  <c r="L83" i="123"/>
  <c r="L85" i="240"/>
  <c r="N79" i="336"/>
  <c r="L85" i="336" s="1"/>
  <c r="N80" i="276"/>
  <c r="L86" i="276" s="1"/>
  <c r="L83" i="298"/>
  <c r="N43" i="29"/>
  <c r="N78" i="29" s="1"/>
  <c r="N43" i="34"/>
  <c r="N43" i="27"/>
  <c r="N78" i="27" s="1"/>
  <c r="N43" i="36"/>
  <c r="N43" i="45"/>
  <c r="N43" i="31"/>
  <c r="N43" i="9"/>
  <c r="N43" i="22"/>
  <c r="N78" i="22" s="1"/>
  <c r="L85" i="367"/>
  <c r="L83" i="367"/>
  <c r="L84" i="367"/>
  <c r="L84" i="304"/>
  <c r="L83" i="304"/>
  <c r="L82" i="304"/>
  <c r="L85" i="132"/>
  <c r="L84" i="132"/>
  <c r="L83" i="132"/>
  <c r="N79" i="50"/>
  <c r="N42" i="50" s="1"/>
  <c r="N43" i="50" s="1"/>
  <c r="N76" i="63"/>
  <c r="N41" i="63" s="1"/>
  <c r="N43" i="63" s="1"/>
  <c r="N78" i="63" s="1"/>
  <c r="N75" i="74"/>
  <c r="N41" i="74" s="1"/>
  <c r="N43" i="74" s="1"/>
  <c r="N77" i="74" s="1"/>
  <c r="N77" i="254"/>
  <c r="N41" i="254" s="1"/>
  <c r="N43" i="254" s="1"/>
  <c r="N79" i="254" s="1"/>
  <c r="N75" i="291"/>
  <c r="N41" i="291" s="1"/>
  <c r="N43" i="291" s="1"/>
  <c r="N77" i="291" s="1"/>
  <c r="N77" i="294"/>
  <c r="N41" i="294" s="1"/>
  <c r="N43" i="294" s="1"/>
  <c r="N77" i="348"/>
  <c r="N41" i="348" s="1"/>
  <c r="N43" i="348" s="1"/>
  <c r="I71" i="12"/>
  <c r="I72" i="276"/>
  <c r="I77" i="244"/>
  <c r="N78" i="43" l="1"/>
  <c r="N80" i="48"/>
  <c r="N78" i="141"/>
  <c r="N83" i="267"/>
  <c r="L89" i="267" s="1"/>
  <c r="N68" i="249"/>
  <c r="N78" i="138"/>
  <c r="L84" i="138" s="1"/>
  <c r="N86" i="224"/>
  <c r="N88" i="224" s="1"/>
  <c r="D185" i="5" s="1"/>
  <c r="N79" i="317"/>
  <c r="L85" i="317" s="1"/>
  <c r="N68" i="248"/>
  <c r="N82" i="160"/>
  <c r="L89" i="160" s="1"/>
  <c r="N78" i="148"/>
  <c r="L85" i="148" s="1"/>
  <c r="L86" i="295"/>
  <c r="N78" i="142"/>
  <c r="N78" i="139"/>
  <c r="L83" i="139" s="1"/>
  <c r="N79" i="316"/>
  <c r="L86" i="316" s="1"/>
  <c r="L86" i="346"/>
  <c r="N78" i="20"/>
  <c r="N83" i="266"/>
  <c r="L90" i="266" s="1"/>
  <c r="N78" i="97"/>
  <c r="L84" i="97" s="1"/>
  <c r="N78" i="34"/>
  <c r="L84" i="34" s="1"/>
  <c r="L85" i="322"/>
  <c r="L85" i="356"/>
  <c r="N77" i="150"/>
  <c r="N46" i="150" s="1"/>
  <c r="N48" i="150" s="1"/>
  <c r="L84" i="346"/>
  <c r="N87" i="346" s="1"/>
  <c r="N89" i="346" s="1"/>
  <c r="D299" i="5" s="1"/>
  <c r="N78" i="9"/>
  <c r="L82" i="298"/>
  <c r="N83" i="178"/>
  <c r="L89" i="178" s="1"/>
  <c r="L84" i="322"/>
  <c r="N87" i="322" s="1"/>
  <c r="N89" i="322" s="1"/>
  <c r="D278" i="5" s="1"/>
  <c r="N79" i="235"/>
  <c r="L84" i="235" s="1"/>
  <c r="N78" i="44"/>
  <c r="L84" i="44" s="1"/>
  <c r="N79" i="359"/>
  <c r="L85" i="359" s="1"/>
  <c r="N81" i="244"/>
  <c r="L86" i="244" s="1"/>
  <c r="N78" i="146"/>
  <c r="N83" i="185"/>
  <c r="L88" i="185" s="1"/>
  <c r="N86" i="110"/>
  <c r="N88" i="110" s="1"/>
  <c r="D100" i="5" s="1"/>
  <c r="N83" i="187"/>
  <c r="L89" i="187" s="1"/>
  <c r="N86" i="109"/>
  <c r="N88" i="109" s="1"/>
  <c r="D99" i="5" s="1"/>
  <c r="N78" i="84"/>
  <c r="L84" i="84" s="1"/>
  <c r="N78" i="209"/>
  <c r="L85" i="209" s="1"/>
  <c r="L85" i="65"/>
  <c r="L83" i="65"/>
  <c r="L84" i="65"/>
  <c r="L84" i="352"/>
  <c r="N78" i="54"/>
  <c r="L85" i="54" s="1"/>
  <c r="L85" i="371"/>
  <c r="L84" i="371"/>
  <c r="N79" i="330"/>
  <c r="L85" i="330" s="1"/>
  <c r="N79" i="314"/>
  <c r="L86" i="314" s="1"/>
  <c r="N83" i="168"/>
  <c r="L89" i="168" s="1"/>
  <c r="N76" i="60"/>
  <c r="N42" i="60" s="1"/>
  <c r="N43" i="60" s="1"/>
  <c r="N78" i="60" s="1"/>
  <c r="L84" i="60" s="1"/>
  <c r="N77" i="292"/>
  <c r="L82" i="292" s="1"/>
  <c r="N86" i="28"/>
  <c r="N88" i="28" s="1"/>
  <c r="D20" i="5" s="1"/>
  <c r="N81" i="155"/>
  <c r="N47" i="155" s="1"/>
  <c r="N49" i="155" s="1"/>
  <c r="N78" i="31"/>
  <c r="N82" i="179"/>
  <c r="L89" i="179" s="1"/>
  <c r="N77" i="297"/>
  <c r="L84" i="297" s="1"/>
  <c r="L84" i="261"/>
  <c r="N83" i="182"/>
  <c r="N82" i="188"/>
  <c r="L87" i="188" s="1"/>
  <c r="N82" i="184"/>
  <c r="L89" i="184" s="1"/>
  <c r="N82" i="177"/>
  <c r="L89" i="177" s="1"/>
  <c r="N74" i="228"/>
  <c r="L79" i="228" s="1"/>
  <c r="N83" i="249"/>
  <c r="L90" i="249" s="1"/>
  <c r="N78" i="45"/>
  <c r="L83" i="45" s="1"/>
  <c r="L83" i="70"/>
  <c r="L86" i="343"/>
  <c r="N86" i="220"/>
  <c r="L93" i="220" s="1"/>
  <c r="N78" i="105"/>
  <c r="L85" i="105" s="1"/>
  <c r="L83" i="130"/>
  <c r="N78" i="147"/>
  <c r="N79" i="347"/>
  <c r="L84" i="347" s="1"/>
  <c r="L84" i="302"/>
  <c r="N78" i="136"/>
  <c r="L83" i="136" s="1"/>
  <c r="N79" i="263"/>
  <c r="L86" i="263" s="1"/>
  <c r="L85" i="70"/>
  <c r="N86" i="70" s="1"/>
  <c r="N88" i="70" s="1"/>
  <c r="D61" i="5" s="1"/>
  <c r="N79" i="294"/>
  <c r="L86" i="294" s="1"/>
  <c r="N78" i="35"/>
  <c r="L85" i="35" s="1"/>
  <c r="L86" i="345"/>
  <c r="N85" i="300"/>
  <c r="N87" i="300" s="1"/>
  <c r="D256" i="5" s="1"/>
  <c r="N83" i="268"/>
  <c r="L88" i="268" s="1"/>
  <c r="N78" i="59"/>
  <c r="L83" i="59" s="1"/>
  <c r="N78" i="82"/>
  <c r="L85" i="82" s="1"/>
  <c r="N78" i="145"/>
  <c r="L84" i="145" s="1"/>
  <c r="N85" i="245"/>
  <c r="L91" i="245" s="1"/>
  <c r="N78" i="24"/>
  <c r="L83" i="24" s="1"/>
  <c r="N83" i="162"/>
  <c r="L90" i="162" s="1"/>
  <c r="L83" i="302"/>
  <c r="N77" i="287"/>
  <c r="L84" i="287" s="1"/>
  <c r="N67" i="150"/>
  <c r="L86" i="339"/>
  <c r="N80" i="272"/>
  <c r="L85" i="272" s="1"/>
  <c r="L84" i="213"/>
  <c r="L84" i="345"/>
  <c r="L84" i="320"/>
  <c r="N82" i="180"/>
  <c r="L88" i="180" s="1"/>
  <c r="N79" i="256"/>
  <c r="L84" i="256" s="1"/>
  <c r="N78" i="90"/>
  <c r="L83" i="90" s="1"/>
  <c r="N83" i="280"/>
  <c r="L88" i="280" s="1"/>
  <c r="L85" i="320"/>
  <c r="N78" i="85"/>
  <c r="L84" i="85" s="1"/>
  <c r="N78" i="86"/>
  <c r="N79" i="247"/>
  <c r="L85" i="247" s="1"/>
  <c r="L87" i="276"/>
  <c r="N79" i="193"/>
  <c r="L85" i="193" s="1"/>
  <c r="N78" i="231"/>
  <c r="L84" i="231" s="1"/>
  <c r="N85" i="221"/>
  <c r="L90" i="221" s="1"/>
  <c r="L85" i="339"/>
  <c r="N77" i="293"/>
  <c r="L82" i="293" s="1"/>
  <c r="N83" i="157"/>
  <c r="L89" i="157" s="1"/>
  <c r="L85" i="276"/>
  <c r="N78" i="37"/>
  <c r="L83" i="37" s="1"/>
  <c r="L85" i="352"/>
  <c r="N78" i="242"/>
  <c r="L85" i="242" s="1"/>
  <c r="N79" i="237"/>
  <c r="L85" i="237" s="1"/>
  <c r="N78" i="83"/>
  <c r="L83" i="83" s="1"/>
  <c r="N78" i="87"/>
  <c r="L85" i="87" s="1"/>
  <c r="N78" i="68"/>
  <c r="L83" i="68" s="1"/>
  <c r="N85" i="207"/>
  <c r="L92" i="207" s="1"/>
  <c r="N86" i="124"/>
  <c r="N88" i="124" s="1"/>
  <c r="D113" i="5" s="1"/>
  <c r="N86" i="120"/>
  <c r="N88" i="120" s="1"/>
  <c r="D110" i="5" s="1"/>
  <c r="L83" i="208"/>
  <c r="L85" i="208"/>
  <c r="L89" i="219"/>
  <c r="L86" i="331"/>
  <c r="L85" i="69"/>
  <c r="L85" i="52"/>
  <c r="L85" i="308"/>
  <c r="L84" i="130"/>
  <c r="L84" i="52"/>
  <c r="N79" i="335"/>
  <c r="L85" i="335" s="1"/>
  <c r="L87" i="219"/>
  <c r="N90" i="219" s="1"/>
  <c r="N92" i="219" s="1"/>
  <c r="D181" i="5" s="1"/>
  <c r="L84" i="308"/>
  <c r="L84" i="331"/>
  <c r="N79" i="311"/>
  <c r="L84" i="311" s="1"/>
  <c r="L89" i="171"/>
  <c r="L85" i="129"/>
  <c r="L90" i="171"/>
  <c r="N82" i="172"/>
  <c r="L88" i="172" s="1"/>
  <c r="L84" i="129"/>
  <c r="N78" i="53"/>
  <c r="L83" i="53" s="1"/>
  <c r="L86" i="257"/>
  <c r="L88" i="218"/>
  <c r="L89" i="218"/>
  <c r="L84" i="51"/>
  <c r="N83" i="158"/>
  <c r="L90" i="158" s="1"/>
  <c r="N79" i="236"/>
  <c r="L85" i="236" s="1"/>
  <c r="N88" i="252"/>
  <c r="L94" i="252" s="1"/>
  <c r="N78" i="94"/>
  <c r="L83" i="94" s="1"/>
  <c r="L86" i="340"/>
  <c r="N76" i="21"/>
  <c r="N42" i="21" s="1"/>
  <c r="N43" i="21" s="1"/>
  <c r="N78" i="21" s="1"/>
  <c r="L85" i="21" s="1"/>
  <c r="L86" i="350"/>
  <c r="N77" i="286"/>
  <c r="L82" i="286" s="1"/>
  <c r="N79" i="313"/>
  <c r="L86" i="313" s="1"/>
  <c r="L85" i="340"/>
  <c r="L85" i="334"/>
  <c r="N76" i="19"/>
  <c r="N42" i="19" s="1"/>
  <c r="N43" i="19" s="1"/>
  <c r="N78" i="19" s="1"/>
  <c r="L83" i="19" s="1"/>
  <c r="N78" i="89"/>
  <c r="L83" i="89" s="1"/>
  <c r="N80" i="270"/>
  <c r="L86" i="270" s="1"/>
  <c r="L85" i="277"/>
  <c r="L84" i="69"/>
  <c r="N86" i="69" s="1"/>
  <c r="N88" i="69" s="1"/>
  <c r="D60" i="5" s="1"/>
  <c r="L85" i="365"/>
  <c r="L85" i="108"/>
  <c r="N77" i="133"/>
  <c r="L83" i="133" s="1"/>
  <c r="L83" i="215"/>
  <c r="L85" i="295"/>
  <c r="N87" i="295" s="1"/>
  <c r="N89" i="295" s="1"/>
  <c r="D251" i="5" s="1"/>
  <c r="N76" i="14"/>
  <c r="N42" i="14" s="1"/>
  <c r="N43" i="14" s="1"/>
  <c r="N78" i="14" s="1"/>
  <c r="L83" i="14" s="1"/>
  <c r="L85" i="350"/>
  <c r="L85" i="337"/>
  <c r="L84" i="337"/>
  <c r="L86" i="337"/>
  <c r="L85" i="366"/>
  <c r="L84" i="366"/>
  <c r="L86" i="366"/>
  <c r="L86" i="344"/>
  <c r="L85" i="344"/>
  <c r="L84" i="344"/>
  <c r="L85" i="351"/>
  <c r="L84" i="351"/>
  <c r="L86" i="351"/>
  <c r="L84" i="38"/>
  <c r="L83" i="38"/>
  <c r="L84" i="309"/>
  <c r="L82" i="309"/>
  <c r="L83" i="309"/>
  <c r="L85" i="30"/>
  <c r="L83" i="30"/>
  <c r="L84" i="30"/>
  <c r="L86" i="259"/>
  <c r="L85" i="259"/>
  <c r="L84" i="208"/>
  <c r="L85" i="139"/>
  <c r="N82" i="183"/>
  <c r="L89" i="183" s="1"/>
  <c r="L85" i="32"/>
  <c r="N78" i="103"/>
  <c r="L83" i="103" s="1"/>
  <c r="L85" i="307"/>
  <c r="N80" i="274"/>
  <c r="L87" i="274" s="1"/>
  <c r="N86" i="112"/>
  <c r="N88" i="112" s="1"/>
  <c r="D102" i="5" s="1"/>
  <c r="N79" i="265"/>
  <c r="L85" i="265" s="1"/>
  <c r="L84" i="307"/>
  <c r="L83" i="32"/>
  <c r="L83" i="12"/>
  <c r="L83" i="67"/>
  <c r="L82" i="303"/>
  <c r="L86" i="334"/>
  <c r="L81" i="229"/>
  <c r="L83" i="44"/>
  <c r="L85" i="357"/>
  <c r="N80" i="271"/>
  <c r="L85" i="271" s="1"/>
  <c r="L85" i="12"/>
  <c r="L85" i="57"/>
  <c r="N83" i="154"/>
  <c r="L88" i="154" s="1"/>
  <c r="N76" i="80"/>
  <c r="N41" i="80" s="1"/>
  <c r="N43" i="80" s="1"/>
  <c r="N78" i="80" s="1"/>
  <c r="N86" i="121"/>
  <c r="N88" i="121" s="1"/>
  <c r="D111" i="5" s="1"/>
  <c r="L86" i="251"/>
  <c r="L85" i="44"/>
  <c r="N82" i="164"/>
  <c r="L87" i="164" s="1"/>
  <c r="L84" i="57"/>
  <c r="N86" i="73"/>
  <c r="N88" i="73" s="1"/>
  <c r="D64" i="5" s="1"/>
  <c r="L86" i="277"/>
  <c r="N82" i="181"/>
  <c r="L88" i="181" s="1"/>
  <c r="N81" i="50"/>
  <c r="L87" i="50" s="1"/>
  <c r="N78" i="36"/>
  <c r="L84" i="36" s="1"/>
  <c r="L84" i="92"/>
  <c r="L84" i="251"/>
  <c r="N77" i="75"/>
  <c r="L83" i="75" s="1"/>
  <c r="N78" i="91"/>
  <c r="L84" i="91" s="1"/>
  <c r="N79" i="319"/>
  <c r="L85" i="58"/>
  <c r="N86" i="125"/>
  <c r="N88" i="125" s="1"/>
  <c r="D115" i="5" s="1"/>
  <c r="N78" i="144"/>
  <c r="L85" i="144" s="1"/>
  <c r="N77" i="192"/>
  <c r="L84" i="192" s="1"/>
  <c r="L82" i="72"/>
  <c r="L83" i="303"/>
  <c r="L81" i="228"/>
  <c r="L84" i="67"/>
  <c r="L84" i="257"/>
  <c r="L84" i="139"/>
  <c r="N76" i="102"/>
  <c r="N41" i="102" s="1"/>
  <c r="N43" i="102" s="1"/>
  <c r="N78" i="102" s="1"/>
  <c r="L85" i="102" s="1"/>
  <c r="N78" i="149"/>
  <c r="L85" i="149" s="1"/>
  <c r="L83" i="58"/>
  <c r="N78" i="140"/>
  <c r="L85" i="140" s="1"/>
  <c r="N76" i="71"/>
  <c r="N41" i="71" s="1"/>
  <c r="N43" i="71" s="1"/>
  <c r="N78" i="71" s="1"/>
  <c r="L85" i="71" s="1"/>
  <c r="L83" i="190"/>
  <c r="N88" i="281"/>
  <c r="N90" i="281" s="1"/>
  <c r="D238" i="5" s="1"/>
  <c r="L86" i="239"/>
  <c r="N77" i="285"/>
  <c r="L83" i="285" s="1"/>
  <c r="L85" i="128"/>
  <c r="L83" i="216"/>
  <c r="L85" i="213"/>
  <c r="L84" i="365"/>
  <c r="N86" i="123"/>
  <c r="N88" i="123" s="1"/>
  <c r="D114" i="5" s="1"/>
  <c r="N83" i="176"/>
  <c r="L89" i="176" s="1"/>
  <c r="N78" i="79"/>
  <c r="L85" i="79" s="1"/>
  <c r="L86" i="356"/>
  <c r="N87" i="356" s="1"/>
  <c r="N89" i="356" s="1"/>
  <c r="D308" i="5" s="1"/>
  <c r="L84" i="259"/>
  <c r="N78" i="96"/>
  <c r="L85" i="96" s="1"/>
  <c r="N86" i="115"/>
  <c r="N88" i="115" s="1"/>
  <c r="D106" i="5" s="1"/>
  <c r="N79" i="348"/>
  <c r="L84" i="348" s="1"/>
  <c r="N93" i="260"/>
  <c r="L100" i="260" s="1"/>
  <c r="N78" i="106"/>
  <c r="L83" i="106" s="1"/>
  <c r="L83" i="128"/>
  <c r="L85" i="216"/>
  <c r="L83" i="108"/>
  <c r="L84" i="233"/>
  <c r="L85" i="136"/>
  <c r="L83" i="305"/>
  <c r="N85" i="165"/>
  <c r="L90" i="165" s="1"/>
  <c r="N78" i="81"/>
  <c r="L85" i="81" s="1"/>
  <c r="L86" i="357"/>
  <c r="N80" i="275"/>
  <c r="N79" i="332"/>
  <c r="L84" i="215"/>
  <c r="N78" i="40"/>
  <c r="L85" i="40" s="1"/>
  <c r="L83" i="148"/>
  <c r="N89" i="246"/>
  <c r="L96" i="246" s="1"/>
  <c r="N79" i="355"/>
  <c r="L82" i="190"/>
  <c r="L82" i="229"/>
  <c r="N82" i="174"/>
  <c r="L85" i="38"/>
  <c r="L83" i="51"/>
  <c r="N86" i="51" s="1"/>
  <c r="N88" i="51" s="1"/>
  <c r="D43" i="5" s="1"/>
  <c r="L84" i="72"/>
  <c r="L84" i="214"/>
  <c r="L85" i="235"/>
  <c r="L85" i="261"/>
  <c r="N87" i="261" s="1"/>
  <c r="N89" i="261" s="1"/>
  <c r="D220" i="5" s="1"/>
  <c r="L85" i="68"/>
  <c r="L83" i="137"/>
  <c r="L84" i="137"/>
  <c r="L85" i="137"/>
  <c r="L85" i="363"/>
  <c r="L84" i="363"/>
  <c r="L86" i="363"/>
  <c r="L86" i="336"/>
  <c r="L82" i="305"/>
  <c r="L84" i="238"/>
  <c r="L85" i="234"/>
  <c r="L84" i="88"/>
  <c r="N83" i="155"/>
  <c r="L88" i="155" s="1"/>
  <c r="L84" i="239"/>
  <c r="L85" i="131"/>
  <c r="L82" i="127"/>
  <c r="L83" i="131"/>
  <c r="N86" i="116"/>
  <c r="N88" i="116" s="1"/>
  <c r="D105" i="5" s="1"/>
  <c r="N86" i="114"/>
  <c r="N88" i="114" s="1"/>
  <c r="D104" i="5" s="1"/>
  <c r="L85" i="362"/>
  <c r="L84" i="362"/>
  <c r="L86" i="362"/>
  <c r="N85" i="78"/>
  <c r="N87" i="78" s="1"/>
  <c r="D69" i="5" s="1"/>
  <c r="L85" i="90"/>
  <c r="L84" i="90"/>
  <c r="L85" i="39"/>
  <c r="L87" i="273"/>
  <c r="L84" i="127"/>
  <c r="L85" i="273"/>
  <c r="L83" i="191"/>
  <c r="N85" i="191" s="1"/>
  <c r="N87" i="191" s="1"/>
  <c r="D171" i="5" s="1"/>
  <c r="L83" i="138"/>
  <c r="L84" i="336"/>
  <c r="L84" i="234"/>
  <c r="L83" i="325"/>
  <c r="L85" i="84"/>
  <c r="L83" i="99"/>
  <c r="L85" i="138"/>
  <c r="L85" i="214"/>
  <c r="L84" i="25"/>
  <c r="L90" i="168"/>
  <c r="L90" i="279"/>
  <c r="L92" i="279"/>
  <c r="L91" i="279"/>
  <c r="L82" i="290"/>
  <c r="L84" i="290"/>
  <c r="L88" i="168"/>
  <c r="N83" i="170"/>
  <c r="L89" i="170" s="1"/>
  <c r="L84" i="24"/>
  <c r="L85" i="212"/>
  <c r="L83" i="212"/>
  <c r="L84" i="212"/>
  <c r="L84" i="296"/>
  <c r="L85" i="296"/>
  <c r="L86" i="296"/>
  <c r="L88" i="266"/>
  <c r="L84" i="143"/>
  <c r="L83" i="143"/>
  <c r="L85" i="143"/>
  <c r="L84" i="250"/>
  <c r="L83" i="56"/>
  <c r="N87" i="343"/>
  <c r="N89" i="343" s="1"/>
  <c r="D296" i="5" s="1"/>
  <c r="L85" i="364"/>
  <c r="L86" i="364"/>
  <c r="L84" i="364"/>
  <c r="L82" i="325"/>
  <c r="L83" i="92"/>
  <c r="L86" i="258"/>
  <c r="L83" i="98"/>
  <c r="L85" i="56"/>
  <c r="L80" i="228"/>
  <c r="L83" i="101"/>
  <c r="N82" i="189"/>
  <c r="L86" i="250"/>
  <c r="L84" i="39"/>
  <c r="N87" i="240"/>
  <c r="N89" i="240" s="1"/>
  <c r="D200" i="5" s="1"/>
  <c r="L85" i="233"/>
  <c r="L84" i="101"/>
  <c r="L84" i="333"/>
  <c r="L85" i="333"/>
  <c r="L84" i="289"/>
  <c r="L82" i="289"/>
  <c r="L85" i="107"/>
  <c r="L84" i="107"/>
  <c r="L83" i="107"/>
  <c r="L84" i="147"/>
  <c r="L85" i="147"/>
  <c r="L83" i="147"/>
  <c r="L85" i="241"/>
  <c r="L84" i="241"/>
  <c r="L86" i="241"/>
  <c r="L90" i="186"/>
  <c r="L88" i="186"/>
  <c r="L89" i="186"/>
  <c r="L86" i="264"/>
  <c r="L84" i="264"/>
  <c r="L85" i="264"/>
  <c r="N87" i="360"/>
  <c r="N89" i="360" s="1"/>
  <c r="D311" i="5" s="1"/>
  <c r="L85" i="342"/>
  <c r="L84" i="342"/>
  <c r="L86" i="342"/>
  <c r="L90" i="282"/>
  <c r="L89" i="282"/>
  <c r="L84" i="15"/>
  <c r="N87" i="328"/>
  <c r="N89" i="328" s="1"/>
  <c r="D282" i="5" s="1"/>
  <c r="L84" i="299"/>
  <c r="L85" i="321"/>
  <c r="L84" i="321"/>
  <c r="L86" i="321"/>
  <c r="L84" i="284"/>
  <c r="L83" i="284"/>
  <c r="N81" i="248"/>
  <c r="N43" i="248" s="1"/>
  <c r="N45" i="248" s="1"/>
  <c r="N83" i="248" s="1"/>
  <c r="L88" i="248" s="1"/>
  <c r="L84" i="55"/>
  <c r="L83" i="55"/>
  <c r="L85" i="55"/>
  <c r="N87" i="323"/>
  <c r="N89" i="323" s="1"/>
  <c r="D279" i="5" s="1"/>
  <c r="L86" i="253"/>
  <c r="L84" i="253"/>
  <c r="L85" i="253"/>
  <c r="L85" i="100"/>
  <c r="L84" i="100"/>
  <c r="L83" i="100"/>
  <c r="L83" i="61"/>
  <c r="L85" i="61"/>
  <c r="L84" i="61"/>
  <c r="L85" i="83"/>
  <c r="L87" i="160"/>
  <c r="L88" i="160"/>
  <c r="L85" i="42"/>
  <c r="L84" i="42"/>
  <c r="L83" i="42"/>
  <c r="L84" i="95"/>
  <c r="L83" i="95"/>
  <c r="L85" i="95"/>
  <c r="L85" i="354"/>
  <c r="L86" i="354"/>
  <c r="L84" i="354"/>
  <c r="N87" i="327"/>
  <c r="N89" i="327" s="1"/>
  <c r="D281" i="5" s="1"/>
  <c r="N85" i="298"/>
  <c r="N87" i="298" s="1"/>
  <c r="D254" i="5" s="1"/>
  <c r="L83" i="64"/>
  <c r="L85" i="64"/>
  <c r="L84" i="64"/>
  <c r="L84" i="47"/>
  <c r="L85" i="47"/>
  <c r="L83" i="47"/>
  <c r="L85" i="66"/>
  <c r="L83" i="66"/>
  <c r="L84" i="66"/>
  <c r="L83" i="54"/>
  <c r="L87" i="232"/>
  <c r="L85" i="232"/>
  <c r="L86" i="232"/>
  <c r="L85" i="238"/>
  <c r="L84" i="258"/>
  <c r="L85" i="88"/>
  <c r="L82" i="299"/>
  <c r="L88" i="177"/>
  <c r="L85" i="25"/>
  <c r="L89" i="217"/>
  <c r="L90" i="267"/>
  <c r="L86" i="235"/>
  <c r="L88" i="157"/>
  <c r="L88" i="217"/>
  <c r="L90" i="157"/>
  <c r="L89" i="185"/>
  <c r="L85" i="98"/>
  <c r="L88" i="267"/>
  <c r="L83" i="283"/>
  <c r="L82" i="283"/>
  <c r="L84" i="283"/>
  <c r="L83" i="84"/>
  <c r="L84" i="99"/>
  <c r="L85" i="86"/>
  <c r="L84" i="86"/>
  <c r="L83" i="86"/>
  <c r="L86" i="306"/>
  <c r="L85" i="306"/>
  <c r="L84" i="306"/>
  <c r="L84" i="134"/>
  <c r="L85" i="134"/>
  <c r="L83" i="134"/>
  <c r="L84" i="316"/>
  <c r="L89" i="182"/>
  <c r="L90" i="182"/>
  <c r="L88" i="182"/>
  <c r="L84" i="301"/>
  <c r="L82" i="301"/>
  <c r="L83" i="301"/>
  <c r="L84" i="312"/>
  <c r="L85" i="312"/>
  <c r="L88" i="162"/>
  <c r="L85" i="142"/>
  <c r="L83" i="142"/>
  <c r="L84" i="142"/>
  <c r="L83" i="231"/>
  <c r="L85" i="231"/>
  <c r="L84" i="141"/>
  <c r="L83" i="141"/>
  <c r="L85" i="141"/>
  <c r="L88" i="178"/>
  <c r="L83" i="135"/>
  <c r="L84" i="135"/>
  <c r="L85" i="135"/>
  <c r="L84" i="262"/>
  <c r="L86" i="262"/>
  <c r="L85" i="262"/>
  <c r="L79" i="227"/>
  <c r="L81" i="227"/>
  <c r="L80" i="227"/>
  <c r="L83" i="310"/>
  <c r="L84" i="310"/>
  <c r="L82" i="310"/>
  <c r="L83" i="243"/>
  <c r="L85" i="243"/>
  <c r="L84" i="243"/>
  <c r="N87" i="340"/>
  <c r="N89" i="340" s="1"/>
  <c r="D294" i="5" s="1"/>
  <c r="L86" i="318"/>
  <c r="L85" i="318"/>
  <c r="L84" i="318"/>
  <c r="L84" i="315"/>
  <c r="L85" i="315"/>
  <c r="L86" i="315"/>
  <c r="N85" i="302"/>
  <c r="N87" i="302" s="1"/>
  <c r="L85" i="329"/>
  <c r="L86" i="329"/>
  <c r="L84" i="329"/>
  <c r="L86" i="353"/>
  <c r="L84" i="353"/>
  <c r="L85" i="353"/>
  <c r="L85" i="43"/>
  <c r="L84" i="43"/>
  <c r="L83" i="43"/>
  <c r="N86" i="76"/>
  <c r="N88" i="76" s="1"/>
  <c r="D67" i="5" s="1"/>
  <c r="L83" i="146"/>
  <c r="L84" i="146"/>
  <c r="L85" i="146"/>
  <c r="L83" i="15"/>
  <c r="L84" i="9"/>
  <c r="L83" i="9"/>
  <c r="L85" i="9"/>
  <c r="L83" i="36"/>
  <c r="L83" i="49"/>
  <c r="L84" i="49"/>
  <c r="L85" i="49"/>
  <c r="L85" i="34"/>
  <c r="L84" i="17"/>
  <c r="L83" i="17"/>
  <c r="L85" i="17"/>
  <c r="L85" i="23"/>
  <c r="L84" i="23"/>
  <c r="L83" i="23"/>
  <c r="L83" i="31"/>
  <c r="L84" i="31"/>
  <c r="L85" i="31"/>
  <c r="L84" i="27"/>
  <c r="L83" i="27"/>
  <c r="L85" i="27"/>
  <c r="L83" i="33"/>
  <c r="L84" i="33"/>
  <c r="L85" i="33"/>
  <c r="L84" i="16"/>
  <c r="L85" i="16"/>
  <c r="L83" i="16"/>
  <c r="L85" i="22"/>
  <c r="L84" i="22"/>
  <c r="L83" i="22"/>
  <c r="L85" i="26"/>
  <c r="L83" i="26"/>
  <c r="L84" i="26"/>
  <c r="L86" i="48"/>
  <c r="L85" i="48"/>
  <c r="L87" i="48"/>
  <c r="L84" i="29"/>
  <c r="L85" i="29"/>
  <c r="L83" i="29"/>
  <c r="L85" i="46"/>
  <c r="L84" i="46"/>
  <c r="L83" i="46"/>
  <c r="L84" i="7"/>
  <c r="L83" i="7"/>
  <c r="L85" i="7"/>
  <c r="L84" i="18"/>
  <c r="L85" i="18"/>
  <c r="L83" i="18"/>
  <c r="L84" i="41"/>
  <c r="L85" i="41"/>
  <c r="L83" i="41"/>
  <c r="L83" i="20"/>
  <c r="L84" i="20"/>
  <c r="L85" i="20"/>
  <c r="L83" i="74"/>
  <c r="L82" i="74"/>
  <c r="L84" i="74"/>
  <c r="N86" i="132"/>
  <c r="N88" i="132" s="1"/>
  <c r="D123" i="5" s="1"/>
  <c r="N85" i="304"/>
  <c r="N87" i="304" s="1"/>
  <c r="D260" i="5" s="1"/>
  <c r="L85" i="254"/>
  <c r="L86" i="254"/>
  <c r="L84" i="254"/>
  <c r="L85" i="63"/>
  <c r="L83" i="63"/>
  <c r="L84" i="63"/>
  <c r="L82" i="291"/>
  <c r="L83" i="291"/>
  <c r="L84" i="291"/>
  <c r="N86" i="367"/>
  <c r="N88" i="367" s="1"/>
  <c r="D317" i="5" s="1"/>
  <c r="L85" i="45" l="1"/>
  <c r="L84" i="317"/>
  <c r="L84" i="286"/>
  <c r="L86" i="317"/>
  <c r="L83" i="286"/>
  <c r="L85" i="314"/>
  <c r="L85" i="256"/>
  <c r="N87" i="345"/>
  <c r="N89" i="345" s="1"/>
  <c r="D298" i="5" s="1"/>
  <c r="N87" i="371"/>
  <c r="N89" i="371" s="1"/>
  <c r="D293" i="5" s="1"/>
  <c r="L84" i="82"/>
  <c r="N86" i="65"/>
  <c r="N88" i="65" s="1"/>
  <c r="D56" i="5" s="1"/>
  <c r="L83" i="242"/>
  <c r="L90" i="185"/>
  <c r="N79" i="150"/>
  <c r="L84" i="150" s="1"/>
  <c r="L85" i="313"/>
  <c r="L84" i="242"/>
  <c r="L84" i="263"/>
  <c r="N87" i="365"/>
  <c r="N89" i="365" s="1"/>
  <c r="D315" i="5" s="1"/>
  <c r="N85" i="303"/>
  <c r="N87" i="303" s="1"/>
  <c r="D259" i="5" s="1"/>
  <c r="L84" i="313"/>
  <c r="L86" i="271"/>
  <c r="L85" i="263"/>
  <c r="L89" i="266"/>
  <c r="L84" i="148"/>
  <c r="N86" i="148" s="1"/>
  <c r="N88" i="148" s="1"/>
  <c r="D136" i="5" s="1"/>
  <c r="L88" i="249"/>
  <c r="L90" i="178"/>
  <c r="L83" i="292"/>
  <c r="L83" i="145"/>
  <c r="L85" i="97"/>
  <c r="L89" i="188"/>
  <c r="L85" i="145"/>
  <c r="L84" i="209"/>
  <c r="N86" i="209" s="1"/>
  <c r="N88" i="209" s="1"/>
  <c r="D131" i="5" s="1"/>
  <c r="L83" i="209"/>
  <c r="L85" i="106"/>
  <c r="L92" i="220"/>
  <c r="L85" i="316"/>
  <c r="N87" i="316" s="1"/>
  <c r="N89" i="316" s="1"/>
  <c r="D272" i="5" s="1"/>
  <c r="N87" i="339"/>
  <c r="N89" i="339" s="1"/>
  <c r="D292" i="5" s="1"/>
  <c r="L84" i="45"/>
  <c r="L87" i="271"/>
  <c r="L84" i="54"/>
  <c r="N86" i="54" s="1"/>
  <c r="N88" i="54" s="1"/>
  <c r="D46" i="5" s="1"/>
  <c r="L87" i="244"/>
  <c r="N90" i="218"/>
  <c r="N92" i="218" s="1"/>
  <c r="D180" i="5" s="1"/>
  <c r="L86" i="348"/>
  <c r="L87" i="272"/>
  <c r="L83" i="21"/>
  <c r="L84" i="14"/>
  <c r="L85" i="36"/>
  <c r="L88" i="188"/>
  <c r="N90" i="188" s="1"/>
  <c r="N92" i="188" s="1"/>
  <c r="D167" i="5" s="1"/>
  <c r="L84" i="314"/>
  <c r="N87" i="314" s="1"/>
  <c r="N89" i="314" s="1"/>
  <c r="D270" i="5" s="1"/>
  <c r="L91" i="220"/>
  <c r="L89" i="180"/>
  <c r="L84" i="247"/>
  <c r="L84" i="292"/>
  <c r="L95" i="252"/>
  <c r="L84" i="79"/>
  <c r="L88" i="244"/>
  <c r="L83" i="97"/>
  <c r="N86" i="97" s="1"/>
  <c r="N88" i="97" s="1"/>
  <c r="D87" i="5" s="1"/>
  <c r="L84" i="359"/>
  <c r="L88" i="187"/>
  <c r="L89" i="268"/>
  <c r="L90" i="187"/>
  <c r="L85" i="348"/>
  <c r="L86" i="272"/>
  <c r="L83" i="34"/>
  <c r="N86" i="34" s="1"/>
  <c r="N88" i="34" s="1"/>
  <c r="D26" i="5" s="1"/>
  <c r="L83" i="297"/>
  <c r="L85" i="37"/>
  <c r="L82" i="133"/>
  <c r="L83" i="79"/>
  <c r="L86" i="359"/>
  <c r="L82" i="297"/>
  <c r="N86" i="234"/>
  <c r="N88" i="234" s="1"/>
  <c r="D194" i="5" s="1"/>
  <c r="N86" i="108"/>
  <c r="N88" i="108" s="1"/>
  <c r="D98" i="5" s="1"/>
  <c r="L90" i="268"/>
  <c r="N87" i="352"/>
  <c r="N89" i="352" s="1"/>
  <c r="D304" i="5" s="1"/>
  <c r="L94" i="246"/>
  <c r="N86" i="216"/>
  <c r="N88" i="216" s="1"/>
  <c r="D178" i="5" s="1"/>
  <c r="N86" i="56"/>
  <c r="N88" i="56" s="1"/>
  <c r="D48" i="5" s="1"/>
  <c r="N85" i="299"/>
  <c r="N87" i="299" s="1"/>
  <c r="D255" i="5" s="1"/>
  <c r="N87" i="331"/>
  <c r="N89" i="331" s="1"/>
  <c r="D285" i="5" s="1"/>
  <c r="N86" i="44"/>
  <c r="N88" i="44" s="1"/>
  <c r="D35" i="5" s="1"/>
  <c r="L89" i="249"/>
  <c r="L83" i="91"/>
  <c r="L87" i="177"/>
  <c r="L84" i="87"/>
  <c r="L85" i="24"/>
  <c r="N86" i="57"/>
  <c r="N88" i="57" s="1"/>
  <c r="D53" i="5" s="1"/>
  <c r="L84" i="21"/>
  <c r="L84" i="35"/>
  <c r="L83" i="35"/>
  <c r="L86" i="330"/>
  <c r="L83" i="81"/>
  <c r="L85" i="60"/>
  <c r="L82" i="75"/>
  <c r="L84" i="68"/>
  <c r="L86" i="347"/>
  <c r="N86" i="208"/>
  <c r="N88" i="208" s="1"/>
  <c r="D119" i="5" s="1"/>
  <c r="L90" i="154"/>
  <c r="L84" i="330"/>
  <c r="L84" i="81"/>
  <c r="L83" i="60"/>
  <c r="N86" i="60" s="1"/>
  <c r="N88" i="60" s="1"/>
  <c r="D51" i="5" s="1"/>
  <c r="L85" i="270"/>
  <c r="L85" i="53"/>
  <c r="L87" i="179"/>
  <c r="L84" i="75"/>
  <c r="N85" i="75" s="1"/>
  <c r="N87" i="75" s="1"/>
  <c r="D66" i="5" s="1"/>
  <c r="L83" i="140"/>
  <c r="L89" i="154"/>
  <c r="L91" i="207"/>
  <c r="L86" i="247"/>
  <c r="N87" i="247" s="1"/>
  <c r="N89" i="247" s="1"/>
  <c r="D207" i="5" s="1"/>
  <c r="L84" i="265"/>
  <c r="L84" i="53"/>
  <c r="L88" i="179"/>
  <c r="N86" i="68"/>
  <c r="N88" i="68" s="1"/>
  <c r="D59" i="5" s="1"/>
  <c r="L85" i="347"/>
  <c r="L84" i="19"/>
  <c r="L90" i="207"/>
  <c r="L86" i="265"/>
  <c r="N87" i="265" s="1"/>
  <c r="N89" i="265" s="1"/>
  <c r="D224" i="5" s="1"/>
  <c r="N88" i="273"/>
  <c r="N90" i="273" s="1"/>
  <c r="D231" i="5" s="1"/>
  <c r="N87" i="336"/>
  <c r="N89" i="336" s="1"/>
  <c r="D290" i="5" s="1"/>
  <c r="N83" i="229"/>
  <c r="N85" i="229" s="1"/>
  <c r="D190" i="5" s="1"/>
  <c r="N86" i="213"/>
  <c r="N88" i="213" s="1"/>
  <c r="D175" i="5" s="1"/>
  <c r="N87" i="308"/>
  <c r="N89" i="308" s="1"/>
  <c r="D264" i="5" s="1"/>
  <c r="L90" i="245"/>
  <c r="L87" i="172"/>
  <c r="L89" i="172"/>
  <c r="N90" i="172" s="1"/>
  <c r="N92" i="172" s="1"/>
  <c r="D153" i="5" s="1"/>
  <c r="L83" i="82"/>
  <c r="N86" i="82" s="1"/>
  <c r="N88" i="82" s="1"/>
  <c r="D73" i="5" s="1"/>
  <c r="L88" i="183"/>
  <c r="L85" i="150"/>
  <c r="L84" i="83"/>
  <c r="N86" i="83" s="1"/>
  <c r="N88" i="83" s="1"/>
  <c r="D74" i="5" s="1"/>
  <c r="L86" i="150"/>
  <c r="L87" i="184"/>
  <c r="N90" i="177"/>
  <c r="N92" i="177" s="1"/>
  <c r="L88" i="184"/>
  <c r="N90" i="184" s="1"/>
  <c r="N92" i="184" s="1"/>
  <c r="D164" i="5" s="1"/>
  <c r="N86" i="67"/>
  <c r="N88" i="67" s="1"/>
  <c r="D58" i="5" s="1"/>
  <c r="L85" i="59"/>
  <c r="L84" i="59"/>
  <c r="L83" i="287"/>
  <c r="N85" i="287" s="1"/>
  <c r="N87" i="287" s="1"/>
  <c r="D244" i="5" s="1"/>
  <c r="L87" i="180"/>
  <c r="L84" i="37"/>
  <c r="N86" i="37" s="1"/>
  <c r="N88" i="37" s="1"/>
  <c r="D28" i="5" s="1"/>
  <c r="L82" i="287"/>
  <c r="L85" i="274"/>
  <c r="L84" i="136"/>
  <c r="N87" i="334"/>
  <c r="N89" i="334" s="1"/>
  <c r="D288" i="5" s="1"/>
  <c r="L90" i="280"/>
  <c r="L86" i="335"/>
  <c r="N87" i="335" s="1"/>
  <c r="N89" i="335" s="1"/>
  <c r="D289" i="5" s="1"/>
  <c r="L83" i="102"/>
  <c r="N87" i="239"/>
  <c r="N89" i="239" s="1"/>
  <c r="D199" i="5" s="1"/>
  <c r="L84" i="294"/>
  <c r="N86" i="129"/>
  <c r="N88" i="129" s="1"/>
  <c r="D118" i="5" s="1"/>
  <c r="N86" i="130"/>
  <c r="N88" i="130" s="1"/>
  <c r="D121" i="5" s="1"/>
  <c r="L85" i="294"/>
  <c r="N85" i="325"/>
  <c r="N87" i="325" s="1"/>
  <c r="D280" i="5" s="1"/>
  <c r="L91" i="221"/>
  <c r="L83" i="105"/>
  <c r="L86" i="237"/>
  <c r="N86" i="52"/>
  <c r="N88" i="52" s="1"/>
  <c r="D44" i="5" s="1"/>
  <c r="N88" i="276"/>
  <c r="N90" i="276" s="1"/>
  <c r="D234" i="5" s="1"/>
  <c r="N87" i="320"/>
  <c r="N89" i="320" s="1"/>
  <c r="D276" i="5" s="1"/>
  <c r="L92" i="245"/>
  <c r="N93" i="245" s="1"/>
  <c r="N95" i="245" s="1"/>
  <c r="D205" i="5" s="1"/>
  <c r="L90" i="170"/>
  <c r="L89" i="280"/>
  <c r="N91" i="280" s="1"/>
  <c r="N93" i="280" s="1"/>
  <c r="D237" i="5" s="1"/>
  <c r="L84" i="335"/>
  <c r="L92" i="221"/>
  <c r="L84" i="105"/>
  <c r="N86" i="107"/>
  <c r="N88" i="107" s="1"/>
  <c r="D97" i="5" s="1"/>
  <c r="L89" i="162"/>
  <c r="L92" i="165"/>
  <c r="L83" i="87"/>
  <c r="N86" i="32"/>
  <c r="N88" i="32" s="1"/>
  <c r="D24" i="5" s="1"/>
  <c r="L83" i="293"/>
  <c r="L95" i="246"/>
  <c r="N97" i="246" s="1"/>
  <c r="N99" i="246" s="1"/>
  <c r="D206" i="5" s="1"/>
  <c r="L84" i="293"/>
  <c r="N85" i="297"/>
  <c r="N87" i="297" s="1"/>
  <c r="D253" i="5" s="1"/>
  <c r="L91" i="165"/>
  <c r="L83" i="85"/>
  <c r="L84" i="106"/>
  <c r="L85" i="85"/>
  <c r="N87" i="251"/>
  <c r="N89" i="251" s="1"/>
  <c r="D211" i="5" s="1"/>
  <c r="L84" i="237"/>
  <c r="L84" i="133"/>
  <c r="N85" i="133" s="1"/>
  <c r="N87" i="133" s="1"/>
  <c r="D124" i="5" s="1"/>
  <c r="N91" i="171"/>
  <c r="N93" i="171" s="1"/>
  <c r="D156" i="5" s="1"/>
  <c r="N87" i="233"/>
  <c r="N89" i="233" s="1"/>
  <c r="D193" i="5" s="1"/>
  <c r="L86" i="193"/>
  <c r="N87" i="357"/>
  <c r="N89" i="357" s="1"/>
  <c r="D309" i="5" s="1"/>
  <c r="N87" i="259"/>
  <c r="N89" i="259" s="1"/>
  <c r="D218" i="5" s="1"/>
  <c r="L84" i="144"/>
  <c r="L93" i="252"/>
  <c r="N96" i="252" s="1"/>
  <c r="N98" i="252" s="1"/>
  <c r="D212" i="5" s="1"/>
  <c r="L86" i="311"/>
  <c r="L84" i="193"/>
  <c r="L83" i="144"/>
  <c r="L85" i="311"/>
  <c r="L85" i="94"/>
  <c r="L84" i="89"/>
  <c r="N85" i="305"/>
  <c r="N87" i="305" s="1"/>
  <c r="D261" i="5" s="1"/>
  <c r="N86" i="98"/>
  <c r="N88" i="98" s="1"/>
  <c r="D88" i="5" s="1"/>
  <c r="L85" i="89"/>
  <c r="N86" i="136"/>
  <c r="N88" i="136" s="1"/>
  <c r="D127" i="5" s="1"/>
  <c r="L86" i="256"/>
  <c r="N87" i="256" s="1"/>
  <c r="N89" i="256" s="1"/>
  <c r="D215" i="5" s="1"/>
  <c r="L84" i="96"/>
  <c r="N86" i="101"/>
  <c r="N88" i="101" s="1"/>
  <c r="D91" i="5" s="1"/>
  <c r="L90" i="248"/>
  <c r="L84" i="285"/>
  <c r="L87" i="270"/>
  <c r="N88" i="270" s="1"/>
  <c r="N90" i="270" s="1"/>
  <c r="D228" i="5" s="1"/>
  <c r="N86" i="99"/>
  <c r="N88" i="99" s="1"/>
  <c r="D89" i="5" s="1"/>
  <c r="L84" i="102"/>
  <c r="N86" i="102" s="1"/>
  <c r="N88" i="102" s="1"/>
  <c r="D92" i="5" s="1"/>
  <c r="L86" i="274"/>
  <c r="L83" i="96"/>
  <c r="N85" i="72"/>
  <c r="N87" i="72" s="1"/>
  <c r="D63" i="5" s="1"/>
  <c r="L89" i="248"/>
  <c r="N91" i="248" s="1"/>
  <c r="N93" i="248" s="1"/>
  <c r="D208" i="5" s="1"/>
  <c r="L82" i="285"/>
  <c r="N85" i="285" s="1"/>
  <c r="N87" i="285" s="1"/>
  <c r="D242" i="5" s="1"/>
  <c r="N87" i="235"/>
  <c r="N89" i="235" s="1"/>
  <c r="D195" i="5" s="1"/>
  <c r="L84" i="149"/>
  <c r="N86" i="212"/>
  <c r="N88" i="212" s="1"/>
  <c r="D174" i="5" s="1"/>
  <c r="N86" i="38"/>
  <c r="N88" i="38" s="1"/>
  <c r="D29" i="5" s="1"/>
  <c r="N87" i="257"/>
  <c r="N89" i="257" s="1"/>
  <c r="D216" i="5" s="1"/>
  <c r="L83" i="192"/>
  <c r="L83" i="149"/>
  <c r="L82" i="192"/>
  <c r="L84" i="94"/>
  <c r="L89" i="164"/>
  <c r="N86" i="128"/>
  <c r="N88" i="128" s="1"/>
  <c r="D120" i="5" s="1"/>
  <c r="N87" i="307"/>
  <c r="N89" i="307" s="1"/>
  <c r="D263" i="5" s="1"/>
  <c r="L88" i="170"/>
  <c r="N86" i="88"/>
  <c r="N88" i="88" s="1"/>
  <c r="D79" i="5" s="1"/>
  <c r="N86" i="92"/>
  <c r="N88" i="92" s="1"/>
  <c r="D83" i="5" s="1"/>
  <c r="L88" i="164"/>
  <c r="N85" i="309"/>
  <c r="N87" i="309" s="1"/>
  <c r="D265" i="5" s="1"/>
  <c r="N86" i="215"/>
  <c r="N88" i="215" s="1"/>
  <c r="D177" i="5" s="1"/>
  <c r="L87" i="183"/>
  <c r="N90" i="183" s="1"/>
  <c r="N92" i="183" s="1"/>
  <c r="D163" i="5" s="1"/>
  <c r="L86" i="236"/>
  <c r="L85" i="19"/>
  <c r="N86" i="19" s="1"/>
  <c r="N88" i="19" s="1"/>
  <c r="D11" i="5" s="1"/>
  <c r="L88" i="158"/>
  <c r="L85" i="91"/>
  <c r="N86" i="91" s="1"/>
  <c r="N88" i="91" s="1"/>
  <c r="D82" i="5" s="1"/>
  <c r="L84" i="236"/>
  <c r="L89" i="158"/>
  <c r="N86" i="12"/>
  <c r="N88" i="12" s="1"/>
  <c r="D5" i="5" s="1"/>
  <c r="N87" i="344"/>
  <c r="N89" i="344" s="1"/>
  <c r="D297" i="5" s="1"/>
  <c r="N90" i="217"/>
  <c r="N92" i="217" s="1"/>
  <c r="D179" i="5" s="1"/>
  <c r="N85" i="190"/>
  <c r="N87" i="190" s="1"/>
  <c r="D170" i="5" s="1"/>
  <c r="N86" i="139"/>
  <c r="N88" i="139" s="1"/>
  <c r="D130" i="5" s="1"/>
  <c r="L83" i="40"/>
  <c r="N82" i="228"/>
  <c r="N84" i="228" s="1"/>
  <c r="D189" i="5" s="1"/>
  <c r="N86" i="42"/>
  <c r="N88" i="42" s="1"/>
  <c r="D33" i="5" s="1"/>
  <c r="N86" i="147"/>
  <c r="N88" i="147" s="1"/>
  <c r="D137" i="5" s="1"/>
  <c r="N86" i="53"/>
  <c r="N88" i="53" s="1"/>
  <c r="D45" i="5" s="1"/>
  <c r="N87" i="350"/>
  <c r="N89" i="350" s="1"/>
  <c r="D302" i="5" s="1"/>
  <c r="L84" i="140"/>
  <c r="N86" i="140" s="1"/>
  <c r="N88" i="140" s="1"/>
  <c r="D132" i="5" s="1"/>
  <c r="N87" i="363"/>
  <c r="N89" i="363" s="1"/>
  <c r="D313" i="5" s="1"/>
  <c r="L89" i="155"/>
  <c r="L84" i="40"/>
  <c r="L90" i="155"/>
  <c r="N86" i="214"/>
  <c r="N88" i="214" s="1"/>
  <c r="D176" i="5" s="1"/>
  <c r="N88" i="277"/>
  <c r="N90" i="277" s="1"/>
  <c r="D235" i="5" s="1"/>
  <c r="N86" i="15"/>
  <c r="N88" i="15" s="1"/>
  <c r="D7" i="5" s="1"/>
  <c r="N86" i="25"/>
  <c r="N88" i="25" s="1"/>
  <c r="D17" i="5" s="1"/>
  <c r="N86" i="137"/>
  <c r="N88" i="137" s="1"/>
  <c r="D128" i="5" s="1"/>
  <c r="N86" i="90"/>
  <c r="N88" i="90" s="1"/>
  <c r="D81" i="5" s="1"/>
  <c r="L85" i="14"/>
  <c r="N86" i="14" s="1"/>
  <c r="N88" i="14" s="1"/>
  <c r="D6" i="5" s="1"/>
  <c r="N85" i="290"/>
  <c r="N87" i="290" s="1"/>
  <c r="D246" i="5" s="1"/>
  <c r="N86" i="138"/>
  <c r="N88" i="138" s="1"/>
  <c r="D129" i="5" s="1"/>
  <c r="N86" i="24"/>
  <c r="N88" i="24" s="1"/>
  <c r="D16" i="5" s="1"/>
  <c r="L87" i="181"/>
  <c r="N86" i="30"/>
  <c r="N88" i="30" s="1"/>
  <c r="D22" i="5" s="1"/>
  <c r="L83" i="80"/>
  <c r="L84" i="80"/>
  <c r="L85" i="80"/>
  <c r="L84" i="103"/>
  <c r="N91" i="185"/>
  <c r="N93" i="185" s="1"/>
  <c r="D165" i="5" s="1"/>
  <c r="L85" i="103"/>
  <c r="L84" i="319"/>
  <c r="L85" i="319"/>
  <c r="L86" i="319"/>
  <c r="L90" i="176"/>
  <c r="L98" i="260"/>
  <c r="L88" i="176"/>
  <c r="N87" i="238"/>
  <c r="N89" i="238" s="1"/>
  <c r="D198" i="5" s="1"/>
  <c r="N86" i="58"/>
  <c r="N88" i="58" s="1"/>
  <c r="D49" i="5" s="1"/>
  <c r="N87" i="366"/>
  <c r="N89" i="366" s="1"/>
  <c r="D316" i="5" s="1"/>
  <c r="N87" i="337"/>
  <c r="N89" i="337" s="1"/>
  <c r="D291" i="5" s="1"/>
  <c r="L86" i="50"/>
  <c r="N89" i="50" s="1"/>
  <c r="N91" i="50" s="1"/>
  <c r="D42" i="5" s="1"/>
  <c r="L99" i="260"/>
  <c r="L89" i="181"/>
  <c r="N87" i="351"/>
  <c r="N89" i="351" s="1"/>
  <c r="D303" i="5" s="1"/>
  <c r="L88" i="50"/>
  <c r="N86" i="100"/>
  <c r="N88" i="100" s="1"/>
  <c r="D90" i="5" s="1"/>
  <c r="L85" i="355"/>
  <c r="L86" i="355"/>
  <c r="L84" i="355"/>
  <c r="L86" i="332"/>
  <c r="L85" i="332"/>
  <c r="L84" i="332"/>
  <c r="L87" i="275"/>
  <c r="L86" i="275"/>
  <c r="L85" i="275"/>
  <c r="N86" i="39"/>
  <c r="N88" i="39" s="1"/>
  <c r="D30" i="5" s="1"/>
  <c r="L84" i="71"/>
  <c r="L88" i="174"/>
  <c r="L89" i="174"/>
  <c r="L87" i="174"/>
  <c r="N86" i="131"/>
  <c r="N88" i="131" s="1"/>
  <c r="D122" i="5" s="1"/>
  <c r="L83" i="71"/>
  <c r="N85" i="127"/>
  <c r="N87" i="127" s="1"/>
  <c r="D117" i="5" s="1"/>
  <c r="N87" i="241"/>
  <c r="N89" i="241" s="1"/>
  <c r="D201" i="5" s="1"/>
  <c r="N87" i="250"/>
  <c r="N89" i="250" s="1"/>
  <c r="D210" i="5" s="1"/>
  <c r="N87" i="354"/>
  <c r="N89" i="354" s="1"/>
  <c r="D306" i="5" s="1"/>
  <c r="N85" i="289"/>
  <c r="N87" i="289" s="1"/>
  <c r="D245" i="5" s="1"/>
  <c r="N87" i="362"/>
  <c r="N89" i="362" s="1"/>
  <c r="D312" i="5" s="1"/>
  <c r="N91" i="266"/>
  <c r="N93" i="266" s="1"/>
  <c r="D225" i="5" s="1"/>
  <c r="N91" i="168"/>
  <c r="N93" i="168" s="1"/>
  <c r="D151" i="5" s="1"/>
  <c r="N86" i="84"/>
  <c r="N88" i="84" s="1"/>
  <c r="D75" i="5" s="1"/>
  <c r="N86" i="61"/>
  <c r="N88" i="61" s="1"/>
  <c r="D52" i="5" s="1"/>
  <c r="N85" i="284"/>
  <c r="N87" i="284" s="1"/>
  <c r="D241" i="5" s="1"/>
  <c r="N91" i="186"/>
  <c r="N93" i="186" s="1"/>
  <c r="D166" i="5" s="1"/>
  <c r="N87" i="333"/>
  <c r="N89" i="333" s="1"/>
  <c r="D287" i="5" s="1"/>
  <c r="N91" i="267"/>
  <c r="N93" i="267" s="1"/>
  <c r="D226" i="5" s="1"/>
  <c r="N91" i="282"/>
  <c r="N93" i="282" s="1"/>
  <c r="D239" i="5" s="1"/>
  <c r="N93" i="279"/>
  <c r="N95" i="279" s="1"/>
  <c r="D236" i="5" s="1"/>
  <c r="N86" i="143"/>
  <c r="N88" i="143" s="1"/>
  <c r="D141" i="5" s="1"/>
  <c r="N87" i="258"/>
  <c r="N89" i="258" s="1"/>
  <c r="D217" i="5" s="1"/>
  <c r="N90" i="179"/>
  <c r="N92" i="179" s="1"/>
  <c r="D158" i="5" s="1"/>
  <c r="L88" i="189"/>
  <c r="L87" i="189"/>
  <c r="L89" i="189"/>
  <c r="N86" i="29"/>
  <c r="N88" i="29" s="1"/>
  <c r="D21" i="5" s="1"/>
  <c r="N87" i="264"/>
  <c r="N89" i="264" s="1"/>
  <c r="D223" i="5" s="1"/>
  <c r="N87" i="364"/>
  <c r="N89" i="364" s="1"/>
  <c r="D314" i="5" s="1"/>
  <c r="N86" i="66"/>
  <c r="N88" i="66" s="1"/>
  <c r="D57" i="5" s="1"/>
  <c r="N86" i="47"/>
  <c r="N88" i="47" s="1"/>
  <c r="D39" i="5" s="1"/>
  <c r="N86" i="64"/>
  <c r="N88" i="64" s="1"/>
  <c r="D55" i="5" s="1"/>
  <c r="N87" i="321"/>
  <c r="N89" i="321" s="1"/>
  <c r="D277" i="5" s="1"/>
  <c r="N87" i="296"/>
  <c r="N89" i="296" s="1"/>
  <c r="D252" i="5" s="1"/>
  <c r="N86" i="63"/>
  <c r="N88" i="63" s="1"/>
  <c r="D54" i="5" s="1"/>
  <c r="N87" i="342"/>
  <c r="N89" i="342" s="1"/>
  <c r="D295" i="5" s="1"/>
  <c r="N87" i="263"/>
  <c r="N89" i="263" s="1"/>
  <c r="D222" i="5" s="1"/>
  <c r="N87" i="253"/>
  <c r="N89" i="253" s="1"/>
  <c r="D213" i="5" s="1"/>
  <c r="N86" i="55"/>
  <c r="N88" i="55" s="1"/>
  <c r="D47" i="5" s="1"/>
  <c r="N86" i="17"/>
  <c r="N88" i="17" s="1"/>
  <c r="D9" i="5" s="1"/>
  <c r="N86" i="49"/>
  <c r="N88" i="49" s="1"/>
  <c r="D41" i="5" s="1"/>
  <c r="N90" i="160"/>
  <c r="N92" i="160" s="1"/>
  <c r="D147" i="5" s="1"/>
  <c r="N86" i="96"/>
  <c r="N88" i="96" s="1"/>
  <c r="D86" i="5" s="1"/>
  <c r="N91" i="182"/>
  <c r="N93" i="182" s="1"/>
  <c r="D162" i="5" s="1"/>
  <c r="N86" i="95"/>
  <c r="N88" i="95" s="1"/>
  <c r="D85" i="5" s="1"/>
  <c r="N88" i="232"/>
  <c r="N90" i="232" s="1"/>
  <c r="D192" i="5" s="1"/>
  <c r="N86" i="7"/>
  <c r="N88" i="7" s="1"/>
  <c r="D3" i="5" s="1"/>
  <c r="N86" i="43"/>
  <c r="N88" i="43" s="1"/>
  <c r="D34" i="5" s="1"/>
  <c r="N93" i="207"/>
  <c r="N95" i="207" s="1"/>
  <c r="D183" i="5" s="1"/>
  <c r="N91" i="178"/>
  <c r="N93" i="178" s="1"/>
  <c r="D157" i="5" s="1"/>
  <c r="N91" i="162"/>
  <c r="N93" i="162" s="1"/>
  <c r="D148" i="5" s="1"/>
  <c r="N85" i="310"/>
  <c r="N87" i="310" s="1"/>
  <c r="D266" i="5" s="1"/>
  <c r="N87" i="312"/>
  <c r="N89" i="312" s="1"/>
  <c r="D268" i="5" s="1"/>
  <c r="N85" i="292"/>
  <c r="N87" i="292" s="1"/>
  <c r="D248" i="5" s="1"/>
  <c r="N85" i="283"/>
  <c r="N87" i="283" s="1"/>
  <c r="D240" i="5" s="1"/>
  <c r="N86" i="135"/>
  <c r="N88" i="135" s="1"/>
  <c r="D126" i="5" s="1"/>
  <c r="N91" i="157"/>
  <c r="N93" i="157" s="1"/>
  <c r="D145" i="5" s="1"/>
  <c r="N86" i="26"/>
  <c r="N88" i="26" s="1"/>
  <c r="D18" i="5" s="1"/>
  <c r="N85" i="286"/>
  <c r="N87" i="286" s="1"/>
  <c r="D243" i="5" s="1"/>
  <c r="N91" i="249"/>
  <c r="N93" i="249" s="1"/>
  <c r="D209" i="5" s="1"/>
  <c r="N86" i="141"/>
  <c r="N88" i="141" s="1"/>
  <c r="D133" i="5" s="1"/>
  <c r="N86" i="142"/>
  <c r="N88" i="142" s="1"/>
  <c r="D134" i="5" s="1"/>
  <c r="N85" i="301"/>
  <c r="N87" i="301" s="1"/>
  <c r="N88" i="271"/>
  <c r="N90" i="271" s="1"/>
  <c r="D229" i="5" s="1"/>
  <c r="N87" i="306"/>
  <c r="N89" i="306" s="1"/>
  <c r="D262" i="5" s="1"/>
  <c r="N87" i="317"/>
  <c r="N89" i="317" s="1"/>
  <c r="D273" i="5" s="1"/>
  <c r="N86" i="79"/>
  <c r="N88" i="79" s="1"/>
  <c r="D70" i="5" s="1"/>
  <c r="N87" i="262"/>
  <c r="N89" i="262" s="1"/>
  <c r="D221" i="5" s="1"/>
  <c r="N87" i="313"/>
  <c r="N89" i="313" s="1"/>
  <c r="D269" i="5" s="1"/>
  <c r="N86" i="231"/>
  <c r="N88" i="231" s="1"/>
  <c r="D191" i="5" s="1"/>
  <c r="N86" i="243"/>
  <c r="N88" i="243" s="1"/>
  <c r="D203" i="5" s="1"/>
  <c r="N82" i="227"/>
  <c r="N84" i="227" s="1"/>
  <c r="D188" i="5" s="1"/>
  <c r="N86" i="134"/>
  <c r="N88" i="134" s="1"/>
  <c r="D125" i="5" s="1"/>
  <c r="N86" i="86"/>
  <c r="N88" i="86" s="1"/>
  <c r="N85" i="291"/>
  <c r="N87" i="291" s="1"/>
  <c r="D247" i="5" s="1"/>
  <c r="N86" i="146"/>
  <c r="N88" i="146" s="1"/>
  <c r="D138" i="5" s="1"/>
  <c r="N87" i="353"/>
  <c r="N89" i="353" s="1"/>
  <c r="D305" i="5" s="1"/>
  <c r="N87" i="330"/>
  <c r="N89" i="330" s="1"/>
  <c r="D284" i="5" s="1"/>
  <c r="N91" i="154"/>
  <c r="N93" i="154" s="1"/>
  <c r="D143" i="5" s="1"/>
  <c r="N87" i="315"/>
  <c r="N89" i="315" s="1"/>
  <c r="D271" i="5" s="1"/>
  <c r="N87" i="318"/>
  <c r="N89" i="318" s="1"/>
  <c r="D274" i="5" s="1"/>
  <c r="N94" i="220"/>
  <c r="N96" i="220" s="1"/>
  <c r="D182" i="5" s="1"/>
  <c r="N90" i="180"/>
  <c r="N92" i="180" s="1"/>
  <c r="N87" i="329"/>
  <c r="N89" i="329" s="1"/>
  <c r="D283" i="5" s="1"/>
  <c r="N86" i="81"/>
  <c r="N88" i="81" s="1"/>
  <c r="D72" i="5" s="1"/>
  <c r="N86" i="20"/>
  <c r="N88" i="20" s="1"/>
  <c r="D12" i="5" s="1"/>
  <c r="N88" i="48"/>
  <c r="N90" i="48" s="1"/>
  <c r="D40" i="5" s="1"/>
  <c r="N86" i="41"/>
  <c r="N88" i="41" s="1"/>
  <c r="D32" i="5" s="1"/>
  <c r="N86" i="18"/>
  <c r="N88" i="18" s="1"/>
  <c r="D10" i="5" s="1"/>
  <c r="N86" i="45"/>
  <c r="N88" i="45" s="1"/>
  <c r="D36" i="5" s="1"/>
  <c r="N86" i="46"/>
  <c r="N88" i="46" s="1"/>
  <c r="D38" i="5" s="1"/>
  <c r="N86" i="22"/>
  <c r="N88" i="22" s="1"/>
  <c r="D14" i="5" s="1"/>
  <c r="N86" i="16"/>
  <c r="N88" i="16" s="1"/>
  <c r="D8" i="5" s="1"/>
  <c r="N86" i="27"/>
  <c r="N88" i="27" s="1"/>
  <c r="D19" i="5" s="1"/>
  <c r="N86" i="23"/>
  <c r="N88" i="23" s="1"/>
  <c r="D15" i="5" s="1"/>
  <c r="N86" i="9"/>
  <c r="N88" i="9" s="1"/>
  <c r="D4" i="5" s="1"/>
  <c r="N86" i="33"/>
  <c r="N88" i="33" s="1"/>
  <c r="D25" i="5" s="1"/>
  <c r="N86" i="31"/>
  <c r="N88" i="31" s="1"/>
  <c r="D23" i="5" s="1"/>
  <c r="N86" i="36"/>
  <c r="N88" i="36" s="1"/>
  <c r="D27" i="5" s="1"/>
  <c r="N85" i="74"/>
  <c r="N87" i="74" s="1"/>
  <c r="D65" i="5" s="1"/>
  <c r="N86" i="106"/>
  <c r="N88" i="106" s="1"/>
  <c r="D96" i="5" s="1"/>
  <c r="N87" i="348"/>
  <c r="N89" i="348" s="1"/>
  <c r="D301" i="5" s="1"/>
  <c r="N87" i="254"/>
  <c r="N89" i="254" s="1"/>
  <c r="D214" i="5" s="1"/>
  <c r="N86" i="242" l="1"/>
  <c r="N88" i="242" s="1"/>
  <c r="D202" i="5" s="1"/>
  <c r="N87" i="347"/>
  <c r="N89" i="347" s="1"/>
  <c r="D300" i="5" s="1"/>
  <c r="N87" i="359"/>
  <c r="N89" i="359" s="1"/>
  <c r="D310" i="5" s="1"/>
  <c r="N91" i="187"/>
  <c r="N93" i="187" s="1"/>
  <c r="D168" i="5" s="1"/>
  <c r="N88" i="272"/>
  <c r="N90" i="272" s="1"/>
  <c r="D230" i="5" s="1"/>
  <c r="N86" i="145"/>
  <c r="N88" i="145" s="1"/>
  <c r="D139" i="5" s="1"/>
  <c r="N91" i="268"/>
  <c r="N93" i="268" s="1"/>
  <c r="D227" i="5" s="1"/>
  <c r="N86" i="21"/>
  <c r="N88" i="21" s="1"/>
  <c r="D13" i="5" s="1"/>
  <c r="N89" i="244"/>
  <c r="N91" i="244" s="1"/>
  <c r="D204" i="5" s="1"/>
  <c r="N88" i="274"/>
  <c r="N90" i="274" s="1"/>
  <c r="D232" i="5" s="1"/>
  <c r="N86" i="35"/>
  <c r="N88" i="35" s="1"/>
  <c r="D37" i="5" s="1"/>
  <c r="N86" i="85"/>
  <c r="N88" i="85" s="1"/>
  <c r="D76" i="5" s="1"/>
  <c r="N86" i="87"/>
  <c r="N88" i="87" s="1"/>
  <c r="N90" i="164"/>
  <c r="N92" i="164" s="1"/>
  <c r="D149" i="5" s="1"/>
  <c r="N86" i="149"/>
  <c r="N88" i="149" s="1"/>
  <c r="D135" i="5" s="1"/>
  <c r="N87" i="294"/>
  <c r="N89" i="294" s="1"/>
  <c r="D250" i="5" s="1"/>
  <c r="N85" i="192"/>
  <c r="N87" i="192" s="1"/>
  <c r="D172" i="5" s="1"/>
  <c r="N91" i="158"/>
  <c r="N93" i="158" s="1"/>
  <c r="D146" i="5" s="1"/>
  <c r="N87" i="193"/>
  <c r="N89" i="193" s="1"/>
  <c r="D173" i="5" s="1"/>
  <c r="N93" i="165"/>
  <c r="N95" i="165" s="1"/>
  <c r="D150" i="5" s="1"/>
  <c r="N87" i="236"/>
  <c r="N89" i="236" s="1"/>
  <c r="D196" i="5" s="1"/>
  <c r="N91" i="170"/>
  <c r="N93" i="170" s="1"/>
  <c r="D152" i="5" s="1"/>
  <c r="N86" i="59"/>
  <c r="N88" i="59" s="1"/>
  <c r="D50" i="5" s="1"/>
  <c r="N87" i="150"/>
  <c r="N89" i="150" s="1"/>
  <c r="D142" i="5" s="1"/>
  <c r="N86" i="103"/>
  <c r="N88" i="103" s="1"/>
  <c r="D93" i="5" s="1"/>
  <c r="N90" i="181"/>
  <c r="N92" i="181" s="1"/>
  <c r="D161" i="5" s="1"/>
  <c r="N93" i="221"/>
  <c r="N95" i="221" s="1"/>
  <c r="D184" i="5" s="1"/>
  <c r="N86" i="40"/>
  <c r="N88" i="40" s="1"/>
  <c r="D31" i="5" s="1"/>
  <c r="N86" i="94"/>
  <c r="N88" i="94" s="1"/>
  <c r="D84" i="5" s="1"/>
  <c r="N87" i="237"/>
  <c r="N89" i="237" s="1"/>
  <c r="D197" i="5" s="1"/>
  <c r="N85" i="293"/>
  <c r="N87" i="293" s="1"/>
  <c r="D249" i="5" s="1"/>
  <c r="N86" i="105"/>
  <c r="N88" i="105" s="1"/>
  <c r="D95" i="5" s="1"/>
  <c r="N91" i="155"/>
  <c r="N93" i="155" s="1"/>
  <c r="D144" i="5" s="1"/>
  <c r="N86" i="144"/>
  <c r="N88" i="144" s="1"/>
  <c r="D140" i="5" s="1"/>
  <c r="N87" i="311"/>
  <c r="N89" i="311" s="1"/>
  <c r="D267" i="5" s="1"/>
  <c r="N87" i="319"/>
  <c r="N89" i="319" s="1"/>
  <c r="D275" i="5" s="1"/>
  <c r="N86" i="89"/>
  <c r="N88" i="89" s="1"/>
  <c r="D80" i="5" s="1"/>
  <c r="N101" i="260"/>
  <c r="N103" i="260" s="1"/>
  <c r="D219" i="5" s="1"/>
  <c r="N91" i="176"/>
  <c r="N93" i="176" s="1"/>
  <c r="D155" i="5" s="1"/>
  <c r="N86" i="80"/>
  <c r="N88" i="80" s="1"/>
  <c r="D71" i="5" s="1"/>
  <c r="N88" i="275"/>
  <c r="N90" i="275" s="1"/>
  <c r="D233" i="5" s="1"/>
  <c r="N87" i="355"/>
  <c r="N89" i="355" s="1"/>
  <c r="D307" i="5" s="1"/>
  <c r="N86" i="71"/>
  <c r="N88" i="71" s="1"/>
  <c r="D62" i="5" s="1"/>
  <c r="N90" i="174"/>
  <c r="N92" i="174" s="1"/>
  <c r="D154" i="5" s="1"/>
  <c r="N87" i="332"/>
  <c r="N89" i="332" s="1"/>
  <c r="D286" i="5" s="1"/>
  <c r="N90" i="189"/>
  <c r="N92" i="189" s="1"/>
  <c r="D169" i="5" s="1"/>
  <c r="D77" i="5"/>
  <c r="D78" i="5"/>
  <c r="D258" i="5"/>
  <c r="D257" i="5"/>
  <c r="D159" i="5"/>
  <c r="D160"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<sst xmlns="http://schemas.openxmlformats.org/spreadsheetml/2006/main" count="38539" uniqueCount="2344">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</sst>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0.0"/>
    <numFmt numFmtId="180"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0" fillId="0" borderId="0" xfId="0" applyNumberFormat="1" applyFill="1" applyProtection="1"/>
    <xf numFmtId="2" fontId="0" fillId="0" borderId="0" xfId="0" applyNumberFormat="1" applyFill="1" applyProtection="1"/>
    <xf numFmtId="179" fontId="0" fillId="0"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165" fontId="5" fillId="3" borderId="3" xfId="9"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80" fontId="5" fillId="29" borderId="3" xfId="2" applyNumberFormat="1" applyFont="1" applyFill="1" applyBorder="1" applyAlignment="1" applyProtection="1">
      <alignment horizontal="center"/>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TOLIMA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1064837</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8" max="8" width="83" customWidth="1"/>
    <col min="26" max="26" width="9.5703125" customWidth="1"/>
  </cols>
  <sheetData>
    <row r="1" spans="1:38" ht="15.75" thickTop="1">
      <c r="A1" s="123"/>
      <c r="B1" s="124"/>
      <c r="C1" s="124"/>
      <c r="D1" s="124"/>
      <c r="E1" s="124"/>
      <c r="F1" s="124"/>
      <c r="G1" s="124"/>
      <c r="H1" s="125"/>
      <c r="Z1" s="228"/>
      <c r="AA1" s="228"/>
      <c r="AB1" s="228"/>
      <c r="AC1" s="228"/>
      <c r="AD1" s="228"/>
      <c r="AE1" s="228"/>
      <c r="AF1" s="228"/>
      <c r="AG1" s="228"/>
      <c r="AH1" s="228"/>
      <c r="AI1" s="228"/>
      <c r="AJ1" s="228"/>
      <c r="AK1" s="228"/>
      <c r="AL1" s="228"/>
    </row>
    <row r="2" spans="1:38">
      <c r="A2" s="126"/>
      <c r="B2" s="127"/>
      <c r="C2" s="127"/>
      <c r="D2" s="127"/>
      <c r="E2" s="127"/>
      <c r="F2" s="127"/>
      <c r="G2" s="127"/>
      <c r="H2" s="128"/>
      <c r="Z2" s="228"/>
      <c r="AA2" s="228"/>
      <c r="AB2" s="228"/>
      <c r="AC2" s="228"/>
      <c r="AD2" s="228"/>
      <c r="AE2" s="228"/>
      <c r="AF2" s="228"/>
      <c r="AG2" s="228"/>
      <c r="AH2" s="228"/>
      <c r="AI2" s="228"/>
      <c r="AJ2" s="228"/>
      <c r="AK2" s="228"/>
      <c r="AL2" s="228"/>
    </row>
    <row r="3" spans="1:38">
      <c r="A3" s="126"/>
      <c r="B3" s="127"/>
      <c r="C3" s="127"/>
      <c r="D3" s="127"/>
      <c r="E3" s="127"/>
      <c r="F3" s="127"/>
      <c r="G3" s="127"/>
      <c r="H3" s="128"/>
      <c r="Z3" s="228"/>
      <c r="AA3" s="228"/>
      <c r="AB3" s="228"/>
      <c r="AC3" s="228"/>
      <c r="AD3" s="228"/>
      <c r="AE3" s="228"/>
      <c r="AF3" s="228"/>
      <c r="AG3" s="228"/>
      <c r="AH3" s="228"/>
      <c r="AI3" s="228"/>
      <c r="AJ3" s="228"/>
      <c r="AK3" s="228"/>
      <c r="AL3" s="228"/>
    </row>
    <row r="4" spans="1:38">
      <c r="A4" s="126"/>
      <c r="B4" s="127"/>
      <c r="C4" s="127"/>
      <c r="D4" s="127"/>
      <c r="E4" s="127"/>
      <c r="F4" s="127"/>
      <c r="G4" s="127"/>
      <c r="H4" s="128"/>
      <c r="Z4" s="228"/>
      <c r="AA4" s="228"/>
      <c r="AB4" s="228"/>
      <c r="AC4" s="228"/>
      <c r="AD4" s="228"/>
      <c r="AE4" s="228"/>
      <c r="AF4" s="228"/>
      <c r="AG4" s="228"/>
      <c r="AH4" s="228"/>
      <c r="AI4" s="228"/>
      <c r="AJ4" s="228"/>
      <c r="AK4" s="228"/>
      <c r="AL4" s="228"/>
    </row>
    <row r="5" spans="1:38">
      <c r="A5" s="126"/>
      <c r="B5" s="127"/>
      <c r="C5" s="127"/>
      <c r="D5" s="127"/>
      <c r="E5" s="127"/>
      <c r="F5" s="127"/>
      <c r="G5" s="127"/>
      <c r="H5" s="128"/>
      <c r="Z5" s="228"/>
      <c r="AA5" s="228"/>
      <c r="AB5" s="228"/>
      <c r="AC5" s="228"/>
      <c r="AD5" s="228"/>
      <c r="AE5" s="228"/>
      <c r="AF5" s="228"/>
      <c r="AG5" s="228"/>
      <c r="AH5" s="228"/>
      <c r="AI5" s="228"/>
      <c r="AJ5" s="228"/>
      <c r="AK5" s="228"/>
      <c r="AL5" s="228"/>
    </row>
    <row r="6" spans="1:38">
      <c r="A6" s="126"/>
      <c r="B6" s="127"/>
      <c r="C6" s="127"/>
      <c r="D6" s="127"/>
      <c r="E6" s="127"/>
      <c r="F6" s="127"/>
      <c r="G6" s="127"/>
      <c r="H6" s="128"/>
      <c r="Z6" s="228"/>
      <c r="AA6" s="228"/>
      <c r="AB6" s="228"/>
      <c r="AC6" s="228"/>
      <c r="AD6" s="228"/>
      <c r="AE6" s="228"/>
      <c r="AF6" s="228"/>
      <c r="AG6" s="228"/>
      <c r="AH6" s="228"/>
      <c r="AI6" s="228"/>
      <c r="AJ6" s="228"/>
      <c r="AK6" s="228"/>
      <c r="AL6" s="228"/>
    </row>
    <row r="7" spans="1:38">
      <c r="A7" s="126"/>
      <c r="B7" s="127"/>
      <c r="C7" s="127"/>
      <c r="D7" s="127"/>
      <c r="E7" s="127"/>
      <c r="F7" s="127"/>
      <c r="G7" s="127"/>
      <c r="H7" s="128"/>
      <c r="Z7" s="228"/>
      <c r="AA7" s="228"/>
      <c r="AB7" s="228"/>
      <c r="AC7" s="228"/>
      <c r="AD7" s="228"/>
      <c r="AE7" s="228"/>
      <c r="AF7" s="228"/>
      <c r="AG7" s="228"/>
      <c r="AH7" s="228"/>
      <c r="AI7" s="228"/>
      <c r="AJ7" s="228"/>
      <c r="AK7" s="228"/>
      <c r="AL7" s="228"/>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7"/>
      <c r="AA8" s="228"/>
      <c r="AB8" s="228"/>
      <c r="AC8" s="228"/>
      <c r="AD8" s="228"/>
      <c r="AE8" s="228"/>
      <c r="AF8" s="228"/>
      <c r="AG8" s="228"/>
      <c r="AH8" s="228"/>
      <c r="AI8" s="228"/>
      <c r="AJ8" s="228"/>
      <c r="AK8" s="228"/>
      <c r="AL8" s="228"/>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7"/>
      <c r="AA9" s="228"/>
      <c r="AB9" s="228"/>
      <c r="AC9" s="228"/>
      <c r="AD9" s="228"/>
      <c r="AE9" s="228"/>
      <c r="AF9" s="228"/>
      <c r="AG9" s="228"/>
      <c r="AH9" s="228"/>
      <c r="AI9" s="228"/>
      <c r="AJ9" s="228"/>
      <c r="AK9" s="228"/>
      <c r="AL9" s="228"/>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7"/>
      <c r="AA10" s="228"/>
      <c r="AB10" s="228"/>
      <c r="AC10" s="228"/>
      <c r="AD10" s="228"/>
      <c r="AE10" s="228"/>
      <c r="AF10" s="228"/>
      <c r="AG10" s="228"/>
      <c r="AH10" s="228"/>
      <c r="AI10" s="228"/>
      <c r="AJ10" s="228"/>
      <c r="AK10" s="228"/>
      <c r="AL10" s="228"/>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7"/>
      <c r="AA11" s="228"/>
      <c r="AB11" s="228"/>
      <c r="AC11" s="228"/>
      <c r="AD11" s="228"/>
      <c r="AE11" s="228"/>
      <c r="AF11" s="228"/>
      <c r="AG11" s="228"/>
      <c r="AH11" s="228"/>
      <c r="AI11" s="228"/>
      <c r="AJ11" s="228"/>
      <c r="AK11" s="228"/>
      <c r="AL11" s="228"/>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7"/>
      <c r="AA12" s="228"/>
      <c r="AB12" s="228"/>
      <c r="AC12" s="228"/>
      <c r="AD12" s="228"/>
      <c r="AE12" s="228"/>
      <c r="AF12" s="228"/>
      <c r="AG12" s="228"/>
      <c r="AH12" s="228"/>
      <c r="AI12" s="228"/>
      <c r="AJ12" s="228"/>
      <c r="AK12" s="228"/>
      <c r="AL12" s="228"/>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7"/>
      <c r="AA13" s="228"/>
      <c r="AB13" s="228"/>
      <c r="AC13" s="228"/>
      <c r="AD13" s="228"/>
      <c r="AE13" s="228"/>
      <c r="AF13" s="228"/>
      <c r="AG13" s="228"/>
      <c r="AH13" s="228"/>
      <c r="AI13" s="228"/>
      <c r="AJ13" s="228"/>
      <c r="AK13" s="228"/>
      <c r="AL13" s="228"/>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7"/>
      <c r="AA14" s="228"/>
      <c r="AB14" s="228"/>
      <c r="AC14" s="228"/>
      <c r="AD14" s="228"/>
      <c r="AE14" s="228"/>
      <c r="AF14" s="228"/>
      <c r="AG14" s="228"/>
      <c r="AH14" s="228"/>
      <c r="AI14" s="228"/>
      <c r="AJ14" s="228"/>
      <c r="AK14" s="228"/>
      <c r="AL14" s="228"/>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7"/>
      <c r="AA15" s="228"/>
      <c r="AB15" s="228"/>
      <c r="AC15" s="228"/>
      <c r="AD15" s="228"/>
      <c r="AE15" s="228"/>
      <c r="AF15" s="228"/>
      <c r="AG15" s="228"/>
      <c r="AH15" s="228"/>
      <c r="AI15" s="228"/>
      <c r="AJ15" s="228"/>
      <c r="AK15" s="228"/>
      <c r="AL15" s="228"/>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7"/>
      <c r="AA16" s="228"/>
      <c r="AB16" s="228"/>
      <c r="AC16" s="228"/>
      <c r="AD16" s="228"/>
      <c r="AE16" s="228"/>
      <c r="AF16" s="228"/>
      <c r="AG16" s="228"/>
      <c r="AH16" s="228"/>
      <c r="AI16" s="228"/>
      <c r="AJ16" s="228"/>
      <c r="AK16" s="228"/>
      <c r="AL16" s="228"/>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7"/>
      <c r="AA17" s="228"/>
      <c r="AB17" s="228"/>
      <c r="AC17" s="228"/>
      <c r="AD17" s="228"/>
      <c r="AE17" s="228"/>
      <c r="AF17" s="228"/>
      <c r="AG17" s="228"/>
      <c r="AH17" s="228"/>
      <c r="AI17" s="228"/>
      <c r="AJ17" s="228"/>
      <c r="AK17" s="228"/>
      <c r="AL17" s="228"/>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7"/>
      <c r="AA18" s="228"/>
      <c r="AB18" s="228"/>
      <c r="AC18" s="228"/>
      <c r="AD18" s="228"/>
      <c r="AE18" s="228"/>
      <c r="AF18" s="228"/>
      <c r="AG18" s="228"/>
      <c r="AH18" s="228"/>
      <c r="AI18" s="228"/>
      <c r="AJ18" s="228"/>
      <c r="AK18" s="228"/>
      <c r="AL18" s="228"/>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7"/>
      <c r="AA19" s="228"/>
      <c r="AB19" s="228"/>
      <c r="AC19" s="228"/>
      <c r="AD19" s="228"/>
      <c r="AE19" s="228"/>
      <c r="AF19" s="228"/>
      <c r="AG19" s="228"/>
      <c r="AH19" s="228"/>
      <c r="AI19" s="228"/>
      <c r="AJ19" s="228"/>
      <c r="AK19" s="228"/>
      <c r="AL19" s="228"/>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7"/>
      <c r="AA20" s="228"/>
      <c r="AB20" s="228"/>
      <c r="AC20" s="228"/>
      <c r="AD20" s="228"/>
      <c r="AE20" s="228"/>
      <c r="AF20" s="228"/>
      <c r="AG20" s="228"/>
      <c r="AH20" s="228"/>
      <c r="AI20" s="228"/>
      <c r="AJ20" s="228"/>
      <c r="AK20" s="228"/>
      <c r="AL20" s="228"/>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7"/>
      <c r="AA21" s="228"/>
      <c r="AB21" s="228"/>
      <c r="AC21" s="228"/>
      <c r="AD21" s="228"/>
      <c r="AE21" s="228"/>
      <c r="AF21" s="228"/>
      <c r="AG21" s="228"/>
      <c r="AH21" s="228"/>
      <c r="AI21" s="228"/>
      <c r="AJ21" s="228"/>
      <c r="AK21" s="228"/>
      <c r="AL21" s="228"/>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7"/>
      <c r="AA22" s="228"/>
      <c r="AB22" s="228"/>
      <c r="AC22" s="228"/>
      <c r="AD22" s="228"/>
      <c r="AE22" s="228"/>
      <c r="AF22" s="228"/>
      <c r="AG22" s="228"/>
      <c r="AH22" s="228"/>
      <c r="AI22" s="228"/>
      <c r="AJ22" s="228"/>
      <c r="AK22" s="228"/>
      <c r="AL22" s="228"/>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7"/>
      <c r="AA23" s="228"/>
      <c r="AB23" s="228"/>
      <c r="AC23" s="228"/>
      <c r="AD23" s="228"/>
      <c r="AE23" s="228"/>
      <c r="AF23" s="228"/>
      <c r="AG23" s="228"/>
      <c r="AH23" s="228"/>
      <c r="AI23" s="228"/>
      <c r="AJ23" s="228"/>
      <c r="AK23" s="228"/>
      <c r="AL23" s="228"/>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7"/>
      <c r="AA24" s="228"/>
      <c r="AB24" s="228"/>
      <c r="AC24" s="228"/>
      <c r="AD24" s="228"/>
      <c r="AE24" s="228"/>
      <c r="AF24" s="228"/>
      <c r="AG24" s="228"/>
      <c r="AH24" s="228"/>
      <c r="AI24" s="228"/>
      <c r="AJ24" s="228"/>
      <c r="AK24" s="228"/>
      <c r="AL24" s="228"/>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7"/>
      <c r="AA25" s="228"/>
      <c r="AB25" s="228"/>
      <c r="AC25" s="228"/>
      <c r="AD25" s="228"/>
      <c r="AE25" s="228"/>
      <c r="AF25" s="228"/>
      <c r="AG25" s="228"/>
      <c r="AH25" s="228"/>
      <c r="AI25" s="228"/>
      <c r="AJ25" s="228"/>
      <c r="AK25" s="228"/>
      <c r="AL25" s="228"/>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7"/>
      <c r="AA26" s="228"/>
      <c r="AB26" s="228"/>
      <c r="AC26" s="228"/>
      <c r="AD26" s="228"/>
      <c r="AE26" s="228"/>
      <c r="AF26" s="228"/>
      <c r="AG26" s="228"/>
      <c r="AH26" s="228"/>
      <c r="AI26" s="228"/>
      <c r="AJ26" s="228"/>
      <c r="AK26" s="228"/>
      <c r="AL26" s="228"/>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7"/>
      <c r="AA27" s="228"/>
      <c r="AB27" s="228"/>
      <c r="AC27" s="228"/>
      <c r="AD27" s="228"/>
      <c r="AE27" s="228"/>
      <c r="AF27" s="228"/>
      <c r="AG27" s="228"/>
      <c r="AH27" s="228"/>
      <c r="AI27" s="228"/>
      <c r="AJ27" s="228"/>
      <c r="AK27" s="228"/>
      <c r="AL27" s="228"/>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7"/>
      <c r="AA28" s="228"/>
      <c r="AB28" s="228"/>
      <c r="AC28" s="228"/>
      <c r="AD28" s="228"/>
      <c r="AE28" s="228"/>
      <c r="AF28" s="228"/>
      <c r="AG28" s="228"/>
      <c r="AH28" s="228"/>
      <c r="AI28" s="228"/>
      <c r="AJ28" s="228"/>
      <c r="AK28" s="228"/>
      <c r="AL28" s="228"/>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7"/>
      <c r="AA29" s="228"/>
      <c r="AB29" s="228"/>
      <c r="AC29" s="228"/>
      <c r="AD29" s="228"/>
      <c r="AE29" s="228"/>
      <c r="AF29" s="228"/>
      <c r="AG29" s="228"/>
      <c r="AH29" s="228"/>
      <c r="AI29" s="228"/>
      <c r="AJ29" s="228"/>
      <c r="AK29" s="228"/>
      <c r="AL29" s="228"/>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7"/>
      <c r="AA30" s="228"/>
      <c r="AB30" s="228"/>
      <c r="AC30" s="228"/>
      <c r="AD30" s="228"/>
      <c r="AE30" s="228"/>
      <c r="AF30" s="228"/>
      <c r="AG30" s="228"/>
      <c r="AH30" s="228"/>
      <c r="AI30" s="228"/>
      <c r="AJ30" s="228"/>
      <c r="AK30" s="228"/>
      <c r="AL30" s="228"/>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7"/>
      <c r="AA31" s="228"/>
      <c r="AB31" s="228"/>
      <c r="AC31" s="228"/>
      <c r="AD31" s="228"/>
      <c r="AE31" s="228"/>
      <c r="AF31" s="228"/>
      <c r="AG31" s="228"/>
      <c r="AH31" s="228"/>
      <c r="AI31" s="228"/>
      <c r="AJ31" s="228"/>
      <c r="AK31" s="228"/>
      <c r="AL31" s="228"/>
    </row>
    <row r="32" spans="1:38">
      <c r="A32" s="667"/>
      <c r="B32" s="667"/>
      <c r="C32" s="667"/>
      <c r="D32" s="667"/>
      <c r="E32" s="667"/>
      <c r="F32" s="667"/>
      <c r="G32" s="667"/>
      <c r="H32" s="667"/>
      <c r="I32" s="127"/>
      <c r="J32" s="127"/>
      <c r="K32" s="127"/>
      <c r="L32" s="127"/>
      <c r="M32" s="127"/>
      <c r="N32" s="127"/>
      <c r="O32" s="127"/>
      <c r="P32" s="127"/>
      <c r="Q32" s="127"/>
      <c r="R32" s="127"/>
      <c r="S32" s="127"/>
      <c r="T32" s="127"/>
      <c r="U32" s="127"/>
      <c r="V32" s="127"/>
      <c r="W32" s="127"/>
      <c r="X32" s="127"/>
      <c r="Y32" s="127"/>
      <c r="Z32" s="227"/>
      <c r="AA32" s="228"/>
      <c r="AB32" s="228"/>
      <c r="AC32" s="228"/>
      <c r="AD32" s="228"/>
      <c r="AE32" s="228"/>
      <c r="AF32" s="228"/>
      <c r="AG32" s="228"/>
      <c r="AH32" s="228"/>
      <c r="AI32" s="228"/>
      <c r="AJ32" s="228"/>
      <c r="AK32" s="228"/>
      <c r="AL32" s="228"/>
    </row>
    <row r="33" spans="1:38">
      <c r="A33" s="667"/>
      <c r="B33" s="667"/>
      <c r="C33" s="667"/>
      <c r="D33" s="667"/>
      <c r="E33" s="667"/>
      <c r="F33" s="667"/>
      <c r="G33" s="667"/>
      <c r="H33" s="667"/>
      <c r="I33" s="127"/>
      <c r="J33" s="127"/>
      <c r="K33" s="127"/>
      <c r="L33" s="127"/>
      <c r="M33" s="127"/>
      <c r="N33" s="127"/>
      <c r="O33" s="127"/>
      <c r="P33" s="127"/>
      <c r="Q33" s="127"/>
      <c r="R33" s="127"/>
      <c r="S33" s="127"/>
      <c r="T33" s="127"/>
      <c r="U33" s="127"/>
      <c r="V33" s="127"/>
      <c r="W33" s="127"/>
      <c r="X33" s="127"/>
      <c r="Y33" s="127"/>
      <c r="Z33" s="227"/>
      <c r="AA33" s="228"/>
      <c r="AB33" s="228"/>
      <c r="AC33" s="228"/>
      <c r="AD33" s="228"/>
      <c r="AE33" s="228"/>
      <c r="AF33" s="228"/>
      <c r="AG33" s="228"/>
      <c r="AH33" s="228"/>
      <c r="AI33" s="228"/>
      <c r="AJ33" s="228"/>
      <c r="AK33" s="228"/>
      <c r="AL33" s="228"/>
    </row>
    <row r="34" spans="1:38">
      <c r="A34" s="667"/>
      <c r="B34" s="667"/>
      <c r="C34" s="667"/>
      <c r="D34" s="667"/>
      <c r="E34" s="667"/>
      <c r="F34" s="667"/>
      <c r="G34" s="667"/>
      <c r="H34" s="667"/>
      <c r="I34" s="127"/>
      <c r="J34" s="127"/>
      <c r="K34" s="127"/>
      <c r="L34" s="127"/>
      <c r="M34" s="127"/>
      <c r="N34" s="127"/>
      <c r="O34" s="127"/>
      <c r="P34" s="127"/>
      <c r="Q34" s="127"/>
      <c r="R34" s="127"/>
      <c r="S34" s="127"/>
      <c r="T34" s="127"/>
      <c r="U34" s="127"/>
      <c r="V34" s="127"/>
      <c r="W34" s="127"/>
      <c r="X34" s="127"/>
      <c r="Y34" s="127"/>
      <c r="Z34" s="227"/>
      <c r="AA34" s="228"/>
      <c r="AB34" s="228"/>
      <c r="AC34" s="228"/>
      <c r="AD34" s="228"/>
      <c r="AE34" s="228"/>
      <c r="AF34" s="228"/>
      <c r="AG34" s="228"/>
      <c r="AH34" s="228"/>
      <c r="AI34" s="228"/>
      <c r="AJ34" s="228"/>
      <c r="AK34" s="228"/>
      <c r="AL34" s="228"/>
    </row>
    <row r="35" spans="1:38">
      <c r="A35" s="667"/>
      <c r="B35" s="667"/>
      <c r="C35" s="667"/>
      <c r="D35" s="667"/>
      <c r="E35" s="667"/>
      <c r="F35" s="667"/>
      <c r="G35" s="667"/>
      <c r="H35" s="667"/>
      <c r="I35" s="127"/>
      <c r="J35" s="127"/>
      <c r="K35" s="127"/>
      <c r="L35" s="127"/>
      <c r="M35" s="127"/>
      <c r="N35" s="127"/>
      <c r="O35" s="127"/>
      <c r="P35" s="127"/>
      <c r="Q35" s="127"/>
      <c r="R35" s="127"/>
      <c r="S35" s="127"/>
      <c r="T35" s="127"/>
      <c r="U35" s="127"/>
      <c r="V35" s="127"/>
      <c r="W35" s="127"/>
      <c r="X35" s="127"/>
      <c r="Y35" s="127"/>
      <c r="Z35" s="227"/>
      <c r="AA35" s="228"/>
      <c r="AB35" s="228"/>
      <c r="AC35" s="228"/>
      <c r="AD35" s="228"/>
      <c r="AE35" s="228"/>
      <c r="AF35" s="228"/>
      <c r="AG35" s="228"/>
      <c r="AH35" s="228"/>
      <c r="AI35" s="228"/>
      <c r="AJ35" s="228"/>
      <c r="AK35" s="228"/>
      <c r="AL35" s="228"/>
    </row>
    <row r="36" spans="1:38">
      <c r="A36" s="667"/>
      <c r="B36" s="667"/>
      <c r="C36" s="667"/>
      <c r="D36" s="667"/>
      <c r="E36" s="667"/>
      <c r="F36" s="667"/>
      <c r="G36" s="667"/>
      <c r="H36" s="667"/>
      <c r="I36" s="127"/>
      <c r="J36" s="127"/>
      <c r="K36" s="127"/>
      <c r="L36" s="127"/>
      <c r="M36" s="127"/>
      <c r="N36" s="127"/>
      <c r="O36" s="127"/>
      <c r="P36" s="127"/>
      <c r="Q36" s="127"/>
      <c r="R36" s="127"/>
      <c r="S36" s="127"/>
      <c r="T36" s="127"/>
      <c r="U36" s="127"/>
      <c r="V36" s="127"/>
      <c r="W36" s="127"/>
      <c r="X36" s="127"/>
      <c r="Y36" s="127"/>
      <c r="Z36" s="227"/>
      <c r="AA36" s="228"/>
      <c r="AB36" s="228"/>
      <c r="AC36" s="228"/>
      <c r="AD36" s="228"/>
      <c r="AE36" s="228"/>
      <c r="AF36" s="228"/>
      <c r="AG36" s="228"/>
      <c r="AH36" s="228"/>
      <c r="AI36" s="228"/>
      <c r="AJ36" s="228"/>
      <c r="AK36" s="228"/>
      <c r="AL36" s="228"/>
    </row>
    <row r="37" spans="1:38">
      <c r="A37" s="667"/>
      <c r="B37" s="667"/>
      <c r="C37" s="667"/>
      <c r="D37" s="667"/>
      <c r="E37" s="667"/>
      <c r="F37" s="667"/>
      <c r="G37" s="667"/>
      <c r="H37" s="667"/>
      <c r="I37" s="127"/>
      <c r="J37" s="127"/>
      <c r="K37" s="127"/>
      <c r="L37" s="127"/>
      <c r="M37" s="127"/>
      <c r="N37" s="127"/>
      <c r="O37" s="127"/>
      <c r="P37" s="127"/>
      <c r="Q37" s="127"/>
      <c r="R37" s="127"/>
      <c r="S37" s="127"/>
      <c r="T37" s="127"/>
      <c r="U37" s="127"/>
      <c r="V37" s="127"/>
      <c r="W37" s="127"/>
      <c r="X37" s="127"/>
      <c r="Y37" s="127"/>
      <c r="Z37" s="227"/>
      <c r="AA37" s="228"/>
      <c r="AB37" s="228"/>
      <c r="AC37" s="228"/>
      <c r="AD37" s="228"/>
      <c r="AE37" s="228"/>
      <c r="AF37" s="228"/>
      <c r="AG37" s="228"/>
      <c r="AH37" s="228"/>
      <c r="AI37" s="228"/>
      <c r="AJ37" s="228"/>
      <c r="AK37" s="228"/>
      <c r="AL37" s="228"/>
    </row>
    <row r="38" spans="1:38">
      <c r="A38" s="667"/>
      <c r="B38" s="667"/>
      <c r="C38" s="667"/>
      <c r="D38" s="667"/>
      <c r="E38" s="667"/>
      <c r="F38" s="667"/>
      <c r="G38" s="667"/>
      <c r="H38" s="667"/>
      <c r="I38" s="127"/>
      <c r="J38" s="127"/>
      <c r="K38" s="127"/>
      <c r="L38" s="127"/>
      <c r="M38" s="127"/>
      <c r="N38" s="127"/>
      <c r="O38" s="127"/>
      <c r="P38" s="127"/>
      <c r="Q38" s="127"/>
      <c r="R38" s="127"/>
      <c r="S38" s="127"/>
      <c r="T38" s="127"/>
      <c r="U38" s="127"/>
      <c r="V38" s="127"/>
      <c r="W38" s="127"/>
      <c r="X38" s="127"/>
      <c r="Y38" s="127"/>
      <c r="Z38" s="227"/>
      <c r="AA38" s="228"/>
      <c r="AB38" s="228"/>
      <c r="AC38" s="228"/>
      <c r="AD38" s="228"/>
      <c r="AE38" s="228"/>
      <c r="AF38" s="228"/>
      <c r="AG38" s="228"/>
      <c r="AH38" s="228"/>
      <c r="AI38" s="228"/>
      <c r="AJ38" s="228"/>
      <c r="AK38" s="228"/>
      <c r="AL38" s="228"/>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7"/>
      <c r="AA39" s="228"/>
      <c r="AB39" s="228"/>
      <c r="AC39" s="228"/>
      <c r="AD39" s="228"/>
      <c r="AE39" s="228"/>
      <c r="AF39" s="228"/>
      <c r="AG39" s="228"/>
      <c r="AH39" s="228"/>
      <c r="AI39" s="228"/>
      <c r="AJ39" s="228"/>
      <c r="AK39" s="228"/>
      <c r="AL39" s="228"/>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7"/>
      <c r="AA40" s="228"/>
      <c r="AB40" s="228"/>
      <c r="AC40" s="228"/>
      <c r="AD40" s="228"/>
      <c r="AE40" s="228"/>
      <c r="AF40" s="228"/>
      <c r="AG40" s="228"/>
      <c r="AH40" s="228"/>
      <c r="AI40" s="228"/>
      <c r="AJ40" s="228"/>
      <c r="AK40" s="228"/>
      <c r="AL40" s="228"/>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7"/>
      <c r="AA41" s="228"/>
      <c r="AB41" s="228"/>
      <c r="AC41" s="228"/>
      <c r="AD41" s="228"/>
      <c r="AE41" s="228"/>
      <c r="AF41" s="228"/>
      <c r="AG41" s="228"/>
      <c r="AH41" s="228"/>
      <c r="AI41" s="228"/>
      <c r="AJ41" s="228"/>
      <c r="AK41" s="228"/>
      <c r="AL41" s="228"/>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7"/>
      <c r="AA42" s="228"/>
      <c r="AB42" s="228"/>
      <c r="AC42" s="228"/>
      <c r="AD42" s="228"/>
      <c r="AE42" s="228"/>
      <c r="AF42" s="228"/>
      <c r="AG42" s="228"/>
      <c r="AH42" s="228"/>
      <c r="AI42" s="228"/>
      <c r="AJ42" s="228"/>
      <c r="AK42" s="228"/>
      <c r="AL42" s="228"/>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7"/>
      <c r="AA43" s="228"/>
      <c r="AB43" s="228"/>
      <c r="AC43" s="228"/>
      <c r="AD43" s="228"/>
      <c r="AE43" s="228"/>
      <c r="AF43" s="228"/>
      <c r="AG43" s="228"/>
      <c r="AH43" s="228"/>
      <c r="AI43" s="228"/>
      <c r="AJ43" s="228"/>
      <c r="AK43" s="228"/>
      <c r="AL43" s="228"/>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7"/>
      <c r="AA44" s="228"/>
      <c r="AB44" s="228"/>
      <c r="AC44" s="228"/>
      <c r="AD44" s="228"/>
      <c r="AE44" s="228"/>
      <c r="AF44" s="228"/>
      <c r="AG44" s="228"/>
      <c r="AH44" s="228"/>
      <c r="AI44" s="228"/>
      <c r="AJ44" s="228"/>
      <c r="AK44" s="228"/>
      <c r="AL44" s="228"/>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7"/>
      <c r="AA45" s="228"/>
      <c r="AB45" s="228"/>
      <c r="AC45" s="228"/>
      <c r="AD45" s="228"/>
      <c r="AE45" s="228"/>
      <c r="AF45" s="228"/>
      <c r="AG45" s="228"/>
      <c r="AH45" s="228"/>
      <c r="AI45" s="228"/>
      <c r="AJ45" s="228"/>
      <c r="AK45" s="228"/>
      <c r="AL45" s="228"/>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7"/>
      <c r="AA46" s="228"/>
      <c r="AB46" s="228"/>
      <c r="AC46" s="228"/>
      <c r="AD46" s="228"/>
      <c r="AE46" s="228"/>
      <c r="AF46" s="228"/>
      <c r="AG46" s="228"/>
      <c r="AH46" s="228"/>
      <c r="AI46" s="228"/>
      <c r="AJ46" s="228"/>
      <c r="AK46" s="228"/>
      <c r="AL46" s="228"/>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7"/>
      <c r="AA47" s="228"/>
      <c r="AB47" s="228"/>
      <c r="AC47" s="228"/>
      <c r="AD47" s="228"/>
      <c r="AE47" s="228"/>
      <c r="AF47" s="228"/>
      <c r="AG47" s="228"/>
      <c r="AH47" s="228"/>
      <c r="AI47" s="228"/>
      <c r="AJ47" s="228"/>
      <c r="AK47" s="228"/>
      <c r="AL47" s="228"/>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7"/>
      <c r="AA48" s="228"/>
      <c r="AB48" s="228"/>
      <c r="AC48" s="228"/>
      <c r="AD48" s="228"/>
      <c r="AE48" s="228"/>
      <c r="AF48" s="228"/>
      <c r="AG48" s="228"/>
      <c r="AH48" s="228"/>
      <c r="AI48" s="228"/>
      <c r="AJ48" s="228"/>
      <c r="AK48" s="228"/>
      <c r="AL48" s="228"/>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7"/>
      <c r="AA49" s="228"/>
      <c r="AB49" s="228"/>
      <c r="AC49" s="228"/>
      <c r="AD49" s="228"/>
      <c r="AE49" s="228"/>
      <c r="AF49" s="228"/>
      <c r="AG49" s="228"/>
      <c r="AH49" s="228"/>
      <c r="AI49" s="228"/>
      <c r="AJ49" s="228"/>
      <c r="AK49" s="228"/>
      <c r="AL49" s="228"/>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7"/>
      <c r="AA50" s="228"/>
      <c r="AB50" s="228"/>
      <c r="AC50" s="228"/>
      <c r="AD50" s="228"/>
      <c r="AE50" s="228"/>
      <c r="AF50" s="228"/>
      <c r="AG50" s="228"/>
      <c r="AH50" s="228"/>
      <c r="AI50" s="228"/>
      <c r="AJ50" s="228"/>
      <c r="AK50" s="228"/>
      <c r="AL50" s="228"/>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7"/>
      <c r="AA51" s="228"/>
      <c r="AB51" s="228"/>
      <c r="AC51" s="228"/>
      <c r="AD51" s="228"/>
      <c r="AE51" s="228"/>
      <c r="AF51" s="228"/>
      <c r="AG51" s="228"/>
      <c r="AH51" s="228"/>
      <c r="AI51" s="228"/>
      <c r="AJ51" s="228"/>
      <c r="AK51" s="228"/>
      <c r="AL51" s="228"/>
    </row>
    <row r="52" spans="1:38">
      <c r="V52" s="166"/>
      <c r="W52" s="127"/>
      <c r="X52" s="166"/>
      <c r="Y52" s="166"/>
      <c r="Z52" s="227"/>
      <c r="AA52" s="228"/>
      <c r="AB52" s="228"/>
      <c r="AC52" s="228"/>
      <c r="AD52" s="228"/>
      <c r="AE52" s="228"/>
      <c r="AF52" s="228"/>
      <c r="AG52" s="228"/>
      <c r="AH52" s="228"/>
      <c r="AI52" s="228"/>
      <c r="AJ52" s="228"/>
      <c r="AK52" s="228"/>
      <c r="AL52" s="228"/>
    </row>
    <row r="53" spans="1:38">
      <c r="V53" s="166"/>
      <c r="W53" s="127"/>
      <c r="X53" s="166"/>
      <c r="Y53" s="166"/>
      <c r="Z53" s="227"/>
      <c r="AA53" s="228"/>
      <c r="AB53" s="228"/>
      <c r="AC53" s="228"/>
      <c r="AD53" s="228"/>
      <c r="AE53" s="228"/>
      <c r="AF53" s="228"/>
      <c r="AG53" s="228"/>
      <c r="AH53" s="228"/>
      <c r="AI53" s="228"/>
      <c r="AJ53" s="228"/>
      <c r="AK53" s="228"/>
      <c r="AL53" s="228"/>
    </row>
    <row r="54" spans="1:38">
      <c r="V54" s="166"/>
      <c r="W54" s="127"/>
      <c r="X54" s="166"/>
      <c r="Y54" s="166"/>
      <c r="Z54" s="227"/>
      <c r="AA54" s="228"/>
      <c r="AB54" s="228"/>
      <c r="AC54" s="228"/>
      <c r="AD54" s="228"/>
      <c r="AE54" s="228"/>
      <c r="AF54" s="228"/>
      <c r="AG54" s="228"/>
      <c r="AH54" s="228"/>
      <c r="AI54" s="228"/>
      <c r="AJ54" s="228"/>
      <c r="AK54" s="228"/>
      <c r="AL54" s="228"/>
    </row>
    <row r="55" spans="1:38">
      <c r="Z55" s="228"/>
      <c r="AA55" s="228"/>
      <c r="AB55" s="228"/>
      <c r="AC55" s="228"/>
      <c r="AD55" s="228"/>
      <c r="AE55" s="228"/>
      <c r="AF55" s="228"/>
      <c r="AG55" s="228"/>
      <c r="AH55" s="228"/>
      <c r="AI55" s="228"/>
      <c r="AJ55" s="228"/>
      <c r="AK55" s="228"/>
      <c r="AL55" s="228"/>
    </row>
    <row r="56" spans="1:38">
      <c r="Z56" s="228"/>
      <c r="AA56" s="228"/>
      <c r="AB56" s="228"/>
      <c r="AC56" s="228"/>
      <c r="AD56" s="228"/>
      <c r="AE56" s="228"/>
      <c r="AF56" s="228"/>
      <c r="AG56" s="228"/>
      <c r="AH56" s="228"/>
      <c r="AI56" s="228"/>
      <c r="AJ56" s="228"/>
      <c r="AK56" s="228"/>
      <c r="AL56" s="22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2" sqref="E2"/>
    </sheetView>
  </sheetViews>
  <sheetFormatPr baseColWidth="10" defaultRowHeight="52.5"/>
  <cols>
    <col min="1" max="1" width="16.7109375" style="117" customWidth="1"/>
    <col min="2" max="2" width="108.28515625" style="116" customWidth="1"/>
    <col min="3" max="3" width="16.42578125" style="147" customWidth="1"/>
    <col min="4" max="4" width="24.5703125" style="187" customWidth="1"/>
    <col min="5" max="5" width="30" style="209"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96" t="s">
        <v>943</v>
      </c>
      <c r="B2" s="197" t="s">
        <v>1437</v>
      </c>
      <c r="C2" s="197" t="s">
        <v>982</v>
      </c>
      <c r="D2" s="226" t="s">
        <v>1847</v>
      </c>
    </row>
    <row r="3" spans="1:10" ht="54" thickTop="1" thickBot="1">
      <c r="A3" s="134" t="s">
        <v>983</v>
      </c>
      <c r="B3" s="135" t="s">
        <v>1220</v>
      </c>
      <c r="C3" s="136" t="str">
        <f>'200.1'!L31</f>
        <v>Ha</v>
      </c>
      <c r="D3" s="183">
        <f>VLOOKUP('200.1'!A88,'200.1'!A36:N107,14,FALSE)</f>
        <v>2838454.7494359016</v>
      </c>
      <c r="G3" t="s">
        <v>980</v>
      </c>
      <c r="J3" s="1"/>
    </row>
    <row r="4" spans="1:10" ht="54" thickTop="1" thickBot="1">
      <c r="A4" s="137" t="s">
        <v>985</v>
      </c>
      <c r="B4" s="138" t="s">
        <v>1169</v>
      </c>
      <c r="C4" s="136" t="s">
        <v>984</v>
      </c>
      <c r="D4" s="183">
        <f>VLOOKUP('200.2'!A88,'200.2'!A37:N108,14,FALSE)</f>
        <v>223229.46894257952</v>
      </c>
      <c r="J4" s="1"/>
    </row>
    <row r="5" spans="1:10" ht="54" thickTop="1" thickBot="1">
      <c r="A5" s="137" t="s">
        <v>986</v>
      </c>
      <c r="B5" s="138" t="s">
        <v>1170</v>
      </c>
      <c r="C5" s="139" t="s">
        <v>987</v>
      </c>
      <c r="D5" s="183">
        <f>VLOOKUP('201.1'!A88,'201.1'!A38:N109,14,FALSE)</f>
        <v>162097.72302426017</v>
      </c>
    </row>
    <row r="6" spans="1:10" ht="54" thickTop="1" thickBot="1">
      <c r="A6" s="137" t="s">
        <v>988</v>
      </c>
      <c r="B6" s="138" t="s">
        <v>1171</v>
      </c>
      <c r="C6" s="139" t="s">
        <v>987</v>
      </c>
      <c r="D6" s="183">
        <f>VLOOKUP('201.2'!A88,'201.2'!A39:N110,14,FALSE)</f>
        <v>158444.41520555876</v>
      </c>
    </row>
    <row r="7" spans="1:10" ht="70.5" customHeight="1" thickTop="1" thickBot="1">
      <c r="A7" s="137" t="s">
        <v>989</v>
      </c>
      <c r="B7" s="138" t="s">
        <v>1172</v>
      </c>
      <c r="C7" s="139" t="s">
        <v>987</v>
      </c>
      <c r="D7" s="183">
        <f>VLOOKUP('201.3'!A88,'201.3'!A40:N111,14,FALSE)</f>
        <v>38450.070352770461</v>
      </c>
    </row>
    <row r="8" spans="1:10" ht="54" thickTop="1" thickBot="1">
      <c r="A8" s="137" t="s">
        <v>990</v>
      </c>
      <c r="B8" s="138" t="s">
        <v>1173</v>
      </c>
      <c r="C8" s="139" t="s">
        <v>987</v>
      </c>
      <c r="D8" s="184">
        <f>VLOOKUP('201.4'!A88,'201.4'!A41:N112,14,FALSE)</f>
        <v>64096.701028322219</v>
      </c>
    </row>
    <row r="9" spans="1:10" ht="54" thickTop="1" thickBot="1">
      <c r="A9" s="137" t="s">
        <v>991</v>
      </c>
      <c r="B9" s="138" t="s">
        <v>1170</v>
      </c>
      <c r="C9" s="139" t="s">
        <v>1845</v>
      </c>
      <c r="D9" s="184">
        <f>VLOOKUP('201.5'!A88,'201.5'!A42:N113,14,FALSE)</f>
        <v>162097.72302426017</v>
      </c>
    </row>
    <row r="10" spans="1:10" ht="54" thickTop="1" thickBot="1">
      <c r="A10" s="137" t="s">
        <v>992</v>
      </c>
      <c r="B10" s="138" t="s">
        <v>1171</v>
      </c>
      <c r="C10" s="139" t="s">
        <v>1845</v>
      </c>
      <c r="D10" s="184">
        <f>VLOOKUP('201.6'!A88,'201.6'!A43:N114,14,FALSE)</f>
        <v>158444.41520555876</v>
      </c>
    </row>
    <row r="11" spans="1:10" ht="54" thickTop="1" thickBot="1">
      <c r="A11" s="137" t="s">
        <v>993</v>
      </c>
      <c r="B11" s="138" t="s">
        <v>1171</v>
      </c>
      <c r="C11" s="139" t="s">
        <v>387</v>
      </c>
      <c r="D11" s="184">
        <f>VLOOKUP('201.7'!A88,'201.7'!A44:N115,14,FALSE)</f>
        <v>155259.40592887043</v>
      </c>
    </row>
    <row r="12" spans="1:10" ht="54" thickTop="1" thickBot="1">
      <c r="A12" s="137" t="s">
        <v>994</v>
      </c>
      <c r="B12" s="138" t="s">
        <v>1174</v>
      </c>
      <c r="C12" s="139" t="s">
        <v>233</v>
      </c>
      <c r="D12" s="184">
        <f>VLOOKUP('201.8'!A88,'201.8'!A45:N116,14,FALSE)</f>
        <v>16166.047902842913</v>
      </c>
    </row>
    <row r="13" spans="1:10" ht="54" thickTop="1" thickBot="1">
      <c r="A13" s="137" t="s">
        <v>995</v>
      </c>
      <c r="B13" s="138" t="s">
        <v>1175</v>
      </c>
      <c r="C13" s="139" t="s">
        <v>233</v>
      </c>
      <c r="D13" s="184">
        <f>VLOOKUP('201.9'!A88,'201.9'!A46:N117,14,FALSE)</f>
        <v>15954.012990604295</v>
      </c>
    </row>
    <row r="14" spans="1:10" ht="54" thickTop="1" thickBot="1">
      <c r="A14" s="137" t="s">
        <v>996</v>
      </c>
      <c r="B14" s="138" t="s">
        <v>1176</v>
      </c>
      <c r="C14" s="139" t="s">
        <v>144</v>
      </c>
      <c r="D14" s="184">
        <f>VLOOKUP('201.10'!A88,'201.10'!A47:N118,14,FALSE)</f>
        <v>6999.0599509177164</v>
      </c>
    </row>
    <row r="15" spans="1:10" ht="54" thickTop="1" thickBot="1">
      <c r="A15" s="137" t="s">
        <v>997</v>
      </c>
      <c r="B15" s="138" t="s">
        <v>1177</v>
      </c>
      <c r="C15" s="139" t="s">
        <v>998</v>
      </c>
      <c r="D15" s="184">
        <f>VLOOKUP('201.11'!A88,'201.11'!A48:N119,14,FALSE)</f>
        <v>2943.7182742116856</v>
      </c>
    </row>
    <row r="16" spans="1:10" ht="54" thickTop="1" thickBot="1">
      <c r="A16" s="137" t="s">
        <v>999</v>
      </c>
      <c r="B16" s="138" t="s">
        <v>1178</v>
      </c>
      <c r="C16" s="139" t="s">
        <v>1845</v>
      </c>
      <c r="D16" s="184">
        <f>VLOOKUP('201.12'!A88,'201.12'!A49:N120,14,FALSE)</f>
        <v>101518.39674487866</v>
      </c>
    </row>
    <row r="17" spans="1:4" ht="64.5" thickTop="1" thickBot="1">
      <c r="A17" s="140" t="s">
        <v>1000</v>
      </c>
      <c r="B17" s="141" t="s">
        <v>1179</v>
      </c>
      <c r="C17" s="139" t="s">
        <v>1845</v>
      </c>
      <c r="D17" s="184">
        <f>VLOOKUP('201.13'!A88,'201.13'!A50:N121,14,FALSE)</f>
        <v>115078.70843178402</v>
      </c>
    </row>
    <row r="18" spans="1:4" ht="54" thickTop="1" thickBot="1">
      <c r="A18" s="137" t="s">
        <v>1001</v>
      </c>
      <c r="B18" s="138" t="s">
        <v>1180</v>
      </c>
      <c r="C18" s="139" t="s">
        <v>144</v>
      </c>
      <c r="D18" s="184">
        <f>VLOOKUP('201.14'!A88,'201.14'!A51:N122,14,FALSE)</f>
        <v>32391.939824758778</v>
      </c>
    </row>
    <row r="19" spans="1:4" ht="54" thickTop="1" thickBot="1">
      <c r="A19" s="137" t="s">
        <v>1002</v>
      </c>
      <c r="B19" s="138" t="s">
        <v>1181</v>
      </c>
      <c r="C19" s="139" t="s">
        <v>144</v>
      </c>
      <c r="D19" s="184">
        <f>VLOOKUP('201.15'!A88,'201.15'!A52:N123,14,FALSE)</f>
        <v>39982.155466451673</v>
      </c>
    </row>
    <row r="20" spans="1:4" ht="54" thickTop="1" thickBot="1">
      <c r="A20" s="137" t="s">
        <v>1003</v>
      </c>
      <c r="B20" s="138" t="s">
        <v>1182</v>
      </c>
      <c r="C20" s="139" t="s">
        <v>144</v>
      </c>
      <c r="D20" s="184">
        <f>VLOOKUP('201.16'!A88,'201.16'!A53:N124,14,FALSE)</f>
        <v>2064.1954666666666</v>
      </c>
    </row>
    <row r="21" spans="1:4" ht="54" thickTop="1" thickBot="1">
      <c r="A21" s="137" t="s">
        <v>1004</v>
      </c>
      <c r="B21" s="138" t="s">
        <v>1183</v>
      </c>
      <c r="C21" s="139" t="s">
        <v>1845</v>
      </c>
      <c r="D21" s="184">
        <f>VLOOKUP('201.17'!A88,'201.17'!A54:N125,14,FALSE)</f>
        <v>83054.62491491207</v>
      </c>
    </row>
    <row r="22" spans="1:4" ht="54" thickTop="1" thickBot="1">
      <c r="A22" s="137" t="s">
        <v>1005</v>
      </c>
      <c r="B22" s="138" t="s">
        <v>1184</v>
      </c>
      <c r="C22" s="139" t="s">
        <v>1845</v>
      </c>
      <c r="D22" s="184">
        <f>VLOOKUP('201.18'!A88,'201.18'!A55:N126,14,FALSE)</f>
        <v>83054.62491491207</v>
      </c>
    </row>
    <row r="23" spans="1:4" ht="54" thickTop="1" thickBot="1">
      <c r="A23" s="137" t="s">
        <v>1006</v>
      </c>
      <c r="B23" s="138" t="s">
        <v>1185</v>
      </c>
      <c r="C23" s="139" t="s">
        <v>144</v>
      </c>
      <c r="D23" s="184">
        <f>VLOOKUP('201.19'!A88,'201.19'!A56:N127,14,FALSE)</f>
        <v>36523.044086810114</v>
      </c>
    </row>
    <row r="24" spans="1:4" ht="54" thickTop="1" thickBot="1">
      <c r="A24" s="137" t="s">
        <v>1007</v>
      </c>
      <c r="B24" s="138" t="s">
        <v>1186</v>
      </c>
      <c r="C24" s="139" t="s">
        <v>144</v>
      </c>
      <c r="D24" s="184">
        <f>VLOOKUP('201.20'!A88,'201.20'!A57:N128,14,FALSE)</f>
        <v>9974.191214082728</v>
      </c>
    </row>
    <row r="25" spans="1:4" ht="54" thickTop="1" thickBot="1">
      <c r="A25" s="137" t="s">
        <v>1008</v>
      </c>
      <c r="B25" s="138" t="s">
        <v>1187</v>
      </c>
      <c r="C25" s="139" t="s">
        <v>144</v>
      </c>
      <c r="D25" s="184">
        <f>VLOOKUP('201.21'!A88,'201.21'!A58:N129,14,FALSE)</f>
        <v>6252.6700826465094</v>
      </c>
    </row>
    <row r="26" spans="1:4" ht="54" thickTop="1" thickBot="1">
      <c r="A26" s="137" t="s">
        <v>1425</v>
      </c>
      <c r="B26" s="138" t="s">
        <v>1413</v>
      </c>
      <c r="C26" s="139" t="s">
        <v>1845</v>
      </c>
      <c r="D26" s="184">
        <f>VLOOKUP('203.1'!A88,'203.1'!A59:N130,14,FALSE)</f>
        <v>923502.43524147524</v>
      </c>
    </row>
    <row r="27" spans="1:4" ht="54" thickTop="1" thickBot="1">
      <c r="A27" s="137" t="s">
        <v>1426</v>
      </c>
      <c r="B27" s="138" t="s">
        <v>1417</v>
      </c>
      <c r="C27" s="139" t="s">
        <v>1845</v>
      </c>
      <c r="D27" s="184">
        <f>VLOOKUP('203.2'!A88,'203.2'!A60:N131,14,FALSE)</f>
        <v>1098524.2553954904</v>
      </c>
    </row>
    <row r="28" spans="1:4" ht="54" thickTop="1" thickBot="1">
      <c r="A28" s="137" t="s">
        <v>1427</v>
      </c>
      <c r="B28" s="138" t="s">
        <v>1418</v>
      </c>
      <c r="C28" s="139" t="s">
        <v>1845</v>
      </c>
      <c r="D28" s="184">
        <f>VLOOKUP('203.3'!A88,'203.3'!A61:N132,14,FALSE)</f>
        <v>1223539.841219787</v>
      </c>
    </row>
    <row r="29" spans="1:4" ht="54" thickTop="1" thickBot="1">
      <c r="A29" s="137" t="s">
        <v>1428</v>
      </c>
      <c r="B29" s="138" t="s">
        <v>1419</v>
      </c>
      <c r="C29" s="139" t="s">
        <v>1845</v>
      </c>
      <c r="D29" s="184">
        <f>VLOOKUP('203.4'!A88,'203.4'!A62:N133,14,FALSE)</f>
        <v>591092.47054479842</v>
      </c>
    </row>
    <row r="30" spans="1:4" ht="54" thickTop="1" thickBot="1">
      <c r="A30" s="137" t="s">
        <v>1429</v>
      </c>
      <c r="B30" s="138" t="s">
        <v>1420</v>
      </c>
      <c r="C30" s="139" t="s">
        <v>1845</v>
      </c>
      <c r="D30" s="184">
        <f>VLOOKUP('203.5'!A88,'203.5'!A63:N134,14,FALSE)</f>
        <v>672676.9369276627</v>
      </c>
    </row>
    <row r="31" spans="1:4" ht="54" thickTop="1" thickBot="1">
      <c r="A31" s="137" t="s">
        <v>1430</v>
      </c>
      <c r="B31" s="138" t="s">
        <v>1421</v>
      </c>
      <c r="C31" s="139" t="s">
        <v>1845</v>
      </c>
      <c r="D31" s="184">
        <f>VLOOKUP('203.6'!A88,'203.6'!A64:N135,14,FALSE)</f>
        <v>724594.32462584926</v>
      </c>
    </row>
    <row r="32" spans="1:4" ht="54" thickTop="1" thickBot="1">
      <c r="A32" s="137" t="s">
        <v>1431</v>
      </c>
      <c r="B32" s="138" t="s">
        <v>1422</v>
      </c>
      <c r="C32" s="139" t="s">
        <v>1845</v>
      </c>
      <c r="D32" s="184">
        <f>VLOOKUP('203.7'!A88,'203.7'!A65:N136,14,FALSE)</f>
        <v>306088.61052932928</v>
      </c>
    </row>
    <row r="33" spans="1:4" ht="54" thickTop="1" thickBot="1">
      <c r="A33" s="137" t="s">
        <v>1432</v>
      </c>
      <c r="B33" s="138" t="s">
        <v>1871</v>
      </c>
      <c r="C33" s="139" t="s">
        <v>1845</v>
      </c>
      <c r="D33" s="184">
        <f>VLOOKUP('203.8'!A88,'203.8'!A66:N137,14,FALSE)</f>
        <v>398291.02166096616</v>
      </c>
    </row>
    <row r="34" spans="1:4" ht="54" thickTop="1" thickBot="1">
      <c r="A34" s="137" t="s">
        <v>1433</v>
      </c>
      <c r="B34" s="138" t="s">
        <v>1424</v>
      </c>
      <c r="C34" s="139" t="s">
        <v>1845</v>
      </c>
      <c r="D34" s="184">
        <f>VLOOKUP('203.9'!A88,'203.9'!A67:N138,14,FALSE)</f>
        <v>418071.37828852306</v>
      </c>
    </row>
    <row r="35" spans="1:4" ht="54" thickTop="1" thickBot="1">
      <c r="A35" s="137" t="s">
        <v>1434</v>
      </c>
      <c r="B35" s="138" t="s">
        <v>1414</v>
      </c>
      <c r="C35" s="139" t="s">
        <v>1845</v>
      </c>
      <c r="D35" s="184">
        <f>VLOOKUP('203.10'!A88,'203.10'!A68:N139,14,FALSE)</f>
        <v>254962.87595889997</v>
      </c>
    </row>
    <row r="36" spans="1:4" ht="54" thickTop="1" thickBot="1">
      <c r="A36" s="137" t="s">
        <v>1435</v>
      </c>
      <c r="B36" s="138" t="s">
        <v>1415</v>
      </c>
      <c r="C36" s="139" t="s">
        <v>1845</v>
      </c>
      <c r="D36" s="184">
        <f>VLOOKUP('203.11'!A88,'203.11'!A69:N140,14,FALSE)</f>
        <v>317371.38091186964</v>
      </c>
    </row>
    <row r="37" spans="1:4" ht="54" thickTop="1" thickBot="1">
      <c r="A37" s="137" t="s">
        <v>1436</v>
      </c>
      <c r="B37" s="223" t="s">
        <v>1416</v>
      </c>
      <c r="C37" s="139" t="s">
        <v>1845</v>
      </c>
      <c r="D37" s="184">
        <f>VLOOKUP('203.12'!A88,'203.12'!A70:N141,14,FALSE)</f>
        <v>327646.89084826288</v>
      </c>
    </row>
    <row r="38" spans="1:4" ht="54" thickTop="1" thickBot="1">
      <c r="A38" s="137" t="s">
        <v>1009</v>
      </c>
      <c r="B38" s="138" t="s">
        <v>1188</v>
      </c>
      <c r="C38" s="139" t="s">
        <v>387</v>
      </c>
      <c r="D38" s="184">
        <f>VLOOKUP('210.1.1'!A88,'210.1.1'!A71:N142,14,FALSE)</f>
        <v>10101.534047745517</v>
      </c>
    </row>
    <row r="39" spans="1:4" ht="54" thickTop="1" thickBot="1">
      <c r="A39" s="137" t="s">
        <v>1010</v>
      </c>
      <c r="B39" s="138" t="s">
        <v>1189</v>
      </c>
      <c r="C39" s="139" t="s">
        <v>387</v>
      </c>
      <c r="D39" s="184">
        <f>VLOOKUP('210.1.2'!A88,'210.1.2'!A72:N143,14,FALSE)</f>
        <v>3258.5908944822809</v>
      </c>
    </row>
    <row r="40" spans="1:4" ht="54" thickTop="1" thickBot="1">
      <c r="A40" s="137" t="s">
        <v>1011</v>
      </c>
      <c r="B40" s="138" t="s">
        <v>1190</v>
      </c>
      <c r="C40" s="139" t="s">
        <v>387</v>
      </c>
      <c r="D40" s="184">
        <f>VLOOKUP('210.2.1'!A90,'210.2.1'!A73:N144,14,FALSE)</f>
        <v>38666.145541599937</v>
      </c>
    </row>
    <row r="41" spans="1:4" ht="54" thickTop="1" thickBot="1">
      <c r="A41" s="137" t="s">
        <v>1012</v>
      </c>
      <c r="B41" s="138" t="s">
        <v>1191</v>
      </c>
      <c r="C41" s="139" t="s">
        <v>387</v>
      </c>
      <c r="D41" s="184">
        <f>VLOOKUP('210.2.2'!A88,'210.2.2'!A74:N145,14,FALSE)</f>
        <v>10101.534047745517</v>
      </c>
    </row>
    <row r="42" spans="1:4" ht="54" thickTop="1" thickBot="1">
      <c r="A42" s="137" t="s">
        <v>1013</v>
      </c>
      <c r="B42" s="138" t="s">
        <v>1192</v>
      </c>
      <c r="C42" s="139" t="s">
        <v>387</v>
      </c>
      <c r="D42" s="184">
        <f>VLOOKUP('210.2.3'!A91,'210.2.3'!A91:N146,14,FALSE)</f>
        <v>31823.202388336696</v>
      </c>
    </row>
    <row r="43" spans="1:4" ht="54" thickTop="1" thickBot="1">
      <c r="A43" s="137" t="s">
        <v>1014</v>
      </c>
      <c r="B43" s="138" t="s">
        <v>1193</v>
      </c>
      <c r="C43" s="139" t="s">
        <v>387</v>
      </c>
      <c r="D43" s="184">
        <f>VLOOKUP('210.2.4'!A88,'210.2.4'!A88:N147,14,FALSE)</f>
        <v>3258.5908944822809</v>
      </c>
    </row>
    <row r="44" spans="1:4" ht="54" thickTop="1" thickBot="1">
      <c r="A44" s="137" t="s">
        <v>1015</v>
      </c>
      <c r="B44" s="138" t="s">
        <v>1194</v>
      </c>
      <c r="C44" s="139" t="s">
        <v>387</v>
      </c>
      <c r="D44" s="184">
        <f>VLOOKUP('211.1'!A88,'211.1'!A88:N148,14,FALSE)</f>
        <v>7965.9143147190271</v>
      </c>
    </row>
    <row r="45" spans="1:4" ht="54" thickTop="1" thickBot="1">
      <c r="A45" s="137" t="s">
        <v>1016</v>
      </c>
      <c r="B45" s="138" t="s">
        <v>1195</v>
      </c>
      <c r="C45" s="139" t="s">
        <v>387</v>
      </c>
      <c r="D45" s="184">
        <f>VLOOKUP('220.1'!A88,'220.1'!A88:N149,14,FALSE)</f>
        <v>12303.194602917356</v>
      </c>
    </row>
    <row r="46" spans="1:4" ht="54" thickTop="1" thickBot="1">
      <c r="A46" s="137" t="s">
        <v>1017</v>
      </c>
      <c r="B46" s="138" t="s">
        <v>1196</v>
      </c>
      <c r="C46" s="139" t="s">
        <v>387</v>
      </c>
      <c r="D46" s="184">
        <f>VLOOKUP('221.1'!A88,'221.1'!A88:N150,14,FALSE)</f>
        <v>8323.5315489067361</v>
      </c>
    </row>
    <row r="47" spans="1:4" ht="54" thickTop="1" thickBot="1">
      <c r="A47" s="137" t="s">
        <v>1018</v>
      </c>
      <c r="B47" s="138" t="s">
        <v>1197</v>
      </c>
      <c r="C47" s="139" t="s">
        <v>387</v>
      </c>
      <c r="D47" s="184">
        <f>VLOOKUP('221.2'!A88,'221.2'!A88:N151,14,FALSE)</f>
        <v>5151.4892618170361</v>
      </c>
    </row>
    <row r="48" spans="1:4" ht="64.5" thickTop="1" thickBot="1">
      <c r="A48" s="137" t="s">
        <v>1441</v>
      </c>
      <c r="B48" s="138" t="s">
        <v>1438</v>
      </c>
      <c r="C48" s="139" t="s">
        <v>233</v>
      </c>
      <c r="D48" s="184">
        <f>VLOOKUP('223.1'!A88,'223.1'!A88:N152,14,FALSE)</f>
        <v>8075.1190601259987</v>
      </c>
    </row>
    <row r="49" spans="1:4" ht="54" thickTop="1" thickBot="1">
      <c r="A49" s="137" t="s">
        <v>1442</v>
      </c>
      <c r="B49" s="138" t="s">
        <v>1439</v>
      </c>
      <c r="C49" s="139" t="s">
        <v>233</v>
      </c>
      <c r="D49" s="184">
        <f>VLOOKUP('223.2'!A88,'223.2'!A88:N153,14,FALSE)</f>
        <v>13974.565695247173</v>
      </c>
    </row>
    <row r="50" spans="1:4" ht="54" thickTop="1" thickBot="1">
      <c r="A50" s="137" t="s">
        <v>1443</v>
      </c>
      <c r="B50" s="138" t="s">
        <v>1440</v>
      </c>
      <c r="C50" s="139" t="s">
        <v>387</v>
      </c>
      <c r="D50" s="184">
        <f>VLOOKUP('223.3.1'!A88,'223.3.1'!A88:N154,14,FALSE)</f>
        <v>58184</v>
      </c>
    </row>
    <row r="51" spans="1:4" ht="64.5" thickTop="1" thickBot="1">
      <c r="A51" s="137" t="s">
        <v>1444</v>
      </c>
      <c r="B51" s="138" t="s">
        <v>1446</v>
      </c>
      <c r="C51" s="139" t="s">
        <v>387</v>
      </c>
      <c r="D51" s="184">
        <f>VLOOKUP('223.3.2'!A88,'223.3.2'!A88:N155,14,FALSE)</f>
        <v>90224.787047784252</v>
      </c>
    </row>
    <row r="52" spans="1:4" ht="54" thickTop="1" thickBot="1">
      <c r="A52" s="137" t="s">
        <v>1445</v>
      </c>
      <c r="B52" s="138" t="s">
        <v>1447</v>
      </c>
      <c r="C52" s="139" t="s">
        <v>387</v>
      </c>
      <c r="D52" s="184">
        <f>VLOOKUP('223.3.3'!A88,'223.3.3'!A88:N156,14,FALSE)</f>
        <v>97475.333325407628</v>
      </c>
    </row>
    <row r="53" spans="1:4" ht="54" thickTop="1" thickBot="1">
      <c r="A53" s="143" t="s">
        <v>1019</v>
      </c>
      <c r="B53" s="144" t="s">
        <v>1956</v>
      </c>
      <c r="C53" s="139" t="s">
        <v>233</v>
      </c>
      <c r="D53" s="184">
        <f>VLOOKUP('230.1'!A88,'230.1'!A88:N157,14,FALSE)</f>
        <v>2673.456076224722</v>
      </c>
    </row>
    <row r="54" spans="1:4" ht="54" thickTop="1" thickBot="1">
      <c r="A54" s="143" t="s">
        <v>1020</v>
      </c>
      <c r="B54" s="144" t="s">
        <v>1198</v>
      </c>
      <c r="C54" s="139" t="s">
        <v>233</v>
      </c>
      <c r="D54" s="184">
        <f>VLOOKUP('231.1'!A88,'231.1'!A88:N159,14,FALSE)</f>
        <v>8765.5238170042285</v>
      </c>
    </row>
    <row r="55" spans="1:4" ht="54" thickTop="1" thickBot="1">
      <c r="A55" s="143" t="s">
        <v>1021</v>
      </c>
      <c r="B55" s="144" t="s">
        <v>1448</v>
      </c>
      <c r="C55" s="139" t="s">
        <v>233</v>
      </c>
      <c r="D55" s="184">
        <f>VLOOKUP('232.1'!A88,'232.1'!A88:N160,14,FALSE)</f>
        <v>7543.1950438657186</v>
      </c>
    </row>
    <row r="56" spans="1:4" ht="54" thickTop="1" thickBot="1">
      <c r="A56" s="143" t="s">
        <v>1449</v>
      </c>
      <c r="B56" s="144" t="s">
        <v>1872</v>
      </c>
      <c r="C56" s="139" t="s">
        <v>233</v>
      </c>
      <c r="D56" s="184">
        <f>VLOOKUP('233.1'!A88,'233.1'!A88:N161,14,FALSE)</f>
        <v>11791.729098650128</v>
      </c>
    </row>
    <row r="57" spans="1:4" ht="54" thickTop="1" thickBot="1">
      <c r="A57" s="143" t="s">
        <v>1451</v>
      </c>
      <c r="B57" s="144" t="s">
        <v>1452</v>
      </c>
      <c r="C57" s="139" t="s">
        <v>233</v>
      </c>
      <c r="D57" s="184">
        <f>VLOOKUP('233.10'!A88,'233.10'!A88:N162,14,FALSE)</f>
        <v>23284.694512551228</v>
      </c>
    </row>
    <row r="58" spans="1:4" ht="54" thickTop="1" thickBot="1">
      <c r="A58" s="143" t="s">
        <v>1022</v>
      </c>
      <c r="B58" s="144" t="s">
        <v>1453</v>
      </c>
      <c r="C58" s="139" t="s">
        <v>233</v>
      </c>
      <c r="D58" s="184">
        <f>VLOOKUP('234.1'!A88,'234.1'!A88:N163,14,FALSE)</f>
        <v>1106.3116076553142</v>
      </c>
    </row>
    <row r="59" spans="1:4" ht="54" thickTop="1" thickBot="1">
      <c r="A59" s="143" t="s">
        <v>1456</v>
      </c>
      <c r="B59" s="144" t="s">
        <v>1457</v>
      </c>
      <c r="C59" s="139" t="s">
        <v>387</v>
      </c>
      <c r="D59" s="184">
        <f>VLOOKUP('235.1'!A88,'235.1'!A88:N164,14,FALSE)</f>
        <v>69955.08946368871</v>
      </c>
    </row>
    <row r="60" spans="1:4" ht="54" thickTop="1" thickBot="1">
      <c r="A60" s="145" t="s">
        <v>1458</v>
      </c>
      <c r="B60" s="144" t="s">
        <v>1459</v>
      </c>
      <c r="C60" s="139" t="s">
        <v>387</v>
      </c>
      <c r="D60" s="184">
        <f>VLOOKUP('235.10'!A88,'235.10'!A88:N165,14,FALSE)</f>
        <v>14773.589569050278</v>
      </c>
    </row>
    <row r="61" spans="1:4" ht="54" thickTop="1" thickBot="1">
      <c r="A61" s="145" t="s">
        <v>1460</v>
      </c>
      <c r="B61" s="144" t="s">
        <v>1461</v>
      </c>
      <c r="C61" s="139" t="s">
        <v>377</v>
      </c>
      <c r="D61" s="184">
        <f>VLOOKUP('235.11'!A88,'235.11'!A88:N166,14,FALSE)</f>
        <v>689.76874868298034</v>
      </c>
    </row>
    <row r="62" spans="1:4" ht="54" thickTop="1" thickBot="1">
      <c r="A62" s="145" t="s">
        <v>1462</v>
      </c>
      <c r="B62" s="144" t="s">
        <v>1873</v>
      </c>
      <c r="C62" s="139" t="s">
        <v>387</v>
      </c>
      <c r="D62" s="184">
        <f>VLOOKUP('236.1'!A88,'236.1'!A88:N167,14,FALSE)</f>
        <v>128156.22783532504</v>
      </c>
    </row>
    <row r="63" spans="1:4" ht="54" thickTop="1" thickBot="1">
      <c r="A63" s="145" t="s">
        <v>1465</v>
      </c>
      <c r="B63" s="144" t="s">
        <v>1874</v>
      </c>
      <c r="C63" s="139" t="s">
        <v>387</v>
      </c>
      <c r="D63" s="184">
        <f>VLOOKUP('236.10'!A87,'236.10'!A87:N168,14,FALSE)</f>
        <v>14773.589569050278</v>
      </c>
    </row>
    <row r="64" spans="1:4" ht="54" thickTop="1" thickBot="1">
      <c r="A64" s="145" t="s">
        <v>1466</v>
      </c>
      <c r="B64" s="146" t="s">
        <v>1467</v>
      </c>
      <c r="C64" s="180" t="s">
        <v>377</v>
      </c>
      <c r="D64" s="184">
        <f>VLOOKUP('236.11'!A88,'236.11'!A88:N169,14,FALSE)</f>
        <v>1417.2829783284346</v>
      </c>
    </row>
    <row r="65" spans="1:4" ht="54" thickTop="1" thickBot="1">
      <c r="A65" s="143" t="s">
        <v>1023</v>
      </c>
      <c r="B65" s="144" t="s">
        <v>1199</v>
      </c>
      <c r="C65" s="139" t="s">
        <v>233</v>
      </c>
      <c r="D65" s="184">
        <f>VLOOKUP('310.1'!A87,'310.1'!A87:N170,14,FALSE)</f>
        <v>988.68051351033239</v>
      </c>
    </row>
    <row r="66" spans="1:4" ht="54" thickTop="1" thickBot="1">
      <c r="A66" s="143" t="s">
        <v>1024</v>
      </c>
      <c r="B66" s="144" t="s">
        <v>1200</v>
      </c>
      <c r="C66" s="139" t="s">
        <v>387</v>
      </c>
      <c r="D66" s="184">
        <f>VLOOKUP('311.1'!A87,'311.1'!A87:N171,14,FALSE)</f>
        <v>48983.725687039849</v>
      </c>
    </row>
    <row r="67" spans="1:4" ht="54" thickTop="1" thickBot="1">
      <c r="A67" s="143" t="s">
        <v>1025</v>
      </c>
      <c r="B67" s="144" t="s">
        <v>1201</v>
      </c>
      <c r="C67" s="139" t="s">
        <v>998</v>
      </c>
      <c r="D67" s="184">
        <f>VLOOKUP('312.1'!A88,'312.1'!A88:N172,14,FALSE)</f>
        <v>5429.5304233537572</v>
      </c>
    </row>
    <row r="68" spans="1:4" ht="54" thickTop="1" thickBot="1">
      <c r="A68" s="143" t="s">
        <v>1026</v>
      </c>
      <c r="B68" s="144" t="s">
        <v>1202</v>
      </c>
      <c r="C68" s="139" t="s">
        <v>998</v>
      </c>
      <c r="D68" s="184">
        <f>VLOOKUP('312.2'!A88,'312.2'!A88:N173,14,FALSE)</f>
        <v>4919.650662785004</v>
      </c>
    </row>
    <row r="69" spans="1:4" ht="54" thickTop="1" thickBot="1">
      <c r="A69" s="143" t="s">
        <v>1027</v>
      </c>
      <c r="B69" s="144" t="s">
        <v>1203</v>
      </c>
      <c r="C69" s="139" t="s">
        <v>1464</v>
      </c>
      <c r="D69" s="184">
        <f>VLOOKUP('312.3'!A87,'312.3'!A87:N174,14,FALSE)</f>
        <v>1853.7574430191557</v>
      </c>
    </row>
    <row r="70" spans="1:4" ht="54" thickTop="1" thickBot="1">
      <c r="A70" s="143" t="s">
        <v>1028</v>
      </c>
      <c r="B70" s="144" t="s">
        <v>1204</v>
      </c>
      <c r="C70" s="139" t="s">
        <v>387</v>
      </c>
      <c r="D70" s="185">
        <f>VLOOKUP('312.4'!A88,'312.4'!A88:N175,14,FALSE)</f>
        <v>48975.963667131546</v>
      </c>
    </row>
    <row r="71" spans="1:4" ht="54" thickTop="1" thickBot="1">
      <c r="A71" s="143" t="s">
        <v>1029</v>
      </c>
      <c r="B71" s="144" t="s">
        <v>1469</v>
      </c>
      <c r="C71" s="139" t="s">
        <v>387</v>
      </c>
      <c r="D71" s="185">
        <f>VLOOKUP('320.1'!A88,'320.1'!A88:N176,14,FALSE)</f>
        <v>91256.792252165862</v>
      </c>
    </row>
    <row r="72" spans="1:4" ht="54" thickTop="1" thickBot="1">
      <c r="A72" s="143" t="s">
        <v>1030</v>
      </c>
      <c r="B72" s="144" t="s">
        <v>1470</v>
      </c>
      <c r="C72" s="139" t="s">
        <v>387</v>
      </c>
      <c r="D72" s="185">
        <f>VLOOKUP('320.2'!A88,'320.2'!A88:N177,14,FALSE)</f>
        <v>91256.792252165862</v>
      </c>
    </row>
    <row r="73" spans="1:4" ht="54" thickTop="1" thickBot="1">
      <c r="A73" s="143" t="s">
        <v>1473</v>
      </c>
      <c r="B73" s="144" t="s">
        <v>1474</v>
      </c>
      <c r="C73" s="139" t="s">
        <v>387</v>
      </c>
      <c r="D73" s="185">
        <f>VLOOKUP('320.3'!A88,'320.3'!A88:N178,14,FALSE)</f>
        <v>91256.792252165862</v>
      </c>
    </row>
    <row r="74" spans="1:4" ht="54" thickTop="1" thickBot="1">
      <c r="A74" s="143" t="s">
        <v>1475</v>
      </c>
      <c r="B74" s="144" t="s">
        <v>1476</v>
      </c>
      <c r="C74" s="139" t="s">
        <v>387</v>
      </c>
      <c r="D74" s="185">
        <f>VLOOKUP('320.4'!A88,'320.4'!A88:N179,14,FALSE)</f>
        <v>106984.78105647682</v>
      </c>
    </row>
    <row r="75" spans="1:4" ht="54" thickTop="1" thickBot="1">
      <c r="A75" s="143" t="s">
        <v>1477</v>
      </c>
      <c r="B75" s="144" t="s">
        <v>1478</v>
      </c>
      <c r="C75" s="139" t="s">
        <v>387</v>
      </c>
      <c r="D75" s="185">
        <f>VLOOKUP('320.5'!A88,'320.5'!A88:N180,14,FALSE)</f>
        <v>106984.78105647682</v>
      </c>
    </row>
    <row r="76" spans="1:4" ht="54" thickTop="1" thickBot="1">
      <c r="A76" s="143" t="s">
        <v>1479</v>
      </c>
      <c r="B76" s="144" t="s">
        <v>1480</v>
      </c>
      <c r="C76" s="139" t="s">
        <v>387</v>
      </c>
      <c r="D76" s="185">
        <f>VLOOKUP('320.6'!A88,'320.6'!A88:N181,14,FALSE)</f>
        <v>106984.78105647682</v>
      </c>
    </row>
    <row r="77" spans="1:4" ht="54" thickTop="1" thickBot="1">
      <c r="A77" s="143" t="s">
        <v>1031</v>
      </c>
      <c r="B77" s="144" t="s">
        <v>1481</v>
      </c>
      <c r="C77" s="139" t="s">
        <v>387</v>
      </c>
      <c r="D77" s="185">
        <f>VLOOKUP('330.1'!A88,'330.1'!A88:N182,14,FALSE)</f>
        <v>98797.360380894155</v>
      </c>
    </row>
    <row r="78" spans="1:4" ht="54" thickTop="1" thickBot="1">
      <c r="A78" s="145" t="s">
        <v>1032</v>
      </c>
      <c r="B78" s="144" t="s">
        <v>1482</v>
      </c>
      <c r="C78" s="139" t="s">
        <v>387</v>
      </c>
      <c r="D78" s="185">
        <f>VLOOKUP('330.2'!A88,'330.1'!A88:N183,14,FALSE)</f>
        <v>98797.360380894155</v>
      </c>
    </row>
    <row r="79" spans="1:4" ht="54" thickTop="1" thickBot="1">
      <c r="A79" s="145" t="s">
        <v>1483</v>
      </c>
      <c r="B79" s="146" t="s">
        <v>1484</v>
      </c>
      <c r="C79" s="139" t="s">
        <v>387</v>
      </c>
      <c r="D79" s="185">
        <f>VLOOKUP('330.3'!A88,'330.3'!A88:N184,14,FALSE)</f>
        <v>98797.360380894155</v>
      </c>
    </row>
    <row r="80" spans="1:4" ht="54" thickTop="1" thickBot="1">
      <c r="A80" s="145" t="s">
        <v>1485</v>
      </c>
      <c r="B80" s="146" t="s">
        <v>1486</v>
      </c>
      <c r="C80" s="139" t="s">
        <v>387</v>
      </c>
      <c r="D80" s="185">
        <f>VLOOKUP('330.4'!A88,'330.4'!A88:N185,14,FALSE)</f>
        <v>114525.34918520515</v>
      </c>
    </row>
    <row r="81" spans="1:4" ht="54" thickTop="1" thickBot="1">
      <c r="A81" s="145" t="s">
        <v>1487</v>
      </c>
      <c r="B81" s="146" t="s">
        <v>1488</v>
      </c>
      <c r="C81" s="139" t="s">
        <v>387</v>
      </c>
      <c r="D81" s="185">
        <f>VLOOKUP('330.5'!A88,'330.5'!A88:N186,14,FALSE)</f>
        <v>114525.34918520515</v>
      </c>
    </row>
    <row r="82" spans="1:4" ht="54" thickTop="1" thickBot="1">
      <c r="A82" s="145" t="s">
        <v>1489</v>
      </c>
      <c r="B82" s="146" t="s">
        <v>1490</v>
      </c>
      <c r="C82" s="139" t="s">
        <v>387</v>
      </c>
      <c r="D82" s="185">
        <f>VLOOKUP('330.6'!A88,'330.6'!A88:N187,14,FALSE)</f>
        <v>114525.34918520515</v>
      </c>
    </row>
    <row r="83" spans="1:4" ht="54" thickTop="1" thickBot="1">
      <c r="A83" s="143" t="s">
        <v>1033</v>
      </c>
      <c r="B83" s="144" t="s">
        <v>1491</v>
      </c>
      <c r="C83" s="139" t="s">
        <v>387</v>
      </c>
      <c r="D83" s="185">
        <f>VLOOKUP('340.1'!A88,'340.1'!A88:N188,14,FALSE)</f>
        <v>98675.961766924651</v>
      </c>
    </row>
    <row r="84" spans="1:4" ht="54" thickTop="1" thickBot="1">
      <c r="A84" s="143" t="s">
        <v>1034</v>
      </c>
      <c r="B84" s="144" t="s">
        <v>1492</v>
      </c>
      <c r="C84" s="139" t="s">
        <v>387</v>
      </c>
      <c r="D84" s="185">
        <f>VLOOKUP('340.2'!A88,'340.2'!A88:N190,14,FALSE)</f>
        <v>98675.961766924651</v>
      </c>
    </row>
    <row r="85" spans="1:4" ht="54" thickTop="1" thickBot="1">
      <c r="A85" s="143" t="s">
        <v>1035</v>
      </c>
      <c r="B85" s="144" t="s">
        <v>1493</v>
      </c>
      <c r="C85" s="139" t="s">
        <v>387</v>
      </c>
      <c r="D85" s="185">
        <f>VLOOKUP('340.3'!A88,'340.3'!A88:N191,14,FALSE)</f>
        <v>98675.961766924651</v>
      </c>
    </row>
    <row r="86" spans="1:4" ht="54" thickTop="1" thickBot="1">
      <c r="A86" s="143" t="s">
        <v>1494</v>
      </c>
      <c r="B86" s="144" t="s">
        <v>2021</v>
      </c>
      <c r="C86" s="139" t="s">
        <v>387</v>
      </c>
      <c r="D86" s="185">
        <f>VLOOKUP('350.1'!A88,'350.1'!A88:N192,14,FALSE)</f>
        <v>158422.71229193584</v>
      </c>
    </row>
    <row r="87" spans="1:4" ht="54" thickTop="1" thickBot="1">
      <c r="A87" s="202" t="s">
        <v>1495</v>
      </c>
      <c r="B87" s="144" t="s">
        <v>2022</v>
      </c>
      <c r="C87" s="139" t="s">
        <v>387</v>
      </c>
      <c r="D87" s="185">
        <f>VLOOKUP('350.2'!A88,'350.2'!A88:N193,14,FALSE)</f>
        <v>158422.71229193584</v>
      </c>
    </row>
    <row r="88" spans="1:4" ht="54" thickTop="1" thickBot="1">
      <c r="A88" s="145" t="s">
        <v>1496</v>
      </c>
      <c r="B88" s="146" t="s">
        <v>1497</v>
      </c>
      <c r="C88" s="139" t="s">
        <v>387</v>
      </c>
      <c r="D88" s="185">
        <f>VLOOKUP('350.3'!A88,'350.3'!A88:N194,14,FALSE)</f>
        <v>158422.71229193584</v>
      </c>
    </row>
    <row r="89" spans="1:4" ht="54" thickTop="1" thickBot="1">
      <c r="A89" s="143" t="s">
        <v>1498</v>
      </c>
      <c r="B89" s="144" t="s">
        <v>1499</v>
      </c>
      <c r="C89" s="139" t="s">
        <v>387</v>
      </c>
      <c r="D89" s="185">
        <f>VLOOKUP('350.4'!A88,'350.4'!A88:N195,14,FALSE)</f>
        <v>158422.71229193584</v>
      </c>
    </row>
    <row r="90" spans="1:4" ht="54" thickTop="1" thickBot="1">
      <c r="A90" s="145" t="s">
        <v>1500</v>
      </c>
      <c r="B90" s="146" t="s">
        <v>1501</v>
      </c>
      <c r="C90" s="139" t="s">
        <v>387</v>
      </c>
      <c r="D90" s="185">
        <f>VLOOKUP('350.10'!A88,'350.10'!A88:N196,14,FALSE)</f>
        <v>96343.524910467619</v>
      </c>
    </row>
    <row r="91" spans="1:4" ht="54" thickTop="1" thickBot="1">
      <c r="A91" s="145" t="s">
        <v>1502</v>
      </c>
      <c r="B91" s="146" t="s">
        <v>1503</v>
      </c>
      <c r="C91" s="139" t="s">
        <v>387</v>
      </c>
      <c r="D91" s="185">
        <f>VLOOKUP('350.11'!A88,'350.11'!A88:N197,14,FALSE)</f>
        <v>96343.524910467619</v>
      </c>
    </row>
    <row r="92" spans="1:4" ht="54" thickTop="1" thickBot="1">
      <c r="A92" s="145" t="s">
        <v>1504</v>
      </c>
      <c r="B92" s="146" t="s">
        <v>1505</v>
      </c>
      <c r="C92" s="139" t="s">
        <v>387</v>
      </c>
      <c r="D92" s="185">
        <f>VLOOKUP('350.12'!A88,'350.12'!A88:N198,14,FALSE)</f>
        <v>96343.524910467619</v>
      </c>
    </row>
    <row r="93" spans="1:4" ht="54" thickTop="1" thickBot="1">
      <c r="A93" s="145" t="s">
        <v>1506</v>
      </c>
      <c r="B93" s="146" t="s">
        <v>1507</v>
      </c>
      <c r="C93" s="139" t="s">
        <v>387</v>
      </c>
      <c r="D93" s="185">
        <f>VLOOKUP('350.13'!A88,'350.13'!A88:N199,14,FALSE)</f>
        <v>96343.524910467619</v>
      </c>
    </row>
    <row r="94" spans="1:4" ht="54" thickTop="1" thickBot="1">
      <c r="A94" s="143" t="s">
        <v>1508</v>
      </c>
      <c r="B94" s="144" t="s">
        <v>1509</v>
      </c>
      <c r="C94" s="139" t="s">
        <v>998</v>
      </c>
      <c r="D94" s="185">
        <f>VLOOKUP('350.14'!A88,'350.14'!A88:N200,14,FALSE)</f>
        <v>689.76874868298034</v>
      </c>
    </row>
    <row r="95" spans="1:4" ht="54" thickTop="1" thickBot="1">
      <c r="A95" s="145" t="s">
        <v>1510</v>
      </c>
      <c r="B95" s="146" t="s">
        <v>1511</v>
      </c>
      <c r="C95" s="139" t="s">
        <v>387</v>
      </c>
      <c r="D95" s="185">
        <f>VLOOKUP('351.1'!A88,'351.1'!A88:N201,14,FALSE)</f>
        <v>158422.71229193584</v>
      </c>
    </row>
    <row r="96" spans="1:4" ht="54" thickTop="1" thickBot="1">
      <c r="A96" s="145" t="s">
        <v>1512</v>
      </c>
      <c r="B96" s="146" t="s">
        <v>1513</v>
      </c>
      <c r="C96" s="139" t="s">
        <v>387</v>
      </c>
      <c r="D96" s="185">
        <f>VLOOKUP('351.2'!A88,'351.2'!A88:N202,14,FALSE)</f>
        <v>158422.71229193584</v>
      </c>
    </row>
    <row r="97" spans="1:4" ht="54" thickTop="1" thickBot="1">
      <c r="A97" s="145" t="s">
        <v>1514</v>
      </c>
      <c r="B97" s="146" t="s">
        <v>1515</v>
      </c>
      <c r="C97" s="139" t="s">
        <v>387</v>
      </c>
      <c r="D97" s="185">
        <f>VLOOKUP('351.10'!A88,'351.10'!A88:N203,14,FALSE)</f>
        <v>96343.524910467619</v>
      </c>
    </row>
    <row r="98" spans="1:4" ht="54" thickTop="1" thickBot="1">
      <c r="A98" s="145" t="s">
        <v>1516</v>
      </c>
      <c r="B98" s="146" t="s">
        <v>1517</v>
      </c>
      <c r="C98" s="139" t="s">
        <v>387</v>
      </c>
      <c r="D98" s="185">
        <f>VLOOKUP('351.11'!A88,'351.11'!A88:N204,14,FALSE)</f>
        <v>96343.524910467619</v>
      </c>
    </row>
    <row r="99" spans="1:4" ht="54" thickTop="1" thickBot="1">
      <c r="A99" s="145" t="s">
        <v>1518</v>
      </c>
      <c r="B99" s="146" t="s">
        <v>1519</v>
      </c>
      <c r="C99" s="139" t="s">
        <v>998</v>
      </c>
      <c r="D99" s="185">
        <f>VLOOKUP('351.12'!A88,'351.12'!A88:N205,14,FALSE)</f>
        <v>689.76874868298034</v>
      </c>
    </row>
    <row r="100" spans="1:4" ht="54" thickTop="1" thickBot="1">
      <c r="A100" s="145" t="s">
        <v>1522</v>
      </c>
      <c r="B100" s="146" t="s">
        <v>1520</v>
      </c>
      <c r="C100" s="139" t="s">
        <v>998</v>
      </c>
      <c r="D100" s="185">
        <f>VLOOKUP('410.1'!A88,'410.1'!A88:N206,14,FALSE)</f>
        <v>2177.3243829692733</v>
      </c>
    </row>
    <row r="101" spans="1:4" ht="54" thickTop="1" thickBot="1">
      <c r="A101" s="145" t="s">
        <v>1523</v>
      </c>
      <c r="B101" s="146" t="s">
        <v>1521</v>
      </c>
      <c r="C101" s="139" t="s">
        <v>998</v>
      </c>
      <c r="D101" s="185">
        <f>VLOOKUP('410.2'!A88,'410.2'!A88:N207,14,FALSE)</f>
        <v>2177.3243829692733</v>
      </c>
    </row>
    <row r="102" spans="1:4" ht="54" thickTop="1" thickBot="1">
      <c r="A102" s="145" t="s">
        <v>1525</v>
      </c>
      <c r="B102" s="146" t="s">
        <v>1524</v>
      </c>
      <c r="C102" s="139" t="s">
        <v>377</v>
      </c>
      <c r="D102" s="185">
        <f>VLOOKUP('410.3'!A88,'410.3'!A88:N208,14,FALSE)</f>
        <v>2177.3243829692733</v>
      </c>
    </row>
    <row r="103" spans="1:4" ht="54" thickTop="1" thickBot="1">
      <c r="A103" s="145" t="s">
        <v>1527</v>
      </c>
      <c r="B103" s="146" t="s">
        <v>1526</v>
      </c>
      <c r="C103" s="139" t="s">
        <v>1464</v>
      </c>
      <c r="D103" s="185">
        <f>VLOOKUP('411.1'!A88,'411.1'!A88:N209,14,FALSE)</f>
        <v>2439.1545302883633</v>
      </c>
    </row>
    <row r="104" spans="1:4" ht="54" thickTop="1" thickBot="1">
      <c r="A104" s="143" t="s">
        <v>1036</v>
      </c>
      <c r="B104" s="144" t="s">
        <v>1958</v>
      </c>
      <c r="C104" s="139" t="s">
        <v>1464</v>
      </c>
      <c r="D104" s="185">
        <f>VLOOKUP('411.2'!A88,'411.2'!A88:N210,14,FALSE)</f>
        <v>2494.2766665660665</v>
      </c>
    </row>
    <row r="105" spans="1:4" ht="54" thickTop="1" thickBot="1">
      <c r="A105" s="143" t="s">
        <v>1037</v>
      </c>
      <c r="B105" s="144" t="s">
        <v>2054</v>
      </c>
      <c r="C105" s="139" t="s">
        <v>1464</v>
      </c>
      <c r="D105" s="185">
        <f>VLOOKUP('411.3'!A88,'411.3'!A88:N211,14,FALSE)</f>
        <v>2439.1545302883633</v>
      </c>
    </row>
    <row r="106" spans="1:4" ht="54" thickTop="1" thickBot="1">
      <c r="A106" s="143" t="s">
        <v>1528</v>
      </c>
      <c r="B106" s="144" t="s">
        <v>2055</v>
      </c>
      <c r="C106" s="139" t="s">
        <v>1464</v>
      </c>
      <c r="D106" s="185">
        <f>VLOOKUP('411.4'!A88,'411.4'!A88:N212,14,FALSE)</f>
        <v>2439.1545302883633</v>
      </c>
    </row>
    <row r="107" spans="1:4" ht="54" thickTop="1" thickBot="1">
      <c r="A107" s="143" t="s">
        <v>1535</v>
      </c>
      <c r="B107" s="198" t="s">
        <v>1606</v>
      </c>
      <c r="C107" s="139" t="s">
        <v>998</v>
      </c>
      <c r="D107" s="185">
        <f>VLOOKUP('413.1'!A88,'413.1'!A88:N213,14,FALSE)</f>
        <v>3183.3033700373553</v>
      </c>
    </row>
    <row r="108" spans="1:4" ht="54" thickTop="1" thickBot="1">
      <c r="A108" s="143" t="s">
        <v>1537</v>
      </c>
      <c r="B108" s="144" t="s">
        <v>1607</v>
      </c>
      <c r="C108" s="139" t="s">
        <v>998</v>
      </c>
      <c r="D108" s="185">
        <f>VLOOKUP('413.2'!A88,'413.2'!A88:N214,14,FALSE)</f>
        <v>3183.3033700373553</v>
      </c>
    </row>
    <row r="109" spans="1:4" ht="54" thickTop="1" thickBot="1">
      <c r="A109" s="143" t="s">
        <v>1539</v>
      </c>
      <c r="B109" s="144" t="s">
        <v>1608</v>
      </c>
      <c r="C109" s="139" t="s">
        <v>998</v>
      </c>
      <c r="D109" s="185">
        <f>VLOOKUP('413.3'!A88,'413.3'!A88:N215,14,FALSE)</f>
        <v>3183.3033700373553</v>
      </c>
    </row>
    <row r="110" spans="1:4" ht="54" thickTop="1" thickBot="1">
      <c r="A110" s="143" t="s">
        <v>1038</v>
      </c>
      <c r="B110" s="144" t="s">
        <v>1205</v>
      </c>
      <c r="C110" s="139" t="s">
        <v>998</v>
      </c>
      <c r="D110" s="185">
        <f>VLOOKUP('414.1'!A88,'414.1'!A88:N216,14,FALSE)</f>
        <v>3913.6716757169215</v>
      </c>
    </row>
    <row r="111" spans="1:4" ht="54" thickTop="1" thickBot="1">
      <c r="A111" s="143" t="s">
        <v>1039</v>
      </c>
      <c r="B111" s="144" t="s">
        <v>1959</v>
      </c>
      <c r="C111" s="139" t="s">
        <v>998</v>
      </c>
      <c r="D111" s="185">
        <f>VLOOKUP('414.2'!A88,'414.2'!A88:N217,14,FALSE)</f>
        <v>3913.6716757169215</v>
      </c>
    </row>
    <row r="112" spans="1:4" ht="54" thickTop="1" thickBot="1">
      <c r="A112" s="143" t="s">
        <v>1040</v>
      </c>
      <c r="B112" s="144" t="s">
        <v>1960</v>
      </c>
      <c r="C112" s="139" t="s">
        <v>998</v>
      </c>
      <c r="D112" s="185">
        <f>VLOOKUP('414.3'!A88,'414.3'!A88:N218,14,FALSE)</f>
        <v>3913.6716757169215</v>
      </c>
    </row>
    <row r="113" spans="1:4" ht="54" thickTop="1" thickBot="1">
      <c r="A113" s="143" t="s">
        <v>1041</v>
      </c>
      <c r="B113" s="144" t="s">
        <v>1206</v>
      </c>
      <c r="C113" s="139" t="s">
        <v>998</v>
      </c>
      <c r="D113" s="185">
        <f>VLOOKUP('414.4'!A88,'414.4'!A88:N219,14,FALSE)</f>
        <v>3913.6716757169215</v>
      </c>
    </row>
    <row r="114" spans="1:4" ht="54" thickTop="1" thickBot="1">
      <c r="A114" s="143" t="s">
        <v>1042</v>
      </c>
      <c r="B114" s="144" t="s">
        <v>1207</v>
      </c>
      <c r="C114" s="139" t="s">
        <v>998</v>
      </c>
      <c r="D114" s="185">
        <f>VLOOKUP('414.5'!A88,'414.5'!A88:N220,14,FALSE)</f>
        <v>3913.6716757169215</v>
      </c>
    </row>
    <row r="115" spans="1:4" ht="54" thickTop="1" thickBot="1">
      <c r="A115" s="143" t="s">
        <v>1546</v>
      </c>
      <c r="B115" s="144" t="s">
        <v>2056</v>
      </c>
      <c r="C115" s="139" t="s">
        <v>998</v>
      </c>
      <c r="D115" s="185">
        <f>VLOOKUP('414.6'!A88,'414.6'!A88:N221,14,FALSE)</f>
        <v>3913.6716757169215</v>
      </c>
    </row>
    <row r="116" spans="1:4" ht="54" thickTop="1" thickBot="1">
      <c r="A116" s="143" t="s">
        <v>1043</v>
      </c>
      <c r="B116" s="144" t="s">
        <v>1961</v>
      </c>
      <c r="C116" s="139" t="s">
        <v>1464</v>
      </c>
      <c r="D116" s="185">
        <f>VLOOKUP('415.1'!A88,'415.1'!A88:N222,14,FALSE)</f>
        <v>3252.2060403844844</v>
      </c>
    </row>
    <row r="117" spans="1:4" ht="54" thickTop="1" thickBot="1">
      <c r="A117" s="143" t="s">
        <v>1044</v>
      </c>
      <c r="B117" s="144" t="s">
        <v>2058</v>
      </c>
      <c r="C117" s="139" t="s">
        <v>233</v>
      </c>
      <c r="D117" s="185">
        <f>VLOOKUP('420.1'!A87,'420.1'!A87:N223,14,FALSE)</f>
        <v>2938.8137437367104</v>
      </c>
    </row>
    <row r="118" spans="1:4" ht="54" thickTop="1" thickBot="1">
      <c r="A118" s="143" t="s">
        <v>1045</v>
      </c>
      <c r="B118" s="144" t="s">
        <v>2057</v>
      </c>
      <c r="C118" s="148" t="s">
        <v>233</v>
      </c>
      <c r="D118" s="185">
        <f>VLOOKUP('420.2 '!A88,'420.2 '!A59:N107,14,FALSE)</f>
        <v>2938.8137437367104</v>
      </c>
    </row>
    <row r="119" spans="1:4" ht="54" thickTop="1" thickBot="1">
      <c r="A119" s="143" t="s">
        <v>1551</v>
      </c>
      <c r="B119" s="144" t="s">
        <v>1552</v>
      </c>
      <c r="C119" s="139" t="s">
        <v>233</v>
      </c>
      <c r="D119" s="185">
        <f>VLOOKUP('420.3'!A88,'420.3'!A88:N225,14,FALSE)</f>
        <v>3988.8904398269556</v>
      </c>
    </row>
    <row r="120" spans="1:4" ht="54" thickTop="1" thickBot="1">
      <c r="A120" s="143" t="s">
        <v>1046</v>
      </c>
      <c r="B120" s="144" t="s">
        <v>1208</v>
      </c>
      <c r="C120" s="139" t="s">
        <v>233</v>
      </c>
      <c r="D120" s="185">
        <f>VLOOKUP('421.1'!A88,'421.1'!A88:N226,14,FALSE)</f>
        <v>1597.2787520781112</v>
      </c>
    </row>
    <row r="121" spans="1:4" ht="54" thickTop="1" thickBot="1">
      <c r="A121" s="143" t="s">
        <v>1047</v>
      </c>
      <c r="B121" s="144" t="s">
        <v>1209</v>
      </c>
      <c r="C121" s="139" t="s">
        <v>233</v>
      </c>
      <c r="D121" s="185">
        <f>VLOOKUP('421.2'!A88,'421.2'!A88:N227,14,FALSE)</f>
        <v>1597.2787520781112</v>
      </c>
    </row>
    <row r="122" spans="1:4" ht="54" thickTop="1" thickBot="1">
      <c r="A122" s="143" t="s">
        <v>1048</v>
      </c>
      <c r="B122" s="144" t="s">
        <v>1962</v>
      </c>
      <c r="C122" s="139" t="s">
        <v>233</v>
      </c>
      <c r="D122" s="185">
        <f>VLOOKUP('421.3'!A88,'421.3'!A88:N228,14,FALSE)</f>
        <v>1597.2787520781112</v>
      </c>
    </row>
    <row r="123" spans="1:4" ht="54" thickTop="1" thickBot="1">
      <c r="A123" s="143" t="s">
        <v>1049</v>
      </c>
      <c r="B123" s="144" t="s">
        <v>1963</v>
      </c>
      <c r="C123" s="139" t="s">
        <v>233</v>
      </c>
      <c r="D123" s="185">
        <f>VLOOKUP('421.4'!A88,'421.4'!A88:N229,14,FALSE)</f>
        <v>1597.2787520781112</v>
      </c>
    </row>
    <row r="124" spans="1:4" ht="54" thickTop="1" thickBot="1">
      <c r="A124" s="143" t="s">
        <v>1556</v>
      </c>
      <c r="B124" s="146" t="s">
        <v>1557</v>
      </c>
      <c r="C124" s="139" t="s">
        <v>233</v>
      </c>
      <c r="D124" s="185">
        <f>VLOOKUP('430.1.1'!A87,'430.1.1'!A87:N230,14,FALSE)</f>
        <v>7492.3777766909907</v>
      </c>
    </row>
    <row r="125" spans="1:4" ht="54" thickTop="1" thickBot="1">
      <c r="A125" s="143" t="s">
        <v>1558</v>
      </c>
      <c r="B125" s="144" t="s">
        <v>1559</v>
      </c>
      <c r="C125" s="139" t="s">
        <v>233</v>
      </c>
      <c r="D125" s="185">
        <f>VLOOKUP('430.1.2'!A88,'430.1.2'!A88:N231,14,FALSE)</f>
        <v>6150.7712310972292</v>
      </c>
    </row>
    <row r="126" spans="1:4" ht="54" thickTop="1" thickBot="1">
      <c r="A126" s="143" t="s">
        <v>1560</v>
      </c>
      <c r="B126" s="144" t="s">
        <v>1609</v>
      </c>
      <c r="C126" s="139" t="s">
        <v>233</v>
      </c>
      <c r="D126" s="185">
        <f>VLOOKUP('430.2.1'!A88,'430.2.1'!A88:N232,14,FALSE)</f>
        <v>7492.3777766909907</v>
      </c>
    </row>
    <row r="127" spans="1:4" ht="54" thickTop="1" thickBot="1">
      <c r="A127" s="143" t="s">
        <v>1562</v>
      </c>
      <c r="B127" s="144" t="s">
        <v>1610</v>
      </c>
      <c r="C127" s="139" t="s">
        <v>233</v>
      </c>
      <c r="D127" s="185">
        <f>VLOOKUP('430.2.2'!A88,'430.2.2'!A88:N233,14,FALSE)</f>
        <v>6150.7712310972292</v>
      </c>
    </row>
    <row r="128" spans="1:4" ht="54" thickTop="1" thickBot="1">
      <c r="A128" s="143" t="s">
        <v>1563</v>
      </c>
      <c r="B128" s="144" t="s">
        <v>1611</v>
      </c>
      <c r="C128" s="139" t="s">
        <v>233</v>
      </c>
      <c r="D128" s="185">
        <f>VLOOKUP('431.1.1'!A88,'431.1.1'!A88:N234,14,FALSE)</f>
        <v>15674.435684930479</v>
      </c>
    </row>
    <row r="129" spans="1:4" ht="54" thickTop="1" thickBot="1">
      <c r="A129" s="143" t="s">
        <v>1565</v>
      </c>
      <c r="B129" s="144" t="s">
        <v>1612</v>
      </c>
      <c r="C129" s="139" t="s">
        <v>233</v>
      </c>
      <c r="D129" s="185">
        <f>VLOOKUP('431.1.2'!A88,'431.1.2'!A88:N235,14,FALSE)</f>
        <v>12430.252828744213</v>
      </c>
    </row>
    <row r="130" spans="1:4" ht="54" thickTop="1" thickBot="1">
      <c r="A130" s="143" t="s">
        <v>1568</v>
      </c>
      <c r="B130" s="144" t="s">
        <v>1613</v>
      </c>
      <c r="C130" s="139" t="s">
        <v>233</v>
      </c>
      <c r="D130" s="185">
        <f>VLOOKUP('431.2.1'!A88,'431.2.1'!A88:N236,14,FALSE)</f>
        <v>15674.435684930479</v>
      </c>
    </row>
    <row r="131" spans="1:4" ht="54" thickTop="1" thickBot="1">
      <c r="A131" s="143" t="s">
        <v>1569</v>
      </c>
      <c r="B131" s="144" t="s">
        <v>1614</v>
      </c>
      <c r="C131" s="139" t="s">
        <v>233</v>
      </c>
      <c r="D131" s="185">
        <f>VLOOKUP('431.2.2'!A88,'431.2.2'!A88:N237,14,FALSE)</f>
        <v>12430.252828744213</v>
      </c>
    </row>
    <row r="132" spans="1:4" ht="54" thickTop="1" thickBot="1">
      <c r="A132" s="143" t="s">
        <v>1050</v>
      </c>
      <c r="B132" s="144" t="s">
        <v>1210</v>
      </c>
      <c r="C132" s="139" t="s">
        <v>233</v>
      </c>
      <c r="D132" s="185">
        <f>VLOOKUP('432.1'!A88,'432.1'!A88:N238,14,FALSE)</f>
        <v>4670.3973126240444</v>
      </c>
    </row>
    <row r="133" spans="1:4" ht="54" thickTop="1" thickBot="1">
      <c r="A133" s="143" t="s">
        <v>1051</v>
      </c>
      <c r="B133" s="144" t="s">
        <v>1964</v>
      </c>
      <c r="C133" s="139" t="s">
        <v>233</v>
      </c>
      <c r="D133" s="185">
        <f>VLOOKUP('432.2'!A88,'432.2'!A88:N239,14,FALSE)</f>
        <v>4670.3973126240444</v>
      </c>
    </row>
    <row r="134" spans="1:4" ht="54" thickTop="1" thickBot="1">
      <c r="A134" s="143" t="s">
        <v>1052</v>
      </c>
      <c r="B134" s="144" t="s">
        <v>1965</v>
      </c>
      <c r="C134" s="139" t="s">
        <v>233</v>
      </c>
      <c r="D134" s="185">
        <f>VLOOKUP('433.1'!A88,'433.1'!A88:N240,14,FALSE)</f>
        <v>5302.5210337940025</v>
      </c>
    </row>
    <row r="135" spans="1:4" ht="54" thickTop="1" thickBot="1">
      <c r="A135" s="143" t="s">
        <v>1053</v>
      </c>
      <c r="B135" s="144" t="s">
        <v>1966</v>
      </c>
      <c r="C135" s="139" t="s">
        <v>233</v>
      </c>
      <c r="D135" s="185">
        <f>VLOOKUP('433.2'!A88,'433.2'!A88:N241,14,FALSE)</f>
        <v>4907.9520115522782</v>
      </c>
    </row>
    <row r="136" spans="1:4" ht="54" thickTop="1" thickBot="1">
      <c r="A136" s="143" t="s">
        <v>1054</v>
      </c>
      <c r="B136" s="144" t="s">
        <v>1967</v>
      </c>
      <c r="C136" s="139" t="s">
        <v>233</v>
      </c>
      <c r="D136" s="185">
        <f>VLOOKUP('433.3'!A88,'433.3'!A88:N242,14,FALSE)</f>
        <v>5637.869004741071</v>
      </c>
    </row>
    <row r="137" spans="1:4" ht="54" thickTop="1" thickBot="1">
      <c r="A137" s="143" t="s">
        <v>1055</v>
      </c>
      <c r="B137" s="144" t="s">
        <v>1211</v>
      </c>
      <c r="C137" s="139" t="s">
        <v>233</v>
      </c>
      <c r="D137" s="185">
        <f>VLOOKUP('433.4'!A88,'433.4'!A88:N243,14,FALSE)</f>
        <v>3648.8851013030981</v>
      </c>
    </row>
    <row r="138" spans="1:4" ht="54" thickTop="1" thickBot="1">
      <c r="A138" s="143" t="s">
        <v>1056</v>
      </c>
      <c r="B138" s="144" t="s">
        <v>1968</v>
      </c>
      <c r="C138" s="139" t="s">
        <v>233</v>
      </c>
      <c r="D138" s="185">
        <f>VLOOKUP('433.5'!A88,'433.5'!A88:N244,14,FALSE)</f>
        <v>5302.5210337940025</v>
      </c>
    </row>
    <row r="139" spans="1:4" ht="54" thickTop="1" thickBot="1">
      <c r="A139" s="143" t="s">
        <v>1057</v>
      </c>
      <c r="B139" s="144" t="s">
        <v>1969</v>
      </c>
      <c r="C139" s="139" t="s">
        <v>233</v>
      </c>
      <c r="D139" s="185">
        <f>VLOOKUP('433.6'!A88,'433.6'!A88:N245,14,FALSE)</f>
        <v>4907.9520115522782</v>
      </c>
    </row>
    <row r="140" spans="1:4" ht="54" thickTop="1" thickBot="1">
      <c r="A140" s="143" t="s">
        <v>1058</v>
      </c>
      <c r="B140" s="144" t="s">
        <v>1970</v>
      </c>
      <c r="C140" s="139" t="s">
        <v>233</v>
      </c>
      <c r="D140" s="185">
        <f>VLOOKUP('433.7'!A88,'433.7'!A88:N246,14,FALSE)</f>
        <v>5637.869004741071</v>
      </c>
    </row>
    <row r="141" spans="1:4" ht="54" thickTop="1" thickBot="1">
      <c r="A141" s="143" t="s">
        <v>1059</v>
      </c>
      <c r="B141" s="144" t="s">
        <v>1212</v>
      </c>
      <c r="C141" s="139" t="s">
        <v>233</v>
      </c>
      <c r="D141" s="185">
        <f>VLOOKUP('433.8'!A88,'433.8'!A88:N247,14,FALSE)</f>
        <v>3648.8851013030981</v>
      </c>
    </row>
    <row r="142" spans="1:4" ht="54" thickTop="1" thickBot="1">
      <c r="A142" s="143" t="s">
        <v>1060</v>
      </c>
      <c r="B142" s="144" t="s">
        <v>1971</v>
      </c>
      <c r="C142" s="139" t="s">
        <v>387</v>
      </c>
      <c r="D142" s="185">
        <f>VLOOKUP('440.1'!A89,'440.1'!A89:N248,14,FALSE)</f>
        <v>246845.42858741377</v>
      </c>
    </row>
    <row r="143" spans="1:4" ht="54" thickTop="1" thickBot="1">
      <c r="A143" s="143" t="s">
        <v>1061</v>
      </c>
      <c r="B143" s="144" t="s">
        <v>1972</v>
      </c>
      <c r="C143" s="139" t="s">
        <v>387</v>
      </c>
      <c r="D143" s="185">
        <f>VLOOKUP('440.2'!A93,'440.2'!A93:N250,14,FALSE)</f>
        <v>246845.42858741377</v>
      </c>
    </row>
    <row r="144" spans="1:4" ht="54" thickTop="1" thickBot="1">
      <c r="A144" s="143" t="s">
        <v>1062</v>
      </c>
      <c r="B144" s="144" t="s">
        <v>1973</v>
      </c>
      <c r="C144" s="139" t="s">
        <v>387</v>
      </c>
      <c r="D144" s="185">
        <f>VLOOKUP('440.3'!A93,'440.3'!A93:N252,14,FALSE)</f>
        <v>246845.42858741377</v>
      </c>
    </row>
    <row r="145" spans="1:4" ht="54" thickTop="1" thickBot="1">
      <c r="A145" s="143" t="s">
        <v>1063</v>
      </c>
      <c r="B145" s="144" t="s">
        <v>1213</v>
      </c>
      <c r="C145" s="139" t="s">
        <v>387</v>
      </c>
      <c r="D145" s="185">
        <f>VLOOKUP('440.4'!A93,'440.4'!A93:N254,14,FALSE)</f>
        <v>268122.39078067872</v>
      </c>
    </row>
    <row r="146" spans="1:4" ht="54" thickTop="1" thickBot="1">
      <c r="A146" s="143" t="s">
        <v>1064</v>
      </c>
      <c r="B146" s="144" t="s">
        <v>1974</v>
      </c>
      <c r="C146" s="139" t="s">
        <v>387</v>
      </c>
      <c r="D146" s="185">
        <f>VLOOKUP('441.1'!A93,'441.1'!A93:N256,14,FALSE)</f>
        <v>246845.42858741377</v>
      </c>
    </row>
    <row r="147" spans="1:4" ht="54" thickTop="1" thickBot="1">
      <c r="A147" s="143" t="s">
        <v>1065</v>
      </c>
      <c r="B147" s="144" t="s">
        <v>1975</v>
      </c>
      <c r="C147" s="139" t="s">
        <v>387</v>
      </c>
      <c r="D147" s="185">
        <f>VLOOKUP('441.2'!A92,'441.2'!A92:N258,14,FALSE)</f>
        <v>246845.42858741377</v>
      </c>
    </row>
    <row r="148" spans="1:4" ht="54" thickTop="1" thickBot="1">
      <c r="A148" s="143" t="s">
        <v>1066</v>
      </c>
      <c r="B148" s="144" t="s">
        <v>1976</v>
      </c>
      <c r="C148" s="139" t="s">
        <v>387</v>
      </c>
      <c r="D148" s="185">
        <f>VLOOKUP('441.3'!A93,'441.3'!A93:N260,14,FALSE)</f>
        <v>246845.42858741377</v>
      </c>
    </row>
    <row r="149" spans="1:4" ht="54" thickTop="1" thickBot="1">
      <c r="A149" s="143" t="s">
        <v>1067</v>
      </c>
      <c r="B149" s="144" t="s">
        <v>1977</v>
      </c>
      <c r="C149" s="139" t="s">
        <v>387</v>
      </c>
      <c r="D149" s="185">
        <f>VLOOKUP('441.4'!A92,'441.4'!A92:N262,14,FALSE)</f>
        <v>268835.62018599943</v>
      </c>
    </row>
    <row r="150" spans="1:4" ht="54" thickTop="1" thickBot="1">
      <c r="A150" s="143" t="s">
        <v>1068</v>
      </c>
      <c r="B150" s="144" t="s">
        <v>1957</v>
      </c>
      <c r="C150" s="139" t="s">
        <v>387</v>
      </c>
      <c r="D150" s="185">
        <f>VLOOKUP('450.1'!A95,'450.1'!A95:N264,14,FALSE)</f>
        <v>279695.04670979368</v>
      </c>
    </row>
    <row r="151" spans="1:4" ht="54" thickTop="1" thickBot="1">
      <c r="A151" s="143" t="s">
        <v>1069</v>
      </c>
      <c r="B151" s="144" t="s">
        <v>1978</v>
      </c>
      <c r="C151" s="139" t="s">
        <v>387</v>
      </c>
      <c r="D151" s="185">
        <f>VLOOKUP('450.2'!A93,'450.2'!A93:N266,14,FALSE)</f>
        <v>279695.04670979368</v>
      </c>
    </row>
    <row r="152" spans="1:4" ht="54" thickTop="1" thickBot="1">
      <c r="A152" s="143" t="s">
        <v>1070</v>
      </c>
      <c r="B152" s="144" t="s">
        <v>1979</v>
      </c>
      <c r="C152" s="139" t="s">
        <v>387</v>
      </c>
      <c r="D152" s="185">
        <f>VLOOKUP('450.3'!A93,'450.3'!A93:N268,14,FALSE)</f>
        <v>279695.04670979368</v>
      </c>
    </row>
    <row r="153" spans="1:4" ht="54" thickTop="1" thickBot="1">
      <c r="A153" s="143" t="s">
        <v>1071</v>
      </c>
      <c r="B153" s="144" t="s">
        <v>1980</v>
      </c>
      <c r="C153" s="139" t="s">
        <v>387</v>
      </c>
      <c r="D153" s="185">
        <f>VLOOKUP('450.4'!A92,'450.4'!A92:N270,14,FALSE)</f>
        <v>279695.04670979368</v>
      </c>
    </row>
    <row r="154" spans="1:4" ht="63.75" customHeight="1" thickTop="1" thickBot="1">
      <c r="A154" s="143" t="s">
        <v>1072</v>
      </c>
      <c r="B154" s="144" t="s">
        <v>1981</v>
      </c>
      <c r="C154" s="139" t="s">
        <v>387</v>
      </c>
      <c r="D154" s="185">
        <f>VLOOKUP('450.5'!A92,'450.5'!A92:N272,14,FALSE)</f>
        <v>279695.04670979368</v>
      </c>
    </row>
    <row r="155" spans="1:4" ht="54" thickTop="1" thickBot="1">
      <c r="A155" s="143" t="s">
        <v>1073</v>
      </c>
      <c r="B155" s="144" t="s">
        <v>1982</v>
      </c>
      <c r="C155" s="139" t="s">
        <v>387</v>
      </c>
      <c r="D155" s="185">
        <f>VLOOKUP('450.6'!A93,'450.6'!A93:N274,14,FALSE)</f>
        <v>279695.04670979368</v>
      </c>
    </row>
    <row r="156" spans="1:4" ht="54" thickTop="1" thickBot="1">
      <c r="A156" s="143" t="s">
        <v>1074</v>
      </c>
      <c r="B156" s="144" t="s">
        <v>1983</v>
      </c>
      <c r="C156" s="139" t="s">
        <v>387</v>
      </c>
      <c r="D156" s="185">
        <f>VLOOKUP('450.7'!A93,'450.7'!A93:N275,14,FALSE)</f>
        <v>279695.04670979368</v>
      </c>
    </row>
    <row r="157" spans="1:4" ht="54" thickTop="1" thickBot="1">
      <c r="A157" s="143" t="s">
        <v>1075</v>
      </c>
      <c r="B157" s="144" t="s">
        <v>1984</v>
      </c>
      <c r="C157" s="139" t="s">
        <v>387</v>
      </c>
      <c r="D157" s="185">
        <f>VLOOKUP('450.8'!A93,'450.8'!A93:N276,14,FALSE)</f>
        <v>279695.04670979368</v>
      </c>
    </row>
    <row r="158" spans="1:4" ht="54" thickTop="1" thickBot="1">
      <c r="A158" s="143" t="s">
        <v>1584</v>
      </c>
      <c r="B158" s="144" t="s">
        <v>1615</v>
      </c>
      <c r="C158" s="139" t="s">
        <v>387</v>
      </c>
      <c r="D158" s="185">
        <f>VLOOKUP('450.10'!A92,'450.10'!A92:N277,14,FALSE)</f>
        <v>318484.99573680363</v>
      </c>
    </row>
    <row r="159" spans="1:4" ht="54" thickTop="1" thickBot="1">
      <c r="A159" s="143" t="s">
        <v>1586</v>
      </c>
      <c r="B159" s="144" t="s">
        <v>1616</v>
      </c>
      <c r="C159" s="139" t="s">
        <v>387</v>
      </c>
      <c r="D159" s="185">
        <f>VLOOKUP('450.11'!A92,'450.11'!A92:N278,14,FALSE)</f>
        <v>318484.99573680363</v>
      </c>
    </row>
    <row r="160" spans="1:4" ht="54" thickTop="1" thickBot="1">
      <c r="A160" s="143" t="s">
        <v>1588</v>
      </c>
      <c r="B160" s="144" t="s">
        <v>1617</v>
      </c>
      <c r="C160" s="139" t="s">
        <v>387</v>
      </c>
      <c r="D160" s="185">
        <f>VLOOKUP('450.12'!A92,'450.11'!A92:N279,14,FALSE)</f>
        <v>318484.99573680363</v>
      </c>
    </row>
    <row r="161" spans="1:4" ht="54" thickTop="1" thickBot="1">
      <c r="A161" s="143" t="s">
        <v>1076</v>
      </c>
      <c r="B161" s="144" t="s">
        <v>1985</v>
      </c>
      <c r="C161" s="139" t="s">
        <v>387</v>
      </c>
      <c r="D161" s="185">
        <f>VLOOKUP('451.1'!A92,'451.1'!A92:N280,14,FALSE)</f>
        <v>279695.04670979368</v>
      </c>
    </row>
    <row r="162" spans="1:4" ht="54" thickTop="1" thickBot="1">
      <c r="A162" s="143" t="s">
        <v>1077</v>
      </c>
      <c r="B162" s="144" t="s">
        <v>1986</v>
      </c>
      <c r="C162" s="139" t="s">
        <v>387</v>
      </c>
      <c r="D162" s="185">
        <f>VLOOKUP('451.2'!A93,'451.2'!A93:N281,14,FALSE)</f>
        <v>279695.04670979368</v>
      </c>
    </row>
    <row r="163" spans="1:4" ht="54" thickTop="1" thickBot="1">
      <c r="A163" s="143" t="s">
        <v>1078</v>
      </c>
      <c r="B163" s="144" t="s">
        <v>1987</v>
      </c>
      <c r="C163" s="139" t="s">
        <v>387</v>
      </c>
      <c r="D163" s="185">
        <f>VLOOKUP('451.3'!A92,'451.3'!A92:N282,14,FALSE)</f>
        <v>279695.04670979368</v>
      </c>
    </row>
    <row r="164" spans="1:4" ht="54" thickTop="1" thickBot="1">
      <c r="A164" s="143" t="s">
        <v>1079</v>
      </c>
      <c r="B164" s="144" t="s">
        <v>1988</v>
      </c>
      <c r="C164" s="139" t="s">
        <v>387</v>
      </c>
      <c r="D164" s="185">
        <f>VLOOKUP('451.4'!A92,'451.4'!A92:N283,14,FALSE)</f>
        <v>318484.99573680363</v>
      </c>
    </row>
    <row r="165" spans="1:4" ht="54" thickTop="1" thickBot="1">
      <c r="A165" s="143" t="s">
        <v>1080</v>
      </c>
      <c r="B165" s="144" t="s">
        <v>1989</v>
      </c>
      <c r="C165" s="139" t="s">
        <v>387</v>
      </c>
      <c r="D165" s="185">
        <f>VLOOKUP('452.1'!A93,'452.1'!A93:N284,14,FALSE)</f>
        <v>279695.04670979368</v>
      </c>
    </row>
    <row r="166" spans="1:4" ht="54" thickTop="1" thickBot="1">
      <c r="A166" s="143" t="s">
        <v>1081</v>
      </c>
      <c r="B166" s="144" t="s">
        <v>1990</v>
      </c>
      <c r="C166" s="139" t="s">
        <v>387</v>
      </c>
      <c r="D166" s="185">
        <f>VLOOKUP('452.2'!A93,'452.2'!A93:N285,14,FALSE)</f>
        <v>279695.04670979368</v>
      </c>
    </row>
    <row r="167" spans="1:4" ht="54" thickTop="1" thickBot="1">
      <c r="A167" s="143" t="s">
        <v>1082</v>
      </c>
      <c r="B167" s="144" t="s">
        <v>1991</v>
      </c>
      <c r="C167" s="139" t="s">
        <v>387</v>
      </c>
      <c r="D167" s="185">
        <f>VLOOKUP('452.3'!A92,'452.3'!A92:N286,14,FALSE)</f>
        <v>279695.04670979368</v>
      </c>
    </row>
    <row r="168" spans="1:4" ht="54" thickTop="1" thickBot="1">
      <c r="A168" s="143" t="s">
        <v>1083</v>
      </c>
      <c r="B168" s="144" t="s">
        <v>1992</v>
      </c>
      <c r="C168" s="139" t="s">
        <v>387</v>
      </c>
      <c r="D168" s="185">
        <f>VLOOKUP('452.4'!A93,'452.4'!A93:N287,14,FALSE)</f>
        <v>279695.04670979368</v>
      </c>
    </row>
    <row r="169" spans="1:4" ht="54" thickTop="1" thickBot="1">
      <c r="A169" s="143" t="s">
        <v>1084</v>
      </c>
      <c r="B169" s="144" t="s">
        <v>1214</v>
      </c>
      <c r="C169" s="139" t="s">
        <v>387</v>
      </c>
      <c r="D169" s="185">
        <f>VLOOKUP('453.1'!A92,'453.1'!A92:N288,14,FALSE)</f>
        <v>280652.9364745692</v>
      </c>
    </row>
    <row r="170" spans="1:4" ht="54" thickTop="1" thickBot="1">
      <c r="A170" s="143" t="s">
        <v>1085</v>
      </c>
      <c r="B170" s="144" t="s">
        <v>1993</v>
      </c>
      <c r="C170" s="139" t="s">
        <v>233</v>
      </c>
      <c r="D170" s="185">
        <f>VLOOKUP('460.1'!A87,'460.1'!A87:N289,14,FALSE)</f>
        <v>5659.2913741555658</v>
      </c>
    </row>
    <row r="171" spans="1:4" ht="54" thickTop="1" thickBot="1">
      <c r="A171" s="203" t="s">
        <v>2017</v>
      </c>
      <c r="B171" s="144" t="s">
        <v>2073</v>
      </c>
      <c r="C171" s="139" t="s">
        <v>233</v>
      </c>
      <c r="D171" s="185">
        <f>VLOOKUP('460.2'!A87,'460.2'!A87:N290,14,FALSE)</f>
        <v>2829.6456870777829</v>
      </c>
    </row>
    <row r="172" spans="1:4" ht="51.75" customHeight="1" thickTop="1" thickBot="1">
      <c r="A172" s="143" t="s">
        <v>1086</v>
      </c>
      <c r="B172" s="144" t="s">
        <v>1215</v>
      </c>
      <c r="C172" s="139" t="s">
        <v>387</v>
      </c>
      <c r="D172" s="185">
        <f>VLOOKUP('461.1'!A87,'461.1'!A87:N291,14,FALSE)</f>
        <v>96033.812976891262</v>
      </c>
    </row>
    <row r="173" spans="1:4" ht="54" thickTop="1" thickBot="1">
      <c r="A173" s="143" t="s">
        <v>1087</v>
      </c>
      <c r="B173" s="144" t="s">
        <v>1216</v>
      </c>
      <c r="C173" s="139" t="s">
        <v>387</v>
      </c>
      <c r="D173" s="185">
        <f>VLOOKUP('461.2'!A89,'461.2'!A89:N294,14,FALSE)</f>
        <v>117045.37449154373</v>
      </c>
    </row>
    <row r="174" spans="1:4" ht="54" thickTop="1" thickBot="1">
      <c r="A174" s="143" t="s">
        <v>1598</v>
      </c>
      <c r="B174" s="144" t="s">
        <v>2078</v>
      </c>
      <c r="C174" s="139" t="s">
        <v>387</v>
      </c>
      <c r="D174" s="185">
        <f>VLOOKUP('462.1.1'!A88,'462.1.1'!A88:N293,14,FALSE)</f>
        <v>145889.72597913878</v>
      </c>
    </row>
    <row r="175" spans="1:4" ht="54" thickTop="1" thickBot="1">
      <c r="A175" s="143" t="s">
        <v>1599</v>
      </c>
      <c r="B175" s="144" t="s">
        <v>2079</v>
      </c>
      <c r="C175" s="139" t="s">
        <v>387</v>
      </c>
      <c r="D175" s="185">
        <f>VLOOKUP('462.1.2'!A88,'462.1.2'!A88:N294,14,FALSE)</f>
        <v>145889.72597913878</v>
      </c>
    </row>
    <row r="176" spans="1:4" ht="54" thickTop="1" thickBot="1">
      <c r="A176" s="143" t="s">
        <v>1600</v>
      </c>
      <c r="B176" s="144" t="s">
        <v>2082</v>
      </c>
      <c r="C176" s="139" t="s">
        <v>387</v>
      </c>
      <c r="D176" s="185">
        <f>VLOOKUP('462.2.1'!A88,'462.2.1'!A88:N295,14,FALSE)</f>
        <v>160202.31772730075</v>
      </c>
    </row>
    <row r="177" spans="1:4" ht="54" thickTop="1" thickBot="1">
      <c r="A177" s="143" t="s">
        <v>1601</v>
      </c>
      <c r="B177" s="144" t="s">
        <v>2083</v>
      </c>
      <c r="C177" s="139" t="s">
        <v>387</v>
      </c>
      <c r="D177" s="185">
        <f>VLOOKUP('462.2.2'!A88,'462.2.2'!A88:N296,14,FALSE)</f>
        <v>160202.31772730075</v>
      </c>
    </row>
    <row r="178" spans="1:4" ht="54" thickTop="1" thickBot="1">
      <c r="A178" s="143" t="s">
        <v>1088</v>
      </c>
      <c r="B178" s="144" t="s">
        <v>1618</v>
      </c>
      <c r="C178" s="139" t="s">
        <v>233</v>
      </c>
      <c r="D178" s="185">
        <f>VLOOKUP('464.1'!A88,'464.1'!A88:N297,14,FALSE)</f>
        <v>7908.447094704039</v>
      </c>
    </row>
    <row r="179" spans="1:4" ht="54" thickTop="1" thickBot="1">
      <c r="A179" s="143" t="s">
        <v>1089</v>
      </c>
      <c r="B179" s="144" t="s">
        <v>1619</v>
      </c>
      <c r="C179" s="139" t="s">
        <v>387</v>
      </c>
      <c r="D179" s="185">
        <f>VLOOKUP('465.1'!A92,'465.1'!A92:N298,14,FALSE)</f>
        <v>92917.043650791646</v>
      </c>
    </row>
    <row r="180" spans="1:4" ht="54" thickTop="1" thickBot="1">
      <c r="A180" s="143" t="s">
        <v>1602</v>
      </c>
      <c r="B180" s="144" t="s">
        <v>1620</v>
      </c>
      <c r="C180" s="139" t="s">
        <v>387</v>
      </c>
      <c r="D180" s="185">
        <f>VLOOKUP('465.2'!A92,'465.2'!A92:N299,14,FALSE)</f>
        <v>28423.989460639845</v>
      </c>
    </row>
    <row r="181" spans="1:4" ht="54" thickTop="1" thickBot="1">
      <c r="A181" s="143" t="s">
        <v>1090</v>
      </c>
      <c r="B181" s="144" t="s">
        <v>1621</v>
      </c>
      <c r="C181" s="139" t="s">
        <v>144</v>
      </c>
      <c r="D181" s="185">
        <f>VLOOKUP('466.1'!A92,'466.1'!A92:N300,14,FALSE)</f>
        <v>3713.3667820257242</v>
      </c>
    </row>
    <row r="182" spans="1:4" ht="54" thickTop="1" thickBot="1">
      <c r="A182" s="143" t="s">
        <v>1091</v>
      </c>
      <c r="B182" s="144" t="s">
        <v>1622</v>
      </c>
      <c r="C182" s="139" t="s">
        <v>144</v>
      </c>
      <c r="D182" s="185">
        <f>VLOOKUP('466.2'!A96,'466.2'!A96:N301,14,FALSE)</f>
        <v>4326.4135317595337</v>
      </c>
    </row>
    <row r="183" spans="1:4" ht="54" thickTop="1" thickBot="1">
      <c r="A183" s="145" t="s">
        <v>1092</v>
      </c>
      <c r="B183" s="146" t="s">
        <v>1735</v>
      </c>
      <c r="C183" s="139" t="s">
        <v>387</v>
      </c>
      <c r="D183" s="185">
        <f>VLOOKUP('500.1'!A95,'500.1'!A95:N302,14,FALSE)</f>
        <v>624582.40333802125</v>
      </c>
    </row>
    <row r="184" spans="1:4" ht="54" thickTop="1" thickBot="1">
      <c r="A184" s="143" t="s">
        <v>1624</v>
      </c>
      <c r="B184" s="144" t="s">
        <v>1736</v>
      </c>
      <c r="C184" s="139" t="s">
        <v>387</v>
      </c>
      <c r="D184" s="185">
        <f>VLOOKUP('500.2'!A95,'500.2'!A95:N303,14,FALSE)</f>
        <v>649740.14633516502</v>
      </c>
    </row>
    <row r="185" spans="1:4" ht="57.75" thickTop="1" thickBot="1">
      <c r="A185" s="143" t="s">
        <v>1093</v>
      </c>
      <c r="B185" s="144" t="s">
        <v>1875</v>
      </c>
      <c r="C185" s="139" t="s">
        <v>377</v>
      </c>
      <c r="D185" s="185">
        <f>VLOOKUP('501.1'!A88,'501.1'!A88:N304,14,FALSE)</f>
        <v>909.51524858210155</v>
      </c>
    </row>
    <row r="186" spans="1:4" ht="57.75" thickTop="1" thickBot="1">
      <c r="A186" s="143" t="s">
        <v>1626</v>
      </c>
      <c r="B186" s="144" t="s">
        <v>1876</v>
      </c>
      <c r="C186" s="139" t="s">
        <v>377</v>
      </c>
      <c r="D186" s="185">
        <f>VLOOKUP('501.10'!A88,'501.10'!A88:N305,14,FALSE)</f>
        <v>950.85685079037876</v>
      </c>
    </row>
    <row r="187" spans="1:4" ht="57.75" thickTop="1" thickBot="1">
      <c r="A187" s="143" t="s">
        <v>1627</v>
      </c>
      <c r="B187" s="144" t="s">
        <v>1877</v>
      </c>
      <c r="C187" s="139" t="s">
        <v>377</v>
      </c>
      <c r="D187" s="185">
        <f>VLOOKUP('501.20'!A88,'501.20'!A88:N306,14,FALSE)</f>
        <v>689.76874868298034</v>
      </c>
    </row>
    <row r="188" spans="1:4" ht="54" thickTop="1" thickBot="1">
      <c r="A188" s="143" t="s">
        <v>1628</v>
      </c>
      <c r="B188" s="144" t="s">
        <v>1737</v>
      </c>
      <c r="C188" s="139" t="s">
        <v>387</v>
      </c>
      <c r="D188" s="185">
        <f>VLOOKUP('505.1'!A84,'505.1'!A84:N307,14,FALSE)</f>
        <v>554702.7387519062</v>
      </c>
    </row>
    <row r="189" spans="1:4" ht="54" thickTop="1" thickBot="1">
      <c r="A189" s="143" t="s">
        <v>1094</v>
      </c>
      <c r="B189" s="144" t="s">
        <v>1738</v>
      </c>
      <c r="C189" s="139" t="s">
        <v>233</v>
      </c>
      <c r="D189" s="185">
        <f>VLOOKUP('510.1'!A84,'510.1'!A84:N308,14,FALSE)</f>
        <v>89155.081083241908</v>
      </c>
    </row>
    <row r="190" spans="1:4" ht="54" thickTop="1" thickBot="1">
      <c r="A190" s="143" t="s">
        <v>1632</v>
      </c>
      <c r="B190" s="144" t="s">
        <v>1217</v>
      </c>
      <c r="C190" s="139" t="s">
        <v>387</v>
      </c>
      <c r="D190" s="185">
        <f>VLOOKUP('600.1.1'!A85,'600.1.1'!A85:N311,14,FALSE)</f>
        <v>18753.585536397426</v>
      </c>
    </row>
    <row r="191" spans="1:4" ht="54" thickTop="1" thickBot="1">
      <c r="A191" s="143" t="s">
        <v>1633</v>
      </c>
      <c r="B191" s="144" t="s">
        <v>1739</v>
      </c>
      <c r="C191" s="139" t="s">
        <v>387</v>
      </c>
      <c r="D191" s="185">
        <f>VLOOKUP('600.2.1'!A88,'600.2.1'!A88:N310,14,FALSE)</f>
        <v>106648.61023491225</v>
      </c>
    </row>
    <row r="192" spans="1:4" ht="54" thickTop="1" thickBot="1">
      <c r="A192" s="143" t="s">
        <v>1634</v>
      </c>
      <c r="B192" s="144" t="s">
        <v>1740</v>
      </c>
      <c r="C192" s="139" t="s">
        <v>387</v>
      </c>
      <c r="D192" s="185">
        <f>VLOOKUP('600.2.2'!A90,'600.2.2'!A90:N312,14,FALSE)</f>
        <v>146033.42802273796</v>
      </c>
    </row>
    <row r="193" spans="1:4" ht="54" thickTop="1" thickBot="1">
      <c r="A193" s="143" t="s">
        <v>1635</v>
      </c>
      <c r="B193" s="144" t="s">
        <v>1741</v>
      </c>
      <c r="C193" s="139" t="s">
        <v>387</v>
      </c>
      <c r="D193" s="185">
        <f>VLOOKUP('600.2.3'!A89,'600.2.3'!A89:N312,14,FALSE)</f>
        <v>17152.457150962036</v>
      </c>
    </row>
    <row r="194" spans="1:4" ht="54" thickTop="1" thickBot="1">
      <c r="A194" s="143" t="s">
        <v>1636</v>
      </c>
      <c r="B194" s="144" t="s">
        <v>1742</v>
      </c>
      <c r="C194" s="139" t="s">
        <v>387</v>
      </c>
      <c r="D194" s="185">
        <f>VLOOKUP('600.2.4'!A88,'600.2.4'!A88:N312,14,FALSE)</f>
        <v>22082.375823648479</v>
      </c>
    </row>
    <row r="195" spans="1:4" ht="54" thickTop="1" thickBot="1">
      <c r="A195" s="143" t="s">
        <v>1095</v>
      </c>
      <c r="B195" s="144" t="s">
        <v>2094</v>
      </c>
      <c r="C195" s="139" t="s">
        <v>387</v>
      </c>
      <c r="D195" s="185">
        <f>VLOOKUP('610.1'!A89,'610.1'!A89:N314,14,FALSE)</f>
        <v>63182.944802791964</v>
      </c>
    </row>
    <row r="196" spans="1:4" ht="54" thickTop="1" thickBot="1">
      <c r="A196" s="143" t="s">
        <v>1096</v>
      </c>
      <c r="B196" s="144" t="s">
        <v>1743</v>
      </c>
      <c r="C196" s="139" t="s">
        <v>387</v>
      </c>
      <c r="D196" s="185">
        <f>VLOOKUP('610.2'!A89,'610.2'!A89:N315,14,FALSE)</f>
        <v>61069.010876542052</v>
      </c>
    </row>
    <row r="197" spans="1:4" ht="54" thickTop="1" thickBot="1">
      <c r="A197" s="143" t="s">
        <v>1638</v>
      </c>
      <c r="B197" s="144" t="s">
        <v>1744</v>
      </c>
      <c r="C197" s="139" t="s">
        <v>387</v>
      </c>
      <c r="D197" s="185">
        <f>VLOOKUP('610.3'!A89,'610.3'!A89:N316,14,FALSE)</f>
        <v>88299.346197727369</v>
      </c>
    </row>
    <row r="198" spans="1:4" ht="54" thickTop="1" thickBot="1">
      <c r="A198" s="143" t="s">
        <v>1640</v>
      </c>
      <c r="B198" s="144" t="s">
        <v>1745</v>
      </c>
      <c r="C198" s="139" t="s">
        <v>387</v>
      </c>
      <c r="D198" s="185">
        <f>VLOOKUP('610.4'!A89,'610.4'!A89:N317,14,FALSE)</f>
        <v>94014.133676318248</v>
      </c>
    </row>
    <row r="199" spans="1:4" ht="54" thickTop="1" thickBot="1">
      <c r="A199" s="143" t="s">
        <v>1642</v>
      </c>
      <c r="B199" s="144" t="s">
        <v>1218</v>
      </c>
      <c r="C199" s="139" t="s">
        <v>387</v>
      </c>
      <c r="D199" s="185">
        <f>VLOOKUP('610.5'!A89,'610.5'!A89:N318,14,FALSE)</f>
        <v>98254.789024366997</v>
      </c>
    </row>
    <row r="200" spans="1:4" ht="54" thickTop="1" thickBot="1">
      <c r="A200" s="143" t="s">
        <v>1644</v>
      </c>
      <c r="B200" s="144" t="s">
        <v>1746</v>
      </c>
      <c r="C200" s="139" t="s">
        <v>387</v>
      </c>
      <c r="D200" s="185">
        <f>VLOOKUP('610.6'!A89,'610.6'!A89:N319,14,FALSE)</f>
        <v>48028.435524440632</v>
      </c>
    </row>
    <row r="201" spans="1:4" ht="54" thickTop="1" thickBot="1">
      <c r="A201" s="143" t="s">
        <v>1646</v>
      </c>
      <c r="B201" s="144" t="s">
        <v>1747</v>
      </c>
      <c r="C201" s="139" t="s">
        <v>387</v>
      </c>
      <c r="D201" s="185">
        <f>VLOOKUP('610.7'!A89,'610.7'!A89:N320,14,FALSE)</f>
        <v>85721.543866135864</v>
      </c>
    </row>
    <row r="202" spans="1:4" ht="54" thickTop="1" thickBot="1">
      <c r="A202" s="143" t="s">
        <v>1097</v>
      </c>
      <c r="B202" s="144" t="s">
        <v>1748</v>
      </c>
      <c r="C202" s="139" t="s">
        <v>144</v>
      </c>
      <c r="D202" s="185">
        <f>VLOOKUP('620.1'!A88,'620.1'!A88:N321,14,FALSE)</f>
        <v>337066.91891496722</v>
      </c>
    </row>
    <row r="203" spans="1:4" ht="54" thickTop="1" thickBot="1">
      <c r="A203" s="143" t="s">
        <v>1098</v>
      </c>
      <c r="B203" s="144" t="s">
        <v>1878</v>
      </c>
      <c r="C203" s="139" t="s">
        <v>144</v>
      </c>
      <c r="D203" s="185">
        <f>VLOOKUP('620.2'!A88,'620.2'!A88:N322,14,FALSE)</f>
        <v>337066.91891496722</v>
      </c>
    </row>
    <row r="204" spans="1:4" ht="54" thickTop="1" thickBot="1">
      <c r="A204" s="143" t="s">
        <v>1099</v>
      </c>
      <c r="B204" s="144" t="s">
        <v>1749</v>
      </c>
      <c r="C204" s="139" t="s">
        <v>1845</v>
      </c>
      <c r="D204" s="185">
        <f>VLOOKUP('620.3'!A91,'620.3'!A91:N321,14,FALSE)</f>
        <v>83942546.586777329</v>
      </c>
    </row>
    <row r="205" spans="1:4" ht="54" thickTop="1" thickBot="1">
      <c r="A205" s="143" t="s">
        <v>1650</v>
      </c>
      <c r="B205" s="144" t="s">
        <v>1750</v>
      </c>
      <c r="C205" s="139" t="s">
        <v>144</v>
      </c>
      <c r="D205" s="185">
        <f>VLOOKUP('621.1.1'!A95,'621.1.1'!A95:N325,14,FALSE)</f>
        <v>2363311.1245978121</v>
      </c>
    </row>
    <row r="206" spans="1:4" ht="54" thickTop="1" thickBot="1">
      <c r="A206" s="143" t="s">
        <v>1652</v>
      </c>
      <c r="B206" s="144" t="s">
        <v>1751</v>
      </c>
      <c r="C206" s="139" t="s">
        <v>144</v>
      </c>
      <c r="D206" s="185">
        <f>VLOOKUP('621.1.2'!A99,'621.1.2'!A99:N326,14,FALSE)</f>
        <v>3531672.1730890097</v>
      </c>
    </row>
    <row r="207" spans="1:4" ht="54" thickTop="1" thickBot="1">
      <c r="A207" s="143" t="s">
        <v>1100</v>
      </c>
      <c r="B207" s="144" t="s">
        <v>1752</v>
      </c>
      <c r="C207" s="139" t="s">
        <v>387</v>
      </c>
      <c r="D207" s="185">
        <f>VLOOKUP('621.2'!A89,'621.2'!A89:N326,14,FALSE)</f>
        <v>2521260.6459684195</v>
      </c>
    </row>
    <row r="208" spans="1:4" ht="54" thickTop="1" thickBot="1">
      <c r="A208" s="143" t="s">
        <v>1101</v>
      </c>
      <c r="B208" s="144" t="s">
        <v>1753</v>
      </c>
      <c r="C208" s="139" t="s">
        <v>144</v>
      </c>
      <c r="D208" s="185">
        <f>VLOOKUP('621.3'!A93,'621.3'!A93:N327,14,FALSE)</f>
        <v>79166732.904067248</v>
      </c>
    </row>
    <row r="209" spans="1:4" ht="54" thickTop="1" thickBot="1">
      <c r="A209" s="143" t="s">
        <v>1102</v>
      </c>
      <c r="B209" s="144" t="s">
        <v>1754</v>
      </c>
      <c r="C209" s="139" t="s">
        <v>387</v>
      </c>
      <c r="D209" s="185">
        <f>VLOOKUP('621.4'!A93,'621.4'!A93:N328,14,FALSE)</f>
        <v>70207734.443777263</v>
      </c>
    </row>
    <row r="210" spans="1:4" ht="54" thickTop="1" thickBot="1">
      <c r="A210" s="143" t="s">
        <v>1103</v>
      </c>
      <c r="B210" s="144" t="s">
        <v>1755</v>
      </c>
      <c r="C210" s="139" t="s">
        <v>144</v>
      </c>
      <c r="D210" s="185">
        <f>VLOOKUP('621.5'!A89,'621.5'!A89:N329,14,FALSE)</f>
        <v>3884814.7047405997</v>
      </c>
    </row>
    <row r="211" spans="1:4" ht="54" thickTop="1" thickBot="1">
      <c r="A211" s="143" t="s">
        <v>1656</v>
      </c>
      <c r="B211" s="144" t="s">
        <v>1756</v>
      </c>
      <c r="C211" s="139" t="s">
        <v>144</v>
      </c>
      <c r="D211" s="185">
        <f>VLOOKUP('621.5.1'!A89,'621.5.1'!A89:N330,14,FALSE)</f>
        <v>608821.91893619613</v>
      </c>
    </row>
    <row r="212" spans="1:4" ht="54" thickTop="1" thickBot="1">
      <c r="A212" s="143" t="s">
        <v>1104</v>
      </c>
      <c r="B212" s="144" t="s">
        <v>1757</v>
      </c>
      <c r="C212" s="139" t="s">
        <v>1845</v>
      </c>
      <c r="D212" s="185">
        <f>VLOOKUP('621.6'!A98,'621.6'!A98:N331,14,FALSE)</f>
        <v>79174410.711859748</v>
      </c>
    </row>
    <row r="213" spans="1:4" ht="54" thickTop="1" thickBot="1">
      <c r="A213" s="143" t="s">
        <v>1731</v>
      </c>
      <c r="B213" s="144" t="s">
        <v>1758</v>
      </c>
      <c r="C213" s="139" t="s">
        <v>1845</v>
      </c>
      <c r="D213" s="185">
        <f>VLOOKUP('621.7'!A89,'621.7'!A89:N332,14,FALSE)</f>
        <v>636114.88865781459</v>
      </c>
    </row>
    <row r="214" spans="1:4" ht="54" thickTop="1" thickBot="1">
      <c r="A214" s="143" t="s">
        <v>1105</v>
      </c>
      <c r="B214" s="144" t="s">
        <v>1994</v>
      </c>
      <c r="C214" s="139" t="s">
        <v>233</v>
      </c>
      <c r="D214" s="185">
        <f>VLOOKUP('622.1'!A89,'622.1'!A89:N333,14,FALSE)</f>
        <v>82316.735888967276</v>
      </c>
    </row>
    <row r="215" spans="1:4" ht="54" thickTop="1" thickBot="1">
      <c r="A215" s="143" t="s">
        <v>1106</v>
      </c>
      <c r="B215" s="144" t="s">
        <v>1759</v>
      </c>
      <c r="C215" s="139" t="s">
        <v>233</v>
      </c>
      <c r="D215" s="185">
        <f>VLOOKUP('622.2'!A89,'622.2'!A89:N335,14,FALSE)</f>
        <v>409205.8450285836</v>
      </c>
    </row>
    <row r="216" spans="1:4" ht="54" thickTop="1" thickBot="1">
      <c r="A216" s="143" t="s">
        <v>1107</v>
      </c>
      <c r="B216" s="144" t="s">
        <v>1760</v>
      </c>
      <c r="C216" s="139" t="s">
        <v>233</v>
      </c>
      <c r="D216" s="185">
        <f>VLOOKUP('622.3'!A89,'622.3'!A89:N336,14,FALSE)</f>
        <v>846674.58309585007</v>
      </c>
    </row>
    <row r="217" spans="1:4" ht="54" thickTop="1" thickBot="1">
      <c r="A217" s="143" t="s">
        <v>1108</v>
      </c>
      <c r="B217" s="144" t="s">
        <v>1761</v>
      </c>
      <c r="C217" s="139" t="s">
        <v>233</v>
      </c>
      <c r="D217" s="185">
        <f>VLOOKUP('622.4'!A89,'622.4'!A89:N337,14,FALSE)</f>
        <v>838688.9104470493</v>
      </c>
    </row>
    <row r="218" spans="1:4" ht="54" thickTop="1" thickBot="1">
      <c r="A218" s="143" t="s">
        <v>1109</v>
      </c>
      <c r="B218" s="144" t="s">
        <v>1762</v>
      </c>
      <c r="C218" s="139" t="s">
        <v>144</v>
      </c>
      <c r="D218" s="185">
        <f>VLOOKUP('622.5'!A89,'622.5'!A89:N338,14,FALSE)</f>
        <v>101950.35377094126</v>
      </c>
    </row>
    <row r="219" spans="1:4" ht="54" thickTop="1" thickBot="1">
      <c r="A219" s="143" t="s">
        <v>1110</v>
      </c>
      <c r="B219" s="144" t="s">
        <v>1763</v>
      </c>
      <c r="C219" s="139" t="s">
        <v>144</v>
      </c>
      <c r="D219" s="185">
        <f>VLOOKUP('623.1'!A103,'623.1'!A103:N339,14,FALSE)</f>
        <v>439566.69127992529</v>
      </c>
    </row>
    <row r="220" spans="1:4" ht="54" thickTop="1" thickBot="1">
      <c r="A220" s="143" t="s">
        <v>1111</v>
      </c>
      <c r="B220" s="144" t="s">
        <v>1219</v>
      </c>
      <c r="C220" s="139" t="s">
        <v>1995</v>
      </c>
      <c r="D220" s="185">
        <f>VLOOKUP('623.2'!A89,'623.2'!A89:N340,14,FALSE)</f>
        <v>2642826.976567673</v>
      </c>
    </row>
    <row r="221" spans="1:4" ht="54" thickTop="1" thickBot="1">
      <c r="A221" s="143" t="s">
        <v>1112</v>
      </c>
      <c r="B221" s="144" t="s">
        <v>2114</v>
      </c>
      <c r="C221" s="139" t="s">
        <v>387</v>
      </c>
      <c r="D221" s="185">
        <f>VLOOKUP('630.1'!A89,'630.1'!A89:N341,14,FALSE)</f>
        <v>1159738.42249929</v>
      </c>
    </row>
    <row r="222" spans="1:4" ht="54" thickTop="1" thickBot="1">
      <c r="A222" s="143" t="s">
        <v>1113</v>
      </c>
      <c r="B222" s="144" t="s">
        <v>2115</v>
      </c>
      <c r="C222" s="139" t="s">
        <v>387</v>
      </c>
      <c r="D222" s="185">
        <f>VLOOKUP('630.2'!A89,'630.2'!A89:N342,14,FALSE)</f>
        <v>1118419.6225565837</v>
      </c>
    </row>
    <row r="223" spans="1:4" ht="54" thickTop="1" thickBot="1">
      <c r="A223" s="143" t="s">
        <v>1114</v>
      </c>
      <c r="B223" s="144" t="s">
        <v>2116</v>
      </c>
      <c r="C223" s="139" t="s">
        <v>387</v>
      </c>
      <c r="D223" s="185">
        <f>VLOOKUP('630.3'!A89,'630.3'!A89:N343,14,FALSE)</f>
        <v>768743.08552168356</v>
      </c>
    </row>
    <row r="224" spans="1:4" ht="54" thickTop="1" thickBot="1">
      <c r="A224" s="143" t="s">
        <v>1115</v>
      </c>
      <c r="B224" s="144" t="s">
        <v>2117</v>
      </c>
      <c r="C224" s="139" t="s">
        <v>387</v>
      </c>
      <c r="D224" s="185">
        <f>VLOOKUP('630.4'!A89,'630.4'!A89:N344,14,FALSE)</f>
        <v>648018.10038618871</v>
      </c>
    </row>
    <row r="225" spans="1:4" ht="54" thickTop="1" thickBot="1">
      <c r="A225" s="143" t="s">
        <v>1116</v>
      </c>
      <c r="B225" s="144" t="s">
        <v>2118</v>
      </c>
      <c r="C225" s="139" t="s">
        <v>387</v>
      </c>
      <c r="D225" s="185">
        <f>VLOOKUP('630.5'!A93,'630.5'!A93:N345,14,FALSE)</f>
        <v>482524.9989377982</v>
      </c>
    </row>
    <row r="226" spans="1:4" ht="54" thickTop="1" thickBot="1">
      <c r="A226" s="143" t="s">
        <v>1117</v>
      </c>
      <c r="B226" s="144" t="s">
        <v>2119</v>
      </c>
      <c r="C226" s="139" t="s">
        <v>387</v>
      </c>
      <c r="D226" s="185">
        <f>VLOOKUP('630.6'!A93,'630.6'!A89:N346,14,FALSE)</f>
        <v>410735.21723129693</v>
      </c>
    </row>
    <row r="227" spans="1:4" ht="54" thickTop="1" thickBot="1">
      <c r="A227" s="143" t="s">
        <v>1118</v>
      </c>
      <c r="B227" s="144" t="s">
        <v>2120</v>
      </c>
      <c r="C227" s="139" t="s">
        <v>387</v>
      </c>
      <c r="D227" s="185">
        <f>VLOOKUP('630.7'!A93,'630.7'!A90:N347,14,FALSE)</f>
        <v>291900.19994897512</v>
      </c>
    </row>
    <row r="228" spans="1:4" ht="54" thickTop="1" thickBot="1">
      <c r="A228" s="143" t="s">
        <v>1119</v>
      </c>
      <c r="B228" s="144" t="s">
        <v>1764</v>
      </c>
      <c r="C228" s="139" t="s">
        <v>144</v>
      </c>
      <c r="D228" s="185">
        <f>VLOOKUP('632.1'!A90,'632.1'!A90:N349,14,FALSE)</f>
        <v>367402.01295271527</v>
      </c>
    </row>
    <row r="229" spans="1:4" ht="54" thickTop="1" thickBot="1">
      <c r="A229" s="143" t="s">
        <v>1659</v>
      </c>
      <c r="B229" s="144" t="s">
        <v>1765</v>
      </c>
      <c r="C229" s="139" t="s">
        <v>144</v>
      </c>
      <c r="D229" s="185">
        <f>VLOOKUP('632.2'!A90,'632.2'!A90:N350,14,FALSE)</f>
        <v>375520.72965837206</v>
      </c>
    </row>
    <row r="230" spans="1:4" ht="54" thickTop="1" thickBot="1">
      <c r="A230" s="143" t="s">
        <v>1662</v>
      </c>
      <c r="B230" s="144" t="s">
        <v>1766</v>
      </c>
      <c r="C230" s="139" t="s">
        <v>377</v>
      </c>
      <c r="D230" s="185">
        <f>VLOOKUP('640.1'!A90,'640.1'!A90:N351,14,FALSE)</f>
        <v>7306.9694509138444</v>
      </c>
    </row>
    <row r="231" spans="1:4" ht="54" thickTop="1" thickBot="1">
      <c r="A231" s="143" t="s">
        <v>1663</v>
      </c>
      <c r="B231" s="144" t="s">
        <v>1767</v>
      </c>
      <c r="C231" s="139" t="s">
        <v>377</v>
      </c>
      <c r="D231" s="185">
        <f>VLOOKUP('640.2'!A90,'640.2'!A90:N352,14,FALSE)</f>
        <v>7393.786815551226</v>
      </c>
    </row>
    <row r="232" spans="1:4" ht="54" thickTop="1" thickBot="1">
      <c r="A232" s="143" t="s">
        <v>1120</v>
      </c>
      <c r="B232" s="144" t="s">
        <v>1768</v>
      </c>
      <c r="C232" s="139" t="s">
        <v>1664</v>
      </c>
      <c r="D232" s="185">
        <f>VLOOKUP('641.1'!A90,'641.1'!A90:N353,14,FALSE)</f>
        <v>1771.8829285004826</v>
      </c>
    </row>
    <row r="233" spans="1:4" ht="54" thickTop="1" thickBot="1">
      <c r="A233" s="143" t="s">
        <v>1121</v>
      </c>
      <c r="B233" s="144" t="s">
        <v>1768</v>
      </c>
      <c r="C233" s="139" t="s">
        <v>377</v>
      </c>
      <c r="D233" s="185">
        <f>VLOOKUP('641.2'!A90,'641.2'!A90:N354,14,FALSE)</f>
        <v>36738.19666023938</v>
      </c>
    </row>
    <row r="234" spans="1:4" ht="54" thickTop="1" thickBot="1">
      <c r="A234" s="143" t="s">
        <v>1122</v>
      </c>
      <c r="B234" s="144" t="s">
        <v>1769</v>
      </c>
      <c r="C234" s="139" t="s">
        <v>1845</v>
      </c>
      <c r="D234" s="185">
        <f>VLOOKUP('642.1'!A90,'642.1'!A90:N355,14,FALSE)</f>
        <v>517337.42610888567</v>
      </c>
    </row>
    <row r="235" spans="1:4" ht="54" thickTop="1" thickBot="1">
      <c r="A235" s="143" t="s">
        <v>1123</v>
      </c>
      <c r="B235" s="144" t="s">
        <v>1770</v>
      </c>
      <c r="C235" s="139" t="s">
        <v>144</v>
      </c>
      <c r="D235" s="185">
        <f>VLOOKUP('642.2'!A90,'642.2'!A90:N356,14,FALSE)</f>
        <v>46738.562397622045</v>
      </c>
    </row>
    <row r="236" spans="1:4" ht="54" thickTop="1" thickBot="1">
      <c r="A236" s="143" t="s">
        <v>1124</v>
      </c>
      <c r="B236" s="144" t="s">
        <v>1771</v>
      </c>
      <c r="C236" s="139" t="s">
        <v>377</v>
      </c>
      <c r="D236" s="185">
        <f>VLOOKUP('650.1'!A95,'650.1'!A95:N358,14,FALSE)</f>
        <v>11419.826796795871</v>
      </c>
    </row>
    <row r="237" spans="1:4" ht="54" thickTop="1" thickBot="1">
      <c r="A237" s="143" t="s">
        <v>1125</v>
      </c>
      <c r="B237" s="144" t="s">
        <v>2127</v>
      </c>
      <c r="C237" s="139" t="s">
        <v>377</v>
      </c>
      <c r="D237" s="185">
        <f>VLOOKUP('650.2'!A93,'650.2'!A93:N359,14,FALSE)</f>
        <v>11231.47492354502</v>
      </c>
    </row>
    <row r="238" spans="1:4" ht="54" thickTop="1" thickBot="1">
      <c r="A238" s="143" t="s">
        <v>1126</v>
      </c>
      <c r="B238" s="144" t="s">
        <v>1772</v>
      </c>
      <c r="C238" s="139" t="s">
        <v>377</v>
      </c>
      <c r="D238" s="208">
        <f>VLOOKUP('650.3'!A90,'650.3'!A90:N360,14,FALSE)</f>
        <v>889.18144094032039</v>
      </c>
    </row>
    <row r="239" spans="1:4" ht="54" thickTop="1" thickBot="1">
      <c r="A239" s="143" t="s">
        <v>1127</v>
      </c>
      <c r="B239" s="144" t="s">
        <v>2131</v>
      </c>
      <c r="C239" s="139" t="s">
        <v>377</v>
      </c>
      <c r="D239" s="185">
        <f>VLOOKUP('650.4'!A93,'650.4'!A93:N361,14,FALSE)</f>
        <v>4385.527344551203</v>
      </c>
    </row>
    <row r="240" spans="1:4" ht="57.75" thickTop="1" thickBot="1">
      <c r="A240" s="143" t="s">
        <v>1128</v>
      </c>
      <c r="B240" s="144" t="s">
        <v>1773</v>
      </c>
      <c r="C240" s="139" t="s">
        <v>233</v>
      </c>
      <c r="D240" s="185">
        <f>VLOOKUP('660.1'!A87,'660.1'!A87:N362,14,FALSE)</f>
        <v>326295.04509402247</v>
      </c>
    </row>
    <row r="241" spans="1:4" ht="76.5" thickTop="1" thickBot="1">
      <c r="A241" s="143" t="s">
        <v>1129</v>
      </c>
      <c r="B241" s="144" t="s">
        <v>1880</v>
      </c>
      <c r="C241" s="139" t="s">
        <v>144</v>
      </c>
      <c r="D241" s="185">
        <f>VLOOKUP('660.2'!A87,'660.2'!A87:N363,14,FALSE)</f>
        <v>377641.42694847559</v>
      </c>
    </row>
    <row r="242" spans="1:4" ht="54" thickTop="1" thickBot="1">
      <c r="A242" s="143" t="s">
        <v>1677</v>
      </c>
      <c r="B242" s="144" t="s">
        <v>1774</v>
      </c>
      <c r="C242" s="139" t="s">
        <v>144</v>
      </c>
      <c r="D242" s="185">
        <f>VLOOKUP('661.1'!A87,'661.1'!A87:N364,14,FALSE)</f>
        <v>679128.67947155121</v>
      </c>
    </row>
    <row r="243" spans="1:4" ht="54" thickTop="1" thickBot="1">
      <c r="A243" s="143" t="s">
        <v>1130</v>
      </c>
      <c r="B243" s="144" t="s">
        <v>1775</v>
      </c>
      <c r="C243" s="139" t="s">
        <v>144</v>
      </c>
      <c r="D243" s="185">
        <f>VLOOKUP('662.1'!A87,'662.1'!A87:N365,14,FALSE)</f>
        <v>423823.40996299218</v>
      </c>
    </row>
    <row r="244" spans="1:4" ht="54" thickTop="1" thickBot="1">
      <c r="A244" s="143" t="s">
        <v>1131</v>
      </c>
      <c r="B244" s="144" t="s">
        <v>1776</v>
      </c>
      <c r="C244" s="139" t="s">
        <v>144</v>
      </c>
      <c r="D244" s="185">
        <f>VLOOKUP('662.2'!A87,'662.2'!A87:N366,14,FALSE)</f>
        <v>459989.37768005225</v>
      </c>
    </row>
    <row r="245" spans="1:4" ht="54" thickTop="1" thickBot="1">
      <c r="A245" s="143" t="s">
        <v>1678</v>
      </c>
      <c r="B245" s="144" t="s">
        <v>1777</v>
      </c>
      <c r="C245" s="139" t="s">
        <v>144</v>
      </c>
      <c r="D245" s="185">
        <f>VLOOKUP('663.1'!A87,'663.1'!A87:N367,14,FALSE)</f>
        <v>25193.536973934628</v>
      </c>
    </row>
    <row r="246" spans="1:4" ht="54" thickTop="1" thickBot="1">
      <c r="A246" s="143" t="s">
        <v>1132</v>
      </c>
      <c r="B246" s="144" t="s">
        <v>1778</v>
      </c>
      <c r="C246" s="139" t="s">
        <v>387</v>
      </c>
      <c r="D246" s="185">
        <f>VLOOKUP('670.1'!A87,'670.1'!A87:N368,14,FALSE)</f>
        <v>259622.5053238229</v>
      </c>
    </row>
    <row r="247" spans="1:4" ht="54" thickTop="1" thickBot="1">
      <c r="A247" s="143" t="s">
        <v>1133</v>
      </c>
      <c r="B247" s="144" t="s">
        <v>1779</v>
      </c>
      <c r="C247" s="139" t="s">
        <v>387</v>
      </c>
      <c r="D247" s="185">
        <f>VLOOKUP('670.2'!A87,'670.2'!A87:N369,14,FALSE)</f>
        <v>299222.30615164549</v>
      </c>
    </row>
    <row r="248" spans="1:4" ht="54" thickTop="1" thickBot="1">
      <c r="A248" s="143" t="s">
        <v>1680</v>
      </c>
      <c r="B248" s="144" t="s">
        <v>1780</v>
      </c>
      <c r="C248" s="139" t="s">
        <v>387</v>
      </c>
      <c r="D248" s="185">
        <f>VLOOKUP('670.3'!A87,'670.3'!A87:N370,14,FALSE)</f>
        <v>307359.71151964145</v>
      </c>
    </row>
    <row r="249" spans="1:4" ht="54" thickTop="1" thickBot="1">
      <c r="A249" s="143" t="s">
        <v>1681</v>
      </c>
      <c r="B249" s="144" t="s">
        <v>1781</v>
      </c>
      <c r="C249" s="139" t="s">
        <v>387</v>
      </c>
      <c r="D249" s="185">
        <f>VLOOKUP('670.4'!A87,'670.4'!A87:N371,14,FALSE)</f>
        <v>307359.71151964145</v>
      </c>
    </row>
    <row r="250" spans="1:4" ht="54" thickTop="1" thickBot="1">
      <c r="A250" s="143" t="s">
        <v>1682</v>
      </c>
      <c r="B250" s="144" t="s">
        <v>1782</v>
      </c>
      <c r="C250" s="139" t="s">
        <v>387</v>
      </c>
      <c r="D250" s="185">
        <f>VLOOKUP('670.5'!A89,'670.5'!A89:N372,14,FALSE)</f>
        <v>331320.16493412171</v>
      </c>
    </row>
    <row r="251" spans="1:4" ht="54" thickTop="1" thickBot="1">
      <c r="A251" s="143" t="s">
        <v>1134</v>
      </c>
      <c r="B251" s="144" t="s">
        <v>1783</v>
      </c>
      <c r="C251" s="139" t="s">
        <v>387</v>
      </c>
      <c r="D251" s="185">
        <f>VLOOKUP('671.1'!A89,'671.1'!A89:N373,14,FALSE)</f>
        <v>531108.24321962451</v>
      </c>
    </row>
    <row r="252" spans="1:4" ht="54" thickTop="1" thickBot="1">
      <c r="A252" s="143" t="s">
        <v>1135</v>
      </c>
      <c r="B252" s="144" t="s">
        <v>1784</v>
      </c>
      <c r="C252" s="139" t="s">
        <v>144</v>
      </c>
      <c r="D252" s="185">
        <f>VLOOKUP('671.2'!A89,'671.2'!A89:N374,14,FALSE)</f>
        <v>40373.499139281892</v>
      </c>
    </row>
    <row r="253" spans="1:4" ht="54" thickTop="1" thickBot="1">
      <c r="A253" s="143" t="s">
        <v>1683</v>
      </c>
      <c r="B253" s="144" t="s">
        <v>1785</v>
      </c>
      <c r="C253" s="139" t="s">
        <v>387</v>
      </c>
      <c r="D253" s="185">
        <f>VLOOKUP('671.3'!A87,'671.3'!A87:N375,14,FALSE)</f>
        <v>569584.36150914221</v>
      </c>
    </row>
    <row r="254" spans="1:4" ht="54" thickTop="1" thickBot="1">
      <c r="A254" s="143" t="s">
        <v>1684</v>
      </c>
      <c r="B254" s="144" t="s">
        <v>1786</v>
      </c>
      <c r="C254" s="139" t="s">
        <v>144</v>
      </c>
      <c r="D254" s="185">
        <f>VLOOKUP('671.4'!A87,'671.4'!A87:N376,14,FALSE)</f>
        <v>43529.280846692367</v>
      </c>
    </row>
    <row r="255" spans="1:4" ht="54" thickTop="1" thickBot="1">
      <c r="A255" s="143" t="s">
        <v>1136</v>
      </c>
      <c r="B255" s="144" t="s">
        <v>1787</v>
      </c>
      <c r="C255" s="139" t="s">
        <v>144</v>
      </c>
      <c r="D255" s="185">
        <f>VLOOKUP('672.1'!A87,'672.1'!A87:N377,14,FALSE)</f>
        <v>40793.263142869946</v>
      </c>
    </row>
    <row r="256" spans="1:4" ht="54" thickTop="1" thickBot="1">
      <c r="A256" s="143" t="s">
        <v>1685</v>
      </c>
      <c r="B256" s="144" t="s">
        <v>1788</v>
      </c>
      <c r="C256" s="139" t="s">
        <v>144</v>
      </c>
      <c r="D256" s="185">
        <f>VLOOKUP('672.2'!A87,'672.2'!A87:N378,14,FALSE)</f>
        <v>48826.53820946232</v>
      </c>
    </row>
    <row r="257" spans="1:4" ht="54" thickTop="1" thickBot="1">
      <c r="A257" s="143" t="s">
        <v>1686</v>
      </c>
      <c r="B257" s="144" t="s">
        <v>1789</v>
      </c>
      <c r="C257" s="139" t="s">
        <v>144</v>
      </c>
      <c r="D257" s="185">
        <f>VLOOKUP('672.3'!A87,'672.3'!A87:N379,14,FALSE)</f>
        <v>42623.606106811421</v>
      </c>
    </row>
    <row r="258" spans="1:4" ht="54" thickTop="1" thickBot="1">
      <c r="A258" s="143" t="s">
        <v>1687</v>
      </c>
      <c r="B258" s="144" t="s">
        <v>1790</v>
      </c>
      <c r="C258" s="139" t="s">
        <v>144</v>
      </c>
      <c r="D258" s="185">
        <f>VLOOKUP('672.4'!A87,'672.3'!A87:N380,14,FALSE)</f>
        <v>42623.606106811421</v>
      </c>
    </row>
    <row r="259" spans="1:4" ht="54" thickTop="1" thickBot="1">
      <c r="A259" s="143" t="s">
        <v>1732</v>
      </c>
      <c r="B259" s="144" t="s">
        <v>1791</v>
      </c>
      <c r="C259" s="139" t="s">
        <v>233</v>
      </c>
      <c r="D259" s="185">
        <f>VLOOKUP('673.1.1'!A87,'673.1.1'!A87:N381,14,FALSE)</f>
        <v>7209.7256772202363</v>
      </c>
    </row>
    <row r="260" spans="1:4" ht="54" thickTop="1" thickBot="1">
      <c r="A260" s="143" t="s">
        <v>1733</v>
      </c>
      <c r="B260" s="144" t="s">
        <v>2046</v>
      </c>
      <c r="C260" s="139" t="s">
        <v>233</v>
      </c>
      <c r="D260" s="185">
        <f>VLOOKUP('673.1.2'!A87,'673.1.2'!A87:N382,14,FALSE)</f>
        <v>8392.0955003769668</v>
      </c>
    </row>
    <row r="261" spans="1:4" ht="54" thickTop="1" thickBot="1">
      <c r="A261" s="143" t="s">
        <v>1137</v>
      </c>
      <c r="B261" s="144" t="s">
        <v>1792</v>
      </c>
      <c r="C261" s="139" t="s">
        <v>387</v>
      </c>
      <c r="D261" s="185">
        <f>VLOOKUP('673.2'!A87,'673.2'!A87:N383,14,FALSE)</f>
        <v>83021.230399268446</v>
      </c>
    </row>
    <row r="262" spans="1:4" ht="54" thickTop="1" thickBot="1">
      <c r="A262" s="143" t="s">
        <v>1138</v>
      </c>
      <c r="B262" s="144" t="s">
        <v>1793</v>
      </c>
      <c r="C262" s="139" t="s">
        <v>387</v>
      </c>
      <c r="D262" s="185">
        <f>VLOOKUP('673.3'!A89,'673.3'!A89:N384,14,FALSE)</f>
        <v>85284.659829547847</v>
      </c>
    </row>
    <row r="263" spans="1:4" ht="54" thickTop="1" thickBot="1">
      <c r="A263" s="143" t="s">
        <v>1139</v>
      </c>
      <c r="B263" s="144" t="s">
        <v>1996</v>
      </c>
      <c r="C263" s="139" t="s">
        <v>144</v>
      </c>
      <c r="D263" s="185">
        <f>VLOOKUP('674.1'!A89,'674.1'!A89:N385,14,FALSE)</f>
        <v>109095.7680348258</v>
      </c>
    </row>
    <row r="264" spans="1:4" ht="54" thickTop="1" thickBot="1">
      <c r="A264" s="143" t="s">
        <v>1140</v>
      </c>
      <c r="B264" s="144" t="s">
        <v>1794</v>
      </c>
      <c r="C264" s="139" t="s">
        <v>144</v>
      </c>
      <c r="D264" s="185">
        <f>VLOOKUP('674.2'!A89,'674.2'!A89:N386,14,FALSE)</f>
        <v>203589.44130166195</v>
      </c>
    </row>
    <row r="265" spans="1:4" ht="54" thickTop="1" thickBot="1">
      <c r="A265" s="143" t="s">
        <v>1141</v>
      </c>
      <c r="B265" s="144" t="s">
        <v>1795</v>
      </c>
      <c r="C265" s="139" t="s">
        <v>233</v>
      </c>
      <c r="D265" s="185">
        <f>VLOOKUP('680.1'!A87,'680.1'!A87:N387,14,FALSE)</f>
        <v>173332.23174895687</v>
      </c>
    </row>
    <row r="266" spans="1:4" ht="54" thickTop="1" thickBot="1">
      <c r="A266" s="143" t="s">
        <v>1142</v>
      </c>
      <c r="B266" s="144" t="s">
        <v>1796</v>
      </c>
      <c r="C266" s="139" t="s">
        <v>144</v>
      </c>
      <c r="D266" s="185">
        <f>VLOOKUP('680.2'!A87,'680.2'!A87:N388,14,FALSE)</f>
        <v>11765.306158323283</v>
      </c>
    </row>
    <row r="267" spans="1:4" ht="54" thickTop="1" thickBot="1">
      <c r="A267" s="143" t="s">
        <v>1143</v>
      </c>
      <c r="B267" s="144" t="s">
        <v>1797</v>
      </c>
      <c r="C267" s="139" t="s">
        <v>387</v>
      </c>
      <c r="D267" s="185">
        <f>VLOOKUP('680.3'!A89,'680.3'!A89:N389,14,FALSE)</f>
        <v>64742.430112559392</v>
      </c>
    </row>
    <row r="268" spans="1:4" ht="54" thickTop="1" thickBot="1">
      <c r="A268" s="143" t="s">
        <v>1144</v>
      </c>
      <c r="B268" s="144" t="s">
        <v>1798</v>
      </c>
      <c r="C268" s="139" t="s">
        <v>387</v>
      </c>
      <c r="D268" s="185">
        <f>VLOOKUP('681.1'!A89,'681.1'!A89:N390,14,FALSE)</f>
        <v>161290.19369278289</v>
      </c>
    </row>
    <row r="269" spans="1:4" ht="54" thickTop="1" thickBot="1">
      <c r="A269" s="143" t="s">
        <v>1692</v>
      </c>
      <c r="B269" s="144" t="s">
        <v>1799</v>
      </c>
      <c r="C269" s="139" t="s">
        <v>387</v>
      </c>
      <c r="D269" s="185">
        <f>VLOOKUP('681.2'!A89,'681.2'!A89:N391,14,FALSE)</f>
        <v>200889.99452060554</v>
      </c>
    </row>
    <row r="270" spans="1:4" ht="54" thickTop="1" thickBot="1">
      <c r="A270" s="143" t="s">
        <v>1693</v>
      </c>
      <c r="B270" s="144" t="s">
        <v>1800</v>
      </c>
      <c r="C270" s="139" t="s">
        <v>387</v>
      </c>
      <c r="D270" s="185">
        <f>VLOOKUP('681.3'!A89,'681.3'!A89:N392,14,FALSE)</f>
        <v>209027.39988860145</v>
      </c>
    </row>
    <row r="271" spans="1:4" ht="54" thickTop="1" thickBot="1">
      <c r="A271" s="143" t="s">
        <v>1694</v>
      </c>
      <c r="B271" s="144" t="s">
        <v>1801</v>
      </c>
      <c r="C271" s="139" t="s">
        <v>387</v>
      </c>
      <c r="D271" s="185">
        <f>VLOOKUP('681.4'!A89,'681.4'!A89:N393,14,FALSE)</f>
        <v>209027.39988860145</v>
      </c>
    </row>
    <row r="272" spans="1:4" ht="54" thickTop="1" thickBot="1">
      <c r="A272" s="143" t="s">
        <v>1145</v>
      </c>
      <c r="B272" s="144" t="s">
        <v>1802</v>
      </c>
      <c r="C272" s="139" t="s">
        <v>387</v>
      </c>
      <c r="D272" s="185">
        <f>VLOOKUP('682.1'!A89,'682.1'!A89:N394,14,FALSE)</f>
        <v>226451.84876300476</v>
      </c>
    </row>
    <row r="273" spans="1:4" ht="54" thickTop="1" thickBot="1">
      <c r="A273" s="143" t="s">
        <v>1695</v>
      </c>
      <c r="B273" s="144" t="s">
        <v>1803</v>
      </c>
      <c r="C273" s="139" t="s">
        <v>387</v>
      </c>
      <c r="D273" s="185">
        <f>VLOOKUP('682.2'!A89,'682.2'!A89:N395,14,FALSE)</f>
        <v>226451.84876300476</v>
      </c>
    </row>
    <row r="274" spans="1:4" ht="54" thickTop="1" thickBot="1">
      <c r="A274" s="143" t="s">
        <v>1697</v>
      </c>
      <c r="B274" s="144" t="s">
        <v>1804</v>
      </c>
      <c r="C274" s="139" t="s">
        <v>387</v>
      </c>
      <c r="D274" s="185">
        <f>VLOOKUP('682.3'!A89,'682.3'!A89:N396,14,FALSE)</f>
        <v>226451.84876300476</v>
      </c>
    </row>
    <row r="275" spans="1:4" ht="54" thickTop="1" thickBot="1">
      <c r="A275" s="143" t="s">
        <v>1699</v>
      </c>
      <c r="B275" s="144" t="s">
        <v>1997</v>
      </c>
      <c r="C275" s="139" t="s">
        <v>387</v>
      </c>
      <c r="D275" s="185">
        <f>VLOOKUP('682.4'!A89,'682.4'!A89:N397,14,FALSE)</f>
        <v>226451.84876300476</v>
      </c>
    </row>
    <row r="276" spans="1:4" ht="54" thickTop="1" thickBot="1">
      <c r="A276" s="143" t="s">
        <v>1701</v>
      </c>
      <c r="B276" s="144" t="s">
        <v>1805</v>
      </c>
      <c r="C276" s="139" t="s">
        <v>233</v>
      </c>
      <c r="D276" s="185">
        <f>VLOOKUP('683.1'!A89,'683.1'!A89:N398,14,FALSE)</f>
        <v>13852.906037899957</v>
      </c>
    </row>
    <row r="277" spans="1:4" ht="54" thickTop="1" thickBot="1">
      <c r="A277" s="143" t="s">
        <v>1703</v>
      </c>
      <c r="B277" s="144" t="s">
        <v>1806</v>
      </c>
      <c r="C277" s="139" t="s">
        <v>233</v>
      </c>
      <c r="D277" s="185">
        <f>VLOOKUP('683.2'!A89,'683.2'!A89:N399,14,FALSE)</f>
        <v>25103.334052179165</v>
      </c>
    </row>
    <row r="278" spans="1:4" ht="54" thickTop="1" thickBot="1">
      <c r="A278" s="143" t="s">
        <v>1705</v>
      </c>
      <c r="B278" s="144" t="s">
        <v>1807</v>
      </c>
      <c r="C278" s="139" t="s">
        <v>233</v>
      </c>
      <c r="D278" s="185">
        <f>VLOOKUP('683.3'!A89,'683.3'!A89:N400,14,FALSE)</f>
        <v>13852.906037899957</v>
      </c>
    </row>
    <row r="279" spans="1:4" ht="54" thickTop="1" thickBot="1">
      <c r="A279" s="143" t="s">
        <v>1706</v>
      </c>
      <c r="B279" s="144" t="s">
        <v>1808</v>
      </c>
      <c r="C279" s="139" t="s">
        <v>233</v>
      </c>
      <c r="D279" s="185">
        <f>VLOOKUP('683.4'!A89,'683.4'!A89:N401,14,FALSE)</f>
        <v>25103.334052179165</v>
      </c>
    </row>
    <row r="280" spans="1:4" ht="54" thickTop="1" thickBot="1">
      <c r="A280" s="143" t="s">
        <v>1707</v>
      </c>
      <c r="B280" s="144" t="s">
        <v>1809</v>
      </c>
      <c r="C280" s="139" t="s">
        <v>233</v>
      </c>
      <c r="D280" s="185">
        <f>VLOOKUP('683.5'!A87,'683.5'!A87:N402,14,FALSE)</f>
        <v>77396.217721829787</v>
      </c>
    </row>
    <row r="281" spans="1:4" ht="54" thickTop="1" thickBot="1">
      <c r="A281" s="143" t="s">
        <v>2047</v>
      </c>
      <c r="B281" s="144" t="s">
        <v>1810</v>
      </c>
      <c r="C281" s="139" t="s">
        <v>233</v>
      </c>
      <c r="D281" s="185">
        <f>VLOOKUP('690.1.1'!A89,'690.1.1'!A89:N403,14,FALSE)</f>
        <v>13552.484805676984</v>
      </c>
    </row>
    <row r="282" spans="1:4" ht="54" thickTop="1" thickBot="1">
      <c r="A282" s="143" t="s">
        <v>1710</v>
      </c>
      <c r="B282" s="144" t="s">
        <v>1811</v>
      </c>
      <c r="C282" s="139" t="s">
        <v>233</v>
      </c>
      <c r="D282" s="185">
        <f>VLOOKUP('690.1.2'!A89,'690.1.2'!A89:N404,14,FALSE)</f>
        <v>28155.159240319943</v>
      </c>
    </row>
    <row r="283" spans="1:4" ht="54" thickTop="1" thickBot="1">
      <c r="A283" s="143" t="s">
        <v>1146</v>
      </c>
      <c r="B283" s="144" t="s">
        <v>1812</v>
      </c>
      <c r="C283" s="139" t="s">
        <v>144</v>
      </c>
      <c r="D283" s="185">
        <f>VLOOKUP('700.1'!A89,'700.1'!A89:N405,14,FALSE)</f>
        <v>2756.414215683576</v>
      </c>
    </row>
    <row r="284" spans="1:4" ht="54" thickTop="1" thickBot="1">
      <c r="A284" s="143" t="s">
        <v>1147</v>
      </c>
      <c r="B284" s="144" t="s">
        <v>1813</v>
      </c>
      <c r="C284" s="139" t="s">
        <v>144</v>
      </c>
      <c r="D284" s="185">
        <f>VLOOKUP('700.2'!A89,'700.2'!A89:N406,14,FALSE)</f>
        <v>3442.3903432808856</v>
      </c>
    </row>
    <row r="285" spans="1:4" ht="54" thickTop="1" thickBot="1">
      <c r="A285" s="143" t="s">
        <v>1148</v>
      </c>
      <c r="B285" s="144" t="s">
        <v>1814</v>
      </c>
      <c r="C285" s="139" t="s">
        <v>233</v>
      </c>
      <c r="D285" s="185">
        <f>VLOOKUP('700.3'!A89,'700.3'!A89:N407,14,FALSE)</f>
        <v>46756.624552217661</v>
      </c>
    </row>
    <row r="286" spans="1:4" ht="54" thickTop="1" thickBot="1">
      <c r="A286" s="143" t="s">
        <v>1149</v>
      </c>
      <c r="B286" s="144" t="s">
        <v>1815</v>
      </c>
      <c r="C286" s="139" t="s">
        <v>233</v>
      </c>
      <c r="D286" s="185">
        <f>VLOOKUP('700.4'!A89,'700.4'!A89:N408,14,FALSE)</f>
        <v>62788.617747070195</v>
      </c>
    </row>
    <row r="287" spans="1:4" ht="54" thickTop="1" thickBot="1">
      <c r="A287" s="143" t="s">
        <v>1150</v>
      </c>
      <c r="B287" s="144" t="s">
        <v>1816</v>
      </c>
      <c r="C287" s="139" t="s">
        <v>1845</v>
      </c>
      <c r="D287" s="185">
        <f>VLOOKUP('701.1'!A89,'701.1'!A89:N409,14,FALSE)</f>
        <v>12566.815460834054</v>
      </c>
    </row>
    <row r="288" spans="1:4" ht="54" thickTop="1" thickBot="1">
      <c r="A288" s="143" t="s">
        <v>1713</v>
      </c>
      <c r="B288" s="144" t="s">
        <v>1817</v>
      </c>
      <c r="C288" s="139" t="s">
        <v>1845</v>
      </c>
      <c r="D288" s="185">
        <f>VLOOKUP('710.1'!A89,'710.1'!A89:N410,14,FALSE)</f>
        <v>613472.79999745893</v>
      </c>
    </row>
    <row r="289" spans="1:4" ht="54" thickTop="1" thickBot="1">
      <c r="A289" s="143" t="s">
        <v>1151</v>
      </c>
      <c r="B289" s="144" t="s">
        <v>1818</v>
      </c>
      <c r="C289" s="139" t="s">
        <v>233</v>
      </c>
      <c r="D289" s="185">
        <f>VLOOKUP('710.2'!A89,'710.2'!A89:N411,14,FALSE)</f>
        <v>550598.50229907827</v>
      </c>
    </row>
    <row r="290" spans="1:4" ht="54" thickTop="1" thickBot="1">
      <c r="A290" s="143" t="s">
        <v>1152</v>
      </c>
      <c r="B290" s="144" t="s">
        <v>1819</v>
      </c>
      <c r="C290" s="139" t="s">
        <v>1845</v>
      </c>
      <c r="D290" s="185">
        <f>VLOOKUP('720.1'!A89,'720.1'!A89:N412,14,FALSE)</f>
        <v>88861.896446569561</v>
      </c>
    </row>
    <row r="291" spans="1:4" ht="54" thickTop="1" thickBot="1">
      <c r="A291" s="143" t="s">
        <v>1153</v>
      </c>
      <c r="B291" s="144" t="s">
        <v>1820</v>
      </c>
      <c r="C291" s="139" t="s">
        <v>144</v>
      </c>
      <c r="D291" s="185">
        <f>VLOOKUP('730.1'!A89,'730.1'!A89:N413,14,FALSE)</f>
        <v>171953.85377424481</v>
      </c>
    </row>
    <row r="292" spans="1:4" ht="54" thickTop="1" thickBot="1">
      <c r="A292" s="143" t="s">
        <v>1154</v>
      </c>
      <c r="B292" s="144" t="s">
        <v>1821</v>
      </c>
      <c r="C292" s="139" t="s">
        <v>1845</v>
      </c>
      <c r="D292" s="185">
        <f>VLOOKUP('730.2'!A89,'730.2'!A89:N414,14,FALSE)</f>
        <v>74081.914304017206</v>
      </c>
    </row>
    <row r="293" spans="1:4" ht="54" thickTop="1" thickBot="1">
      <c r="A293" s="143" t="s">
        <v>1155</v>
      </c>
      <c r="B293" s="144" t="s">
        <v>1822</v>
      </c>
      <c r="C293" s="139" t="s">
        <v>1845</v>
      </c>
      <c r="D293" s="185">
        <f>VLOOKUP('730.3'!A89,'730.3'!A89:N415,14,FALSE)</f>
        <v>142706.99607356812</v>
      </c>
    </row>
    <row r="294" spans="1:4" ht="54" thickTop="1" thickBot="1">
      <c r="A294" s="143" t="s">
        <v>1714</v>
      </c>
      <c r="B294" s="144" t="s">
        <v>1823</v>
      </c>
      <c r="C294" s="139" t="s">
        <v>1845</v>
      </c>
      <c r="D294" s="185">
        <f>VLOOKUP('730.4'!A89,'730.4'!A89:N416,14,FALSE)</f>
        <v>46725.576280017587</v>
      </c>
    </row>
    <row r="295" spans="1:4" ht="54" thickTop="1" thickBot="1">
      <c r="A295" s="143" t="s">
        <v>1156</v>
      </c>
      <c r="B295" s="144" t="s">
        <v>1824</v>
      </c>
      <c r="C295" s="139" t="s">
        <v>144</v>
      </c>
      <c r="D295" s="185">
        <f>VLOOKUP('731.1'!A89,'731.1'!A89:N417,14,FALSE)</f>
        <v>165142.89773119631</v>
      </c>
    </row>
    <row r="296" spans="1:4" ht="54" thickTop="1" thickBot="1">
      <c r="A296" s="143" t="s">
        <v>1157</v>
      </c>
      <c r="B296" s="144" t="s">
        <v>1825</v>
      </c>
      <c r="C296" s="139" t="s">
        <v>1995</v>
      </c>
      <c r="D296" s="185">
        <f>VLOOKUP('740.1'!A89,'740.1'!A89:N418,14,FALSE)</f>
        <v>17414.178442616678</v>
      </c>
    </row>
    <row r="297" spans="1:4" ht="54" thickTop="1" thickBot="1">
      <c r="A297" s="143" t="s">
        <v>1717</v>
      </c>
      <c r="B297" s="144" t="s">
        <v>1826</v>
      </c>
      <c r="C297" s="139" t="s">
        <v>1845</v>
      </c>
      <c r="D297" s="185">
        <f>VLOOKUP('741.1'!A89,'741.1'!A89:N419,14,FALSE)</f>
        <v>53920.75908349875</v>
      </c>
    </row>
    <row r="298" spans="1:4" ht="54" thickTop="1" thickBot="1">
      <c r="A298" s="143" t="s">
        <v>1158</v>
      </c>
      <c r="B298" s="144" t="s">
        <v>1827</v>
      </c>
      <c r="C298" s="139" t="s">
        <v>144</v>
      </c>
      <c r="D298" s="185">
        <f>VLOOKUP('800.1'!A89,'800.1'!A89:N420,14,FALSE)</f>
        <v>9520.8714917126599</v>
      </c>
    </row>
    <row r="299" spans="1:4" ht="54" thickTop="1" thickBot="1">
      <c r="A299" s="143" t="s">
        <v>1159</v>
      </c>
      <c r="B299" s="144" t="s">
        <v>1828</v>
      </c>
      <c r="C299" s="139" t="s">
        <v>144</v>
      </c>
      <c r="D299" s="185">
        <f>VLOOKUP('800.2'!A89,'800.2'!A89:N421,14,FALSE)</f>
        <v>13174.436143654302</v>
      </c>
    </row>
    <row r="300" spans="1:4" ht="54" thickTop="1" thickBot="1">
      <c r="A300" s="143" t="s">
        <v>1160</v>
      </c>
      <c r="B300" s="144" t="s">
        <v>1829</v>
      </c>
      <c r="C300" s="139" t="s">
        <v>144</v>
      </c>
      <c r="D300" s="185">
        <f>VLOOKUP('800.3'!A89,'800.3'!A89:N422,14,FALSE)</f>
        <v>45291.534142301214</v>
      </c>
    </row>
    <row r="301" spans="1:4" ht="54" thickTop="1" thickBot="1">
      <c r="A301" s="143" t="s">
        <v>1161</v>
      </c>
      <c r="B301" s="144" t="s">
        <v>1830</v>
      </c>
      <c r="C301" s="139" t="s">
        <v>144</v>
      </c>
      <c r="D301" s="185">
        <f>VLOOKUP('800.4'!A89,'800.4'!A89:N423,14,FALSE)</f>
        <v>48618.900355176302</v>
      </c>
    </row>
    <row r="302" spans="1:4" ht="54" thickTop="1" thickBot="1">
      <c r="A302" s="143" t="s">
        <v>1718</v>
      </c>
      <c r="B302" s="144" t="s">
        <v>1831</v>
      </c>
      <c r="C302" s="139" t="s">
        <v>1845</v>
      </c>
      <c r="D302" s="185">
        <f>VLOOKUP('802.1'!A89,'802.1'!A89:N424,14,FALSE)</f>
        <v>407382.8983649913</v>
      </c>
    </row>
    <row r="303" spans="1:4" ht="54" thickTop="1" thickBot="1">
      <c r="A303" s="143" t="s">
        <v>1719</v>
      </c>
      <c r="B303" s="144" t="s">
        <v>1881</v>
      </c>
      <c r="C303" s="139" t="s">
        <v>1845</v>
      </c>
      <c r="D303" s="185">
        <f>VLOOKUP('802.2'!A89,'802.2'!A89:N425,14,FALSE)</f>
        <v>132397.5501074791</v>
      </c>
    </row>
    <row r="304" spans="1:4" ht="54" thickTop="1" thickBot="1">
      <c r="A304" s="143" t="s">
        <v>1720</v>
      </c>
      <c r="B304" s="144" t="s">
        <v>1832</v>
      </c>
      <c r="C304" s="139" t="s">
        <v>1845</v>
      </c>
      <c r="D304" s="185">
        <f>VLOOKUP('802.3'!A89,'802.3'!A89:N426,14,FALSE)</f>
        <v>106706.06628629785</v>
      </c>
    </row>
    <row r="305" spans="1:4" ht="54" thickTop="1" thickBot="1">
      <c r="A305" s="143" t="s">
        <v>1721</v>
      </c>
      <c r="B305" s="144" t="s">
        <v>1833</v>
      </c>
      <c r="C305" s="139" t="s">
        <v>1845</v>
      </c>
      <c r="D305" s="185">
        <f>VLOOKUP('802.4'!A89,'802.4'!A89:N427,14,FALSE)</f>
        <v>100011.32411539077</v>
      </c>
    </row>
    <row r="306" spans="1:4" ht="54" thickTop="1" thickBot="1">
      <c r="A306" s="143" t="s">
        <v>1722</v>
      </c>
      <c r="B306" s="144" t="s">
        <v>1834</v>
      </c>
      <c r="C306" s="139" t="s">
        <v>1845</v>
      </c>
      <c r="D306" s="185">
        <f>VLOOKUP('802.5'!A89,'802.5'!A89:N428,14,FALSE)</f>
        <v>320529.69813396712</v>
      </c>
    </row>
    <row r="307" spans="1:4" ht="54" thickTop="1" thickBot="1">
      <c r="A307" s="143" t="s">
        <v>1723</v>
      </c>
      <c r="B307" s="144" t="s">
        <v>1835</v>
      </c>
      <c r="C307" s="139" t="s">
        <v>1845</v>
      </c>
      <c r="D307" s="185">
        <f>VLOOKUP('802.6'!A89,'802.6'!A89:N429,14,FALSE)</f>
        <v>314438.22401507699</v>
      </c>
    </row>
    <row r="308" spans="1:4" ht="54" thickTop="1" thickBot="1">
      <c r="A308" s="143" t="s">
        <v>1724</v>
      </c>
      <c r="B308" s="144" t="s">
        <v>1836</v>
      </c>
      <c r="C308" s="139" t="s">
        <v>1845</v>
      </c>
      <c r="D308" s="185">
        <f>VLOOKUP('802.7'!A89,'802.7'!A89:N430,14,FALSE)</f>
        <v>227231.25388795527</v>
      </c>
    </row>
    <row r="309" spans="1:4" ht="54" thickTop="1" thickBot="1">
      <c r="A309" s="143" t="s">
        <v>1725</v>
      </c>
      <c r="B309" s="144" t="s">
        <v>1837</v>
      </c>
      <c r="C309" s="139" t="s">
        <v>1845</v>
      </c>
      <c r="D309" s="185">
        <f>VLOOKUP('802.8'!A89,'802.8'!A89:N431,14,FALSE)</f>
        <v>203519.09502349078</v>
      </c>
    </row>
    <row r="310" spans="1:4" ht="54" thickTop="1" thickBot="1">
      <c r="A310" s="143" t="s">
        <v>1162</v>
      </c>
      <c r="B310" s="144" t="s">
        <v>1838</v>
      </c>
      <c r="C310" s="139" t="s">
        <v>233</v>
      </c>
      <c r="D310" s="185">
        <f>VLOOKUP('810.1'!A89,'810.1'!A89:N432,14,FALSE)</f>
        <v>15217.012821064267</v>
      </c>
    </row>
    <row r="311" spans="1:4" ht="54" thickTop="1" thickBot="1">
      <c r="A311" s="143" t="s">
        <v>1163</v>
      </c>
      <c r="B311" s="144" t="s">
        <v>1839</v>
      </c>
      <c r="C311" s="139" t="s">
        <v>233</v>
      </c>
      <c r="D311" s="185">
        <f>VLOOKUP('810.2'!A89,'810.2'!A89:N433,14,FALSE)</f>
        <v>10523.467911411664</v>
      </c>
    </row>
    <row r="312" spans="1:4" ht="54" thickTop="1" thickBot="1">
      <c r="A312" s="143" t="s">
        <v>1164</v>
      </c>
      <c r="B312" s="144" t="s">
        <v>1840</v>
      </c>
      <c r="C312" s="139" t="s">
        <v>233</v>
      </c>
      <c r="D312" s="185">
        <f>VLOOKUP('810.3'!A89,'810.3'!A89:N435,14,FALSE)</f>
        <v>6251.5527190824987</v>
      </c>
    </row>
    <row r="313" spans="1:4" ht="57.75" thickTop="1" thickBot="1">
      <c r="A313" s="143" t="s">
        <v>1726</v>
      </c>
      <c r="B313" s="144" t="s">
        <v>2050</v>
      </c>
      <c r="C313" s="139" t="s">
        <v>233</v>
      </c>
      <c r="D313" s="185">
        <f>VLOOKUP('811.1'!A89,'811.1'!A89:N436,14,FALSE)</f>
        <v>40284.660233858609</v>
      </c>
    </row>
    <row r="314" spans="1:4" ht="57.75" thickTop="1" thickBot="1">
      <c r="A314" s="143" t="s">
        <v>1727</v>
      </c>
      <c r="B314" s="144" t="s">
        <v>2051</v>
      </c>
      <c r="C314" s="139" t="s">
        <v>233</v>
      </c>
      <c r="D314" s="185">
        <f>VLOOKUP('811.2'!A89,'811.2'!A89:N437,14,FALSE)</f>
        <v>46926.188628618365</v>
      </c>
    </row>
    <row r="315" spans="1:4" ht="54" thickTop="1" thickBot="1">
      <c r="A315" s="143" t="s">
        <v>1165</v>
      </c>
      <c r="B315" s="144" t="s">
        <v>2053</v>
      </c>
      <c r="C315" s="139" t="s">
        <v>233</v>
      </c>
      <c r="D315" s="185">
        <f>VLOOKUP('812.1'!A89,'812.1'!A89:N438,14,FALSE)</f>
        <v>68028.498241527996</v>
      </c>
    </row>
    <row r="316" spans="1:4" ht="54" thickTop="1" thickBot="1">
      <c r="A316" s="143" t="s">
        <v>1728</v>
      </c>
      <c r="B316" s="144" t="s">
        <v>1841</v>
      </c>
      <c r="C316" s="139" t="s">
        <v>1995</v>
      </c>
      <c r="D316" s="185">
        <f>VLOOKUP('820.1'!A89,'820.1'!A89:N439,14,FALSE)</f>
        <v>64919.47040062891</v>
      </c>
    </row>
    <row r="317" spans="1:4" ht="54" thickTop="1" thickBot="1">
      <c r="A317" s="143" t="s">
        <v>1729</v>
      </c>
      <c r="B317" s="144" t="s">
        <v>1842</v>
      </c>
      <c r="C317" s="139" t="s">
        <v>984</v>
      </c>
      <c r="D317" s="185">
        <f>VLOOKUP('820.1.2'!A88,'820.1.2'!A88:N440,14,FALSE)</f>
        <v>3951987.5068398071</v>
      </c>
    </row>
    <row r="318" spans="1:4" ht="57.75" thickTop="1" thickBot="1">
      <c r="A318" s="143" t="s">
        <v>1166</v>
      </c>
      <c r="B318" s="144" t="s">
        <v>1843</v>
      </c>
      <c r="C318" s="139" t="s">
        <v>1998</v>
      </c>
      <c r="D318" s="185">
        <f>VLOOKUP('900.1'!A88,'900.1'!A88:N441,14,FALSE)</f>
        <v>822.71041785706484</v>
      </c>
    </row>
    <row r="319" spans="1:4" ht="57.75" thickTop="1" thickBot="1">
      <c r="A319" s="143" t="s">
        <v>1167</v>
      </c>
      <c r="B319" s="144" t="s">
        <v>2195</v>
      </c>
      <c r="C319" s="139" t="s">
        <v>1999</v>
      </c>
      <c r="D319" s="185">
        <f>VLOOKUP('900.2'!A88,'900.2'!A88:N442,14,FALSE)</f>
        <v>1009.6900582791251</v>
      </c>
    </row>
    <row r="320" spans="1:4" ht="54" thickTop="1" thickBot="1">
      <c r="A320" s="143" t="s">
        <v>1168</v>
      </c>
      <c r="B320" s="144" t="s">
        <v>1844</v>
      </c>
      <c r="C320" s="139" t="s">
        <v>1999</v>
      </c>
      <c r="D320" s="185">
        <f>VLOOKUP('900.3'!A88,'900.3'!A88:N443,14,FALSE)</f>
        <v>1009.6900582791251</v>
      </c>
    </row>
    <row r="321" spans="1:4" ht="53.25" thickTop="1">
      <c r="A321" s="118"/>
      <c r="B321" s="115"/>
      <c r="C321" s="142"/>
      <c r="D321" s="186" t="s">
        <v>2018</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7109375" style="189" customWidth="1"/>
    <col min="5" max="5" width="10.42578125"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60" t="s">
        <v>2237</v>
      </c>
      <c r="B6" s="661" t="s">
        <v>1882</v>
      </c>
      <c r="C6" s="662" t="s">
        <v>2238</v>
      </c>
      <c r="D6" s="663">
        <v>29260</v>
      </c>
    </row>
    <row r="7" spans="1:4" ht="16.5" thickTop="1" thickBot="1">
      <c r="A7" s="6"/>
      <c r="B7" s="7"/>
      <c r="C7" s="8"/>
      <c r="D7" s="190" t="s">
        <v>1848</v>
      </c>
    </row>
    <row r="8" spans="1:4" ht="16.5" thickTop="1" thickBot="1">
      <c r="A8" s="9" t="s">
        <v>98</v>
      </c>
      <c r="B8" s="10" t="s">
        <v>1882</v>
      </c>
      <c r="C8" s="11" t="s">
        <v>99</v>
      </c>
      <c r="D8" s="659">
        <v>58677.433987924393</v>
      </c>
    </row>
    <row r="9" spans="1:4" ht="16.5" thickTop="1" thickBot="1">
      <c r="A9" s="9" t="s">
        <v>102</v>
      </c>
      <c r="B9" s="10" t="s">
        <v>1882</v>
      </c>
      <c r="C9" s="11" t="s">
        <v>103</v>
      </c>
      <c r="D9" s="659">
        <f>$D$6*1.85</f>
        <v>54131</v>
      </c>
    </row>
    <row r="10" spans="1:4" ht="16.5" thickTop="1" thickBot="1">
      <c r="A10" s="9" t="s">
        <v>0</v>
      </c>
      <c r="B10" s="10" t="s">
        <v>1882</v>
      </c>
      <c r="C10" s="11" t="s">
        <v>1</v>
      </c>
      <c r="D10" s="659">
        <v>69346.058349365194</v>
      </c>
    </row>
    <row r="11" spans="1:4" ht="16.5" thickTop="1" thickBot="1">
      <c r="A11" s="9" t="s">
        <v>1674</v>
      </c>
      <c r="B11" s="10" t="s">
        <v>1882</v>
      </c>
      <c r="C11" s="11" t="s">
        <v>1673</v>
      </c>
      <c r="D11" s="659">
        <v>320058.73084322392</v>
      </c>
    </row>
    <row r="12" spans="1:4" ht="16.5" thickTop="1" thickBot="1">
      <c r="A12" s="9" t="s">
        <v>100</v>
      </c>
      <c r="B12" s="10" t="s">
        <v>1882</v>
      </c>
      <c r="C12" s="11" t="s">
        <v>101</v>
      </c>
      <c r="D12" s="659">
        <v>80014.682710805981</v>
      </c>
    </row>
    <row r="13" spans="1:4" ht="16.5" thickTop="1" thickBot="1">
      <c r="A13" s="9" t="s">
        <v>62</v>
      </c>
      <c r="B13" s="10" t="s">
        <v>1882</v>
      </c>
      <c r="C13" s="11" t="s">
        <v>63</v>
      </c>
      <c r="D13" s="659">
        <v>586774.33987924387</v>
      </c>
    </row>
    <row r="14" spans="1:4" ht="16.5" thickTop="1" thickBot="1">
      <c r="A14" s="9" t="s">
        <v>108</v>
      </c>
      <c r="B14" s="10" t="s">
        <v>1882</v>
      </c>
      <c r="C14" s="11" t="s">
        <v>109</v>
      </c>
      <c r="D14" s="659">
        <v>320058.73084322392</v>
      </c>
    </row>
    <row r="15" spans="1:4" ht="16.5" thickTop="1" thickBot="1">
      <c r="A15" s="9" t="s">
        <v>41</v>
      </c>
      <c r="B15" s="10" t="s">
        <v>1882</v>
      </c>
      <c r="C15" s="11" t="s">
        <v>42</v>
      </c>
      <c r="D15" s="659">
        <v>213372.48722881597</v>
      </c>
    </row>
    <row r="16" spans="1:4" ht="16.5" thickTop="1" thickBot="1">
      <c r="A16" s="9" t="s">
        <v>43</v>
      </c>
      <c r="B16" s="10" t="s">
        <v>1882</v>
      </c>
      <c r="C16" s="11" t="s">
        <v>44</v>
      </c>
      <c r="D16" s="659">
        <v>320058.73084322392</v>
      </c>
    </row>
    <row r="17" spans="1:4" ht="16.5" thickTop="1" thickBot="1">
      <c r="A17" s="9" t="s">
        <v>106</v>
      </c>
      <c r="B17" s="10" t="s">
        <v>1882</v>
      </c>
      <c r="C17" s="11" t="s">
        <v>107</v>
      </c>
      <c r="D17" s="659">
        <v>106686.24361440798</v>
      </c>
    </row>
    <row r="18" spans="1:4" ht="16.5" thickTop="1" thickBot="1">
      <c r="A18" s="9" t="s">
        <v>1675</v>
      </c>
      <c r="B18" s="10" t="s">
        <v>1882</v>
      </c>
      <c r="C18" s="11" t="s">
        <v>2000</v>
      </c>
      <c r="D18" s="659">
        <v>96017.619252967183</v>
      </c>
    </row>
    <row r="19" spans="1:4" ht="16.5" thickTop="1" thickBot="1">
      <c r="A19" s="9" t="s">
        <v>96</v>
      </c>
      <c r="B19" s="10" t="s">
        <v>92</v>
      </c>
      <c r="C19" s="11" t="s">
        <v>97</v>
      </c>
      <c r="D19" s="659">
        <v>2133724.8722881596</v>
      </c>
    </row>
    <row r="20" spans="1:4" ht="16.5" thickTop="1" thickBot="1">
      <c r="A20" s="9" t="s">
        <v>76</v>
      </c>
      <c r="B20" s="10" t="s">
        <v>1882</v>
      </c>
      <c r="C20" s="11" t="s">
        <v>77</v>
      </c>
      <c r="D20" s="659">
        <v>485912.31941843667</v>
      </c>
    </row>
    <row r="21" spans="1:4" ht="16.5" thickTop="1" thickBot="1">
      <c r="A21" s="9" t="s">
        <v>74</v>
      </c>
      <c r="B21" s="10" t="s">
        <v>1882</v>
      </c>
      <c r="C21" s="11" t="s">
        <v>75</v>
      </c>
      <c r="D21" s="659">
        <v>477235.31371453602</v>
      </c>
    </row>
    <row r="22" spans="1:4" ht="16.5" thickTop="1" thickBot="1">
      <c r="A22" s="9" t="s">
        <v>84</v>
      </c>
      <c r="B22" s="10" t="s">
        <v>1882</v>
      </c>
      <c r="C22" s="11" t="s">
        <v>85</v>
      </c>
      <c r="D22" s="659">
        <v>544482.10791976599</v>
      </c>
    </row>
    <row r="23" spans="1:4" ht="16.5" thickTop="1" thickBot="1">
      <c r="A23" s="9" t="s">
        <v>78</v>
      </c>
      <c r="B23" s="10" t="s">
        <v>1882</v>
      </c>
      <c r="C23" s="11" t="s">
        <v>79</v>
      </c>
      <c r="D23" s="659">
        <v>605221.14784707059</v>
      </c>
    </row>
    <row r="24" spans="1:4" ht="16.5" thickTop="1" thickBot="1">
      <c r="A24" s="9" t="s">
        <v>64</v>
      </c>
      <c r="B24" s="10" t="s">
        <v>1882</v>
      </c>
      <c r="C24" s="11" t="s">
        <v>65</v>
      </c>
      <c r="D24" s="659">
        <v>468558.30801063532</v>
      </c>
    </row>
    <row r="25" spans="1:4" ht="16.5" thickTop="1" thickBot="1">
      <c r="A25" s="9" t="s">
        <v>80</v>
      </c>
      <c r="B25" s="10" t="s">
        <v>1882</v>
      </c>
      <c r="C25" s="11" t="s">
        <v>81</v>
      </c>
      <c r="D25" s="659">
        <v>557497.61647561705</v>
      </c>
    </row>
    <row r="26" spans="1:4" ht="16.5" thickTop="1" thickBot="1">
      <c r="A26" s="9" t="s">
        <v>82</v>
      </c>
      <c r="B26" s="10" t="s">
        <v>1882</v>
      </c>
      <c r="C26" s="11" t="s">
        <v>83</v>
      </c>
      <c r="D26" s="659">
        <v>577020.87930939358</v>
      </c>
    </row>
    <row r="27" spans="1:4" ht="16.5" thickTop="1" thickBot="1">
      <c r="A27" s="9" t="s">
        <v>104</v>
      </c>
      <c r="B27" s="10" t="s">
        <v>1882</v>
      </c>
      <c r="C27" s="11" t="s">
        <v>105</v>
      </c>
      <c r="D27" s="659">
        <v>145339.84554033595</v>
      </c>
    </row>
    <row r="28" spans="1:4" ht="16.5" thickTop="1" thickBot="1">
      <c r="A28" s="9" t="s">
        <v>4</v>
      </c>
      <c r="B28" s="10" t="s">
        <v>1882</v>
      </c>
      <c r="C28" s="11" t="s">
        <v>5</v>
      </c>
      <c r="D28" s="659">
        <v>162693.85694813728</v>
      </c>
    </row>
    <row r="29" spans="1:4" ht="16.5" customHeight="1" thickTop="1" thickBot="1">
      <c r="A29" s="9" t="s">
        <v>45</v>
      </c>
      <c r="B29" s="10" t="s">
        <v>1882</v>
      </c>
      <c r="C29" s="11" t="s">
        <v>2226</v>
      </c>
      <c r="D29" s="659">
        <f>$D$43+$D$64</f>
        <v>160817.24361440798</v>
      </c>
    </row>
    <row r="30" spans="1:4" ht="16.5" thickTop="1" thickBot="1">
      <c r="A30" s="9" t="s">
        <v>66</v>
      </c>
      <c r="B30" s="10" t="s">
        <v>1882</v>
      </c>
      <c r="C30" s="11" t="s">
        <v>67</v>
      </c>
      <c r="D30" s="659">
        <v>160029.36542161196</v>
      </c>
    </row>
    <row r="31" spans="1:4" ht="16.5" thickTop="1" thickBot="1">
      <c r="A31" s="9" t="s">
        <v>23</v>
      </c>
      <c r="B31" s="10" t="s">
        <v>1882</v>
      </c>
      <c r="C31" s="11" t="s">
        <v>24</v>
      </c>
      <c r="D31" s="659">
        <f>$D$64*10</f>
        <v>541310</v>
      </c>
    </row>
    <row r="32" spans="1:4" ht="16.5" thickTop="1" thickBot="1">
      <c r="A32" s="9" t="s">
        <v>7</v>
      </c>
      <c r="B32" s="10" t="s">
        <v>1882</v>
      </c>
      <c r="C32" s="11" t="s">
        <v>8</v>
      </c>
      <c r="D32" s="659">
        <f>$D$64*2</f>
        <v>108262</v>
      </c>
    </row>
    <row r="33" spans="1:4" ht="16.5" thickTop="1" thickBot="1">
      <c r="A33" s="9" t="s">
        <v>9</v>
      </c>
      <c r="B33" s="10" t="s">
        <v>1882</v>
      </c>
      <c r="C33" s="11" t="s">
        <v>10</v>
      </c>
      <c r="D33" s="659">
        <f>$D$64*3</f>
        <v>162393</v>
      </c>
    </row>
    <row r="34" spans="1:4" ht="16.5" thickTop="1" thickBot="1">
      <c r="A34" s="9" t="s">
        <v>11</v>
      </c>
      <c r="B34" s="10" t="s">
        <v>1882</v>
      </c>
      <c r="C34" s="11" t="s">
        <v>12</v>
      </c>
      <c r="D34" s="659">
        <f>$D$64*4</f>
        <v>216524</v>
      </c>
    </row>
    <row r="35" spans="1:4" ht="16.5" thickTop="1" thickBot="1">
      <c r="A35" s="9" t="s">
        <v>13</v>
      </c>
      <c r="B35" s="10" t="s">
        <v>1882</v>
      </c>
      <c r="C35" s="11" t="s">
        <v>14</v>
      </c>
      <c r="D35" s="659">
        <f>$D$64*5</f>
        <v>270655</v>
      </c>
    </row>
    <row r="36" spans="1:4" ht="16.5" thickTop="1" thickBot="1">
      <c r="A36" s="9" t="s">
        <v>15</v>
      </c>
      <c r="B36" s="10" t="s">
        <v>1882</v>
      </c>
      <c r="C36" s="11" t="s">
        <v>16</v>
      </c>
      <c r="D36" s="659">
        <f>$D$64*6</f>
        <v>324786</v>
      </c>
    </row>
    <row r="37" spans="1:4" ht="16.5" thickTop="1" thickBot="1">
      <c r="A37" s="9" t="s">
        <v>17</v>
      </c>
      <c r="B37" s="10" t="s">
        <v>1882</v>
      </c>
      <c r="C37" s="11" t="s">
        <v>18</v>
      </c>
      <c r="D37" s="659">
        <f>$D$64*7</f>
        <v>378917</v>
      </c>
    </row>
    <row r="38" spans="1:4" ht="16.5" thickTop="1" thickBot="1">
      <c r="A38" s="9" t="s">
        <v>19</v>
      </c>
      <c r="B38" s="10" t="s">
        <v>1882</v>
      </c>
      <c r="C38" s="11" t="s">
        <v>20</v>
      </c>
      <c r="D38" s="659">
        <f>$D$64*8</f>
        <v>433048</v>
      </c>
    </row>
    <row r="39" spans="1:4" ht="16.5" thickTop="1" thickBot="1">
      <c r="A39" s="9" t="s">
        <v>21</v>
      </c>
      <c r="B39" s="10" t="s">
        <v>1882</v>
      </c>
      <c r="C39" s="11" t="s">
        <v>22</v>
      </c>
      <c r="D39" s="659">
        <f>$D$64*9</f>
        <v>487179</v>
      </c>
    </row>
    <row r="40" spans="1:4" ht="16.5" thickTop="1" thickBot="1">
      <c r="A40" s="9" t="s">
        <v>72</v>
      </c>
      <c r="B40" s="10" t="s">
        <v>1882</v>
      </c>
      <c r="C40" s="11" t="s">
        <v>73</v>
      </c>
      <c r="D40" s="659">
        <v>58677.433987924393</v>
      </c>
    </row>
    <row r="41" spans="1:4" ht="16.5" thickTop="1" thickBot="1">
      <c r="A41" s="9" t="s">
        <v>27</v>
      </c>
      <c r="B41" s="10" t="s">
        <v>1882</v>
      </c>
      <c r="C41" s="11" t="s">
        <v>28</v>
      </c>
      <c r="D41" s="659">
        <v>117354.86797584879</v>
      </c>
    </row>
    <row r="42" spans="1:4" ht="16.5" thickTop="1" thickBot="1">
      <c r="A42" s="9" t="s">
        <v>25</v>
      </c>
      <c r="B42" s="10" t="s">
        <v>1882</v>
      </c>
      <c r="C42" s="11" t="s">
        <v>26</v>
      </c>
      <c r="D42" s="659">
        <v>117354.86797584879</v>
      </c>
    </row>
    <row r="43" spans="1:4" ht="16.5" thickTop="1" thickBot="1">
      <c r="A43" s="9" t="s">
        <v>30</v>
      </c>
      <c r="B43" s="10" t="s">
        <v>1882</v>
      </c>
      <c r="C43" s="11" t="s">
        <v>31</v>
      </c>
      <c r="D43" s="659">
        <v>106686.24361440798</v>
      </c>
    </row>
    <row r="44" spans="1:4" ht="17.25" customHeight="1" thickTop="1" thickBot="1">
      <c r="A44" s="9" t="s">
        <v>40</v>
      </c>
      <c r="B44" s="10" t="s">
        <v>1882</v>
      </c>
      <c r="C44" s="11" t="s">
        <v>2225</v>
      </c>
      <c r="D44" s="659">
        <v>266715.60903601995</v>
      </c>
    </row>
    <row r="45" spans="1:4" ht="16.5" thickTop="1" thickBot="1">
      <c r="A45" s="9" t="s">
        <v>32</v>
      </c>
      <c r="B45" s="10" t="s">
        <v>1882</v>
      </c>
      <c r="C45" s="11" t="s">
        <v>33</v>
      </c>
      <c r="D45" s="659">
        <f>D43*2</f>
        <v>213372.48722881597</v>
      </c>
    </row>
    <row r="46" spans="1:4" ht="16.5" thickTop="1" thickBot="1">
      <c r="A46" s="9" t="s">
        <v>34</v>
      </c>
      <c r="B46" s="10" t="s">
        <v>1882</v>
      </c>
      <c r="C46" s="11" t="s">
        <v>35</v>
      </c>
      <c r="D46" s="659">
        <f>D43*3</f>
        <v>320058.73084322398</v>
      </c>
    </row>
    <row r="47" spans="1:4" ht="16.5" thickTop="1" thickBot="1">
      <c r="A47" s="9" t="s">
        <v>70</v>
      </c>
      <c r="B47" s="10" t="s">
        <v>1882</v>
      </c>
      <c r="C47" s="11" t="s">
        <v>71</v>
      </c>
      <c r="D47" s="659">
        <f>D43+(3*D8)</f>
        <v>282718.54557818116</v>
      </c>
    </row>
    <row r="48" spans="1:4" ht="16.5" thickTop="1" thickBot="1">
      <c r="A48" s="9" t="s">
        <v>36</v>
      </c>
      <c r="B48" s="10" t="s">
        <v>1882</v>
      </c>
      <c r="C48" s="11" t="s">
        <v>37</v>
      </c>
      <c r="D48" s="659">
        <v>117354.86797584879</v>
      </c>
    </row>
    <row r="49" spans="1:4" ht="16.5" thickTop="1" thickBot="1">
      <c r="A49" s="9" t="s">
        <v>38</v>
      </c>
      <c r="B49" s="10" t="s">
        <v>1882</v>
      </c>
      <c r="C49" s="11" t="s">
        <v>39</v>
      </c>
      <c r="D49" s="659">
        <v>128023.49233728957</v>
      </c>
    </row>
    <row r="50" spans="1:4" ht="16.5" thickTop="1" thickBot="1">
      <c r="A50" s="9" t="s">
        <v>89</v>
      </c>
      <c r="B50" s="10" t="s">
        <v>1882</v>
      </c>
      <c r="C50" s="11" t="s">
        <v>90</v>
      </c>
      <c r="D50" s="659">
        <v>133357.80451800997</v>
      </c>
    </row>
    <row r="51" spans="1:4" ht="16.5" thickTop="1" thickBot="1">
      <c r="A51" s="9" t="s">
        <v>46</v>
      </c>
      <c r="B51" s="10" t="s">
        <v>1882</v>
      </c>
      <c r="C51" s="11" t="s">
        <v>47</v>
      </c>
      <c r="D51" s="659">
        <f>$D$6*1.85</f>
        <v>54131</v>
      </c>
    </row>
    <row r="52" spans="1:4" ht="16.5" thickTop="1" thickBot="1">
      <c r="A52" s="9" t="s">
        <v>48</v>
      </c>
      <c r="B52" s="10" t="s">
        <v>1882</v>
      </c>
      <c r="C52" s="11" t="s">
        <v>49</v>
      </c>
      <c r="D52" s="659">
        <f>D51*2</f>
        <v>108262</v>
      </c>
    </row>
    <row r="53" spans="1:4" ht="16.5" thickTop="1" thickBot="1">
      <c r="A53" s="9" t="s">
        <v>50</v>
      </c>
      <c r="B53" s="10" t="s">
        <v>1882</v>
      </c>
      <c r="C53" s="11" t="s">
        <v>51</v>
      </c>
      <c r="D53" s="659">
        <v>106686.24361440798</v>
      </c>
    </row>
    <row r="54" spans="1:4" ht="16.5" thickTop="1" thickBot="1">
      <c r="A54" s="9" t="s">
        <v>68</v>
      </c>
      <c r="B54" s="10" t="s">
        <v>1882</v>
      </c>
      <c r="C54" s="11" t="s">
        <v>69</v>
      </c>
      <c r="D54" s="659">
        <v>213372.48722881597</v>
      </c>
    </row>
    <row r="55" spans="1:4" ht="46.5" thickTop="1" thickBot="1">
      <c r="A55" s="9" t="s">
        <v>29</v>
      </c>
      <c r="B55" s="10" t="s">
        <v>1882</v>
      </c>
      <c r="C55" s="11" t="s">
        <v>1883</v>
      </c>
      <c r="D55" s="659">
        <v>800146.82710805978</v>
      </c>
    </row>
    <row r="56" spans="1:4" ht="16.5" thickTop="1" thickBot="1">
      <c r="A56" s="9" t="s">
        <v>52</v>
      </c>
      <c r="B56" s="10" t="s">
        <v>1882</v>
      </c>
      <c r="C56" s="11" t="s">
        <v>53</v>
      </c>
      <c r="D56" s="659">
        <v>80014.682710805981</v>
      </c>
    </row>
    <row r="57" spans="1:4" ht="16.5" thickTop="1" thickBot="1">
      <c r="A57" s="9" t="s">
        <v>54</v>
      </c>
      <c r="B57" s="10" t="s">
        <v>1882</v>
      </c>
      <c r="C57" s="11" t="s">
        <v>55</v>
      </c>
      <c r="D57" s="659">
        <v>160029.36542161196</v>
      </c>
    </row>
    <row r="58" spans="1:4" ht="16.5" thickTop="1" thickBot="1">
      <c r="A58" s="9" t="s">
        <v>56</v>
      </c>
      <c r="B58" s="10" t="s">
        <v>1882</v>
      </c>
      <c r="C58" s="11" t="s">
        <v>57</v>
      </c>
      <c r="D58" s="659">
        <v>106686.24361440798</v>
      </c>
    </row>
    <row r="59" spans="1:4" ht="16.5" thickTop="1" thickBot="1">
      <c r="A59" s="9" t="s">
        <v>2</v>
      </c>
      <c r="B59" s="10" t="s">
        <v>1882</v>
      </c>
      <c r="C59" s="11" t="s">
        <v>3</v>
      </c>
      <c r="D59" s="659">
        <v>213372.48722881597</v>
      </c>
    </row>
    <row r="60" spans="1:4" ht="16.5" thickTop="1" thickBot="1">
      <c r="A60" s="9" t="s">
        <v>58</v>
      </c>
      <c r="B60" s="10" t="s">
        <v>1882</v>
      </c>
      <c r="C60" s="11" t="s">
        <v>59</v>
      </c>
      <c r="D60" s="659">
        <v>133357.80451800997</v>
      </c>
    </row>
    <row r="61" spans="1:4" ht="16.5" thickTop="1" thickBot="1">
      <c r="A61" s="9" t="s">
        <v>86</v>
      </c>
      <c r="B61" s="10" t="s">
        <v>1882</v>
      </c>
      <c r="C61" s="11" t="s">
        <v>87</v>
      </c>
      <c r="D61" s="659">
        <v>160029.36542161196</v>
      </c>
    </row>
    <row r="62" spans="1:4" ht="16.5" thickTop="1" thickBot="1">
      <c r="A62" s="9" t="s">
        <v>88</v>
      </c>
      <c r="B62" s="10" t="s">
        <v>1882</v>
      </c>
      <c r="C62" s="11" t="s">
        <v>87</v>
      </c>
      <c r="D62" s="659">
        <v>160029.36542161196</v>
      </c>
    </row>
    <row r="63" spans="1:4" ht="16.5" thickTop="1" thickBot="1">
      <c r="A63" s="9" t="s">
        <v>60</v>
      </c>
      <c r="B63" s="10" t="s">
        <v>1882</v>
      </c>
      <c r="C63" s="11" t="s">
        <v>61</v>
      </c>
      <c r="D63" s="659">
        <v>160029.36542161196</v>
      </c>
    </row>
    <row r="64" spans="1:4" ht="17.25" customHeight="1" thickTop="1" thickBot="1">
      <c r="A64" s="9" t="s">
        <v>6</v>
      </c>
      <c r="B64" s="10" t="s">
        <v>1882</v>
      </c>
      <c r="C64" s="11" t="s">
        <v>2224</v>
      </c>
      <c r="D64" s="659">
        <f>$D$6*1.85</f>
        <v>54131</v>
      </c>
    </row>
    <row r="65" spans="1:4" ht="16.5" thickTop="1" thickBot="1">
      <c r="A65" s="9" t="s">
        <v>91</v>
      </c>
      <c r="B65" s="10" t="s">
        <v>92</v>
      </c>
      <c r="C65" s="11" t="s">
        <v>93</v>
      </c>
      <c r="D65" s="659">
        <v>533431.21807203989</v>
      </c>
    </row>
    <row r="66" spans="1:4" ht="16.5" thickTop="1" thickBot="1">
      <c r="A66" s="9" t="s">
        <v>94</v>
      </c>
      <c r="B66" s="10" t="s">
        <v>92</v>
      </c>
      <c r="C66" s="11" t="s">
        <v>95</v>
      </c>
      <c r="D66" s="659">
        <v>266715.60903601995</v>
      </c>
    </row>
    <row r="67" spans="1:4" ht="16.5" thickTop="1" thickBot="1">
      <c r="A67" s="9" t="s">
        <v>2228</v>
      </c>
      <c r="B67" s="10" t="s">
        <v>1882</v>
      </c>
      <c r="C67" s="11" t="s">
        <v>2227</v>
      </c>
      <c r="D67" s="659">
        <f>$D$6*1.85</f>
        <v>54131</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81" t="s">
        <v>1850</v>
      </c>
      <c r="B1" s="682"/>
      <c r="C1" s="682"/>
      <c r="D1" s="683"/>
    </row>
    <row r="2" spans="1:4" ht="89.25" customHeight="1" thickBot="1">
      <c r="A2" s="684"/>
      <c r="B2" s="685"/>
      <c r="C2" s="685"/>
      <c r="D2" s="686"/>
    </row>
    <row r="3" spans="1:4" ht="41.25" customHeight="1" thickTop="1" thickBot="1">
      <c r="A3" s="678" t="s">
        <v>110</v>
      </c>
      <c r="B3" s="679"/>
      <c r="C3" s="679"/>
      <c r="D3" s="680"/>
    </row>
    <row r="4" spans="1:4" ht="16.5" customHeight="1" thickTop="1" thickBot="1">
      <c r="A4" s="14"/>
      <c r="B4" s="14"/>
      <c r="C4" s="15"/>
      <c r="D4" s="192"/>
    </row>
    <row r="5" spans="1:4" ht="16.5" thickTop="1" thickBot="1">
      <c r="A5" s="14"/>
      <c r="B5" s="14"/>
      <c r="C5" s="15"/>
      <c r="D5" s="192"/>
    </row>
    <row r="6" spans="1:4" ht="16.5" thickTop="1" thickBot="1">
      <c r="A6" s="16"/>
      <c r="B6" s="14"/>
      <c r="C6" s="17" t="s">
        <v>111</v>
      </c>
      <c r="D6" s="193" t="s">
        <v>1846</v>
      </c>
    </row>
    <row r="7" spans="1:4" ht="30" customHeight="1" thickTop="1" thickBot="1">
      <c r="A7" s="16" t="s">
        <v>115</v>
      </c>
      <c r="B7" s="14" t="s">
        <v>92</v>
      </c>
      <c r="C7" s="17" t="s">
        <v>116</v>
      </c>
      <c r="D7" s="657">
        <v>64589.096343455429</v>
      </c>
    </row>
    <row r="8" spans="1:4" ht="30" customHeight="1" thickTop="1" thickBot="1">
      <c r="A8" s="16" t="s">
        <v>112</v>
      </c>
      <c r="B8" s="14" t="s">
        <v>113</v>
      </c>
      <c r="C8" s="17" t="s">
        <v>114</v>
      </c>
      <c r="D8" s="657">
        <v>3014.1578293612533</v>
      </c>
    </row>
    <row r="9" spans="1:4" ht="30" customHeight="1" thickTop="1" thickBot="1">
      <c r="A9" s="16" t="s">
        <v>117</v>
      </c>
      <c r="B9" s="14" t="s">
        <v>113</v>
      </c>
      <c r="C9" s="17" t="s">
        <v>118</v>
      </c>
      <c r="D9" s="657">
        <v>80736.370429319286</v>
      </c>
    </row>
    <row r="10" spans="1:4" ht="30" customHeight="1" thickTop="1" thickBot="1">
      <c r="A10" s="16" t="s">
        <v>119</v>
      </c>
      <c r="B10" s="14" t="s">
        <v>113</v>
      </c>
      <c r="C10" s="17" t="s">
        <v>120</v>
      </c>
      <c r="D10" s="657">
        <v>45774.562471195284</v>
      </c>
    </row>
    <row r="11" spans="1:4" ht="30" customHeight="1" thickTop="1" thickBot="1">
      <c r="A11" s="16" t="s">
        <v>123</v>
      </c>
      <c r="B11" s="14" t="s">
        <v>113</v>
      </c>
      <c r="C11" s="17" t="s">
        <v>124</v>
      </c>
      <c r="D11" s="657">
        <v>18843.612552265251</v>
      </c>
    </row>
    <row r="12" spans="1:4" ht="30" customHeight="1" thickTop="1" thickBot="1">
      <c r="A12" s="16" t="s">
        <v>121</v>
      </c>
      <c r="B12" s="14" t="s">
        <v>113</v>
      </c>
      <c r="C12" s="17" t="s">
        <v>122</v>
      </c>
      <c r="D12" s="657">
        <v>71048.00597780096</v>
      </c>
    </row>
    <row r="13" spans="1:4" ht="30" customHeight="1" thickTop="1" thickBot="1">
      <c r="A13" s="16" t="s">
        <v>125</v>
      </c>
      <c r="B13" s="14" t="s">
        <v>113</v>
      </c>
      <c r="C13" s="17" t="s">
        <v>126</v>
      </c>
      <c r="D13" s="657">
        <v>44679.25108964742</v>
      </c>
    </row>
    <row r="14" spans="1:4" ht="30" customHeight="1" thickTop="1" thickBot="1">
      <c r="A14" s="16" t="s">
        <v>131</v>
      </c>
      <c r="B14" s="14" t="s">
        <v>113</v>
      </c>
      <c r="C14" s="17" t="s">
        <v>132</v>
      </c>
      <c r="D14" s="657">
        <v>233710.00638816031</v>
      </c>
    </row>
    <row r="15" spans="1:4" ht="30" customHeight="1" thickTop="1" thickBot="1">
      <c r="A15" s="16" t="s">
        <v>129</v>
      </c>
      <c r="B15" s="14" t="s">
        <v>113</v>
      </c>
      <c r="C15" s="17" t="s">
        <v>130</v>
      </c>
      <c r="D15" s="657">
        <v>138405.20645026164</v>
      </c>
    </row>
    <row r="16" spans="1:4" ht="30" customHeight="1" thickTop="1" thickBot="1">
      <c r="A16" s="16" t="s">
        <v>127</v>
      </c>
      <c r="B16" s="14" t="s">
        <v>113</v>
      </c>
      <c r="C16" s="17" t="s">
        <v>128</v>
      </c>
      <c r="D16" s="657">
        <v>122065.49992318742</v>
      </c>
    </row>
    <row r="17" spans="1:4" ht="30" customHeight="1" thickTop="1" thickBot="1">
      <c r="A17" s="16" t="s">
        <v>1711</v>
      </c>
      <c r="B17" s="14" t="s">
        <v>113</v>
      </c>
      <c r="C17" s="17" t="s">
        <v>1712</v>
      </c>
      <c r="D17" s="657">
        <v>66742.066221570611</v>
      </c>
    </row>
    <row r="18" spans="1:4" ht="30" customHeight="1" thickTop="1" thickBot="1">
      <c r="A18" s="16" t="s">
        <v>133</v>
      </c>
      <c r="B18" s="14" t="s">
        <v>113</v>
      </c>
      <c r="C18" s="17" t="s">
        <v>134</v>
      </c>
      <c r="D18" s="657">
        <v>71263.302965612485</v>
      </c>
    </row>
    <row r="19" spans="1:4" ht="30" customHeight="1" thickTop="1" thickBot="1">
      <c r="A19" s="16" t="s">
        <v>146</v>
      </c>
      <c r="B19" s="14" t="s">
        <v>113</v>
      </c>
      <c r="C19" s="17" t="s">
        <v>147</v>
      </c>
      <c r="D19" s="657">
        <v>152502.03303315863</v>
      </c>
    </row>
    <row r="20" spans="1:4" ht="30" customHeight="1" thickTop="1" thickBot="1">
      <c r="A20" s="16" t="s">
        <v>135</v>
      </c>
      <c r="B20" s="14" t="s">
        <v>113</v>
      </c>
      <c r="C20" s="17" t="s">
        <v>1884</v>
      </c>
      <c r="D20" s="657">
        <v>44515.215289410073</v>
      </c>
    </row>
    <row r="21" spans="1:4" ht="30" customHeight="1" thickTop="1" thickBot="1">
      <c r="A21" s="16" t="s">
        <v>136</v>
      </c>
      <c r="B21" s="14" t="s">
        <v>113</v>
      </c>
      <c r="C21" s="17" t="s">
        <v>137</v>
      </c>
      <c r="D21" s="657">
        <v>162662.00041035932</v>
      </c>
    </row>
    <row r="22" spans="1:4" ht="30" customHeight="1" thickTop="1" thickBot="1">
      <c r="A22" s="16" t="s">
        <v>138</v>
      </c>
      <c r="B22" s="14" t="s">
        <v>113</v>
      </c>
      <c r="C22" s="17" t="s">
        <v>139</v>
      </c>
      <c r="D22" s="657">
        <v>44515.215289410073</v>
      </c>
    </row>
    <row r="23" spans="1:4" ht="30" customHeight="1" thickTop="1" thickBot="1">
      <c r="A23" s="16" t="s">
        <v>143</v>
      </c>
      <c r="B23" s="14" t="s">
        <v>144</v>
      </c>
      <c r="C23" s="17" t="s">
        <v>145</v>
      </c>
      <c r="D23" s="657">
        <v>35062.652300732945</v>
      </c>
    </row>
    <row r="24" spans="1:4" ht="30" customHeight="1" thickTop="1" thickBot="1">
      <c r="A24" s="16" t="s">
        <v>140</v>
      </c>
      <c r="B24" s="14" t="s">
        <v>998</v>
      </c>
      <c r="C24" s="17" t="s">
        <v>142</v>
      </c>
      <c r="D24" s="657">
        <v>35062.652300732945</v>
      </c>
    </row>
    <row r="25" spans="1:4" ht="30" customHeight="1" thickTop="1" thickBot="1">
      <c r="A25" s="16" t="s">
        <v>148</v>
      </c>
      <c r="B25" s="14" t="s">
        <v>113</v>
      </c>
      <c r="C25" s="17" t="s">
        <v>149</v>
      </c>
      <c r="D25" s="657">
        <v>127999.18537270493</v>
      </c>
    </row>
    <row r="26" spans="1:4" ht="30" customHeight="1" thickTop="1" thickBot="1">
      <c r="A26" s="16" t="s">
        <v>150</v>
      </c>
      <c r="B26" s="14" t="s">
        <v>113</v>
      </c>
      <c r="C26" s="17" t="s">
        <v>151</v>
      </c>
      <c r="D26" s="657">
        <v>147447.67993834539</v>
      </c>
    </row>
    <row r="27" spans="1:4" ht="30" customHeight="1" thickTop="1" thickBot="1">
      <c r="A27" s="16" t="s">
        <v>152</v>
      </c>
      <c r="B27" s="14" t="s">
        <v>113</v>
      </c>
      <c r="C27" s="17" t="s">
        <v>153</v>
      </c>
      <c r="D27" s="657">
        <v>61000.813213263464</v>
      </c>
    </row>
    <row r="28" spans="1:4" ht="30" customHeight="1" thickTop="1" thickBot="1">
      <c r="A28" s="16" t="s">
        <v>154</v>
      </c>
      <c r="B28" s="14" t="s">
        <v>113</v>
      </c>
      <c r="C28" s="17" t="s">
        <v>155</v>
      </c>
      <c r="D28" s="657">
        <v>83463.465608265178</v>
      </c>
    </row>
    <row r="29" spans="1:4" ht="30" customHeight="1" thickTop="1" thickBot="1">
      <c r="A29" s="16" t="s">
        <v>156</v>
      </c>
      <c r="B29" s="14" t="s">
        <v>113</v>
      </c>
      <c r="C29" s="17" t="s">
        <v>157</v>
      </c>
      <c r="D29" s="657">
        <v>861.18795124607232</v>
      </c>
    </row>
    <row r="30" spans="1:4" ht="30" customHeight="1" thickTop="1" thickBot="1">
      <c r="A30" s="16" t="s">
        <v>166</v>
      </c>
      <c r="B30" s="14" t="s">
        <v>113</v>
      </c>
      <c r="C30" s="17" t="s">
        <v>167</v>
      </c>
      <c r="D30" s="657">
        <v>101721.24993598952</v>
      </c>
    </row>
    <row r="31" spans="1:4" ht="30" customHeight="1" thickTop="1" thickBot="1">
      <c r="A31" s="16" t="s">
        <v>162</v>
      </c>
      <c r="B31" s="14" t="s">
        <v>113</v>
      </c>
      <c r="C31" s="17" t="s">
        <v>163</v>
      </c>
      <c r="D31" s="657">
        <v>6815.3237457112982</v>
      </c>
    </row>
    <row r="32" spans="1:4" ht="30" customHeight="1" thickTop="1" thickBot="1">
      <c r="A32" s="16" t="s">
        <v>164</v>
      </c>
      <c r="B32" s="14" t="s">
        <v>113</v>
      </c>
      <c r="C32" s="17" t="s">
        <v>165</v>
      </c>
      <c r="D32" s="657">
        <v>23067.534408376938</v>
      </c>
    </row>
    <row r="33" spans="1:4" ht="30" customHeight="1" thickTop="1" thickBot="1">
      <c r="A33" s="16" t="s">
        <v>171</v>
      </c>
      <c r="B33" s="14" t="s">
        <v>113</v>
      </c>
      <c r="C33" s="17" t="s">
        <v>172</v>
      </c>
      <c r="D33" s="657">
        <v>8078.763161689345</v>
      </c>
    </row>
    <row r="34" spans="1:4" ht="30" customHeight="1" thickTop="1" thickBot="1">
      <c r="A34" s="16" t="s">
        <v>160</v>
      </c>
      <c r="B34" s="14" t="s">
        <v>113</v>
      </c>
      <c r="C34" s="17" t="s">
        <v>161</v>
      </c>
      <c r="D34" s="657">
        <v>5747.2506213834076</v>
      </c>
    </row>
    <row r="35" spans="1:4" ht="30" customHeight="1" thickTop="1" thickBot="1">
      <c r="A35" s="16" t="s">
        <v>173</v>
      </c>
      <c r="B35" s="14" t="s">
        <v>113</v>
      </c>
      <c r="C35" s="17" t="s">
        <v>1886</v>
      </c>
      <c r="D35" s="657">
        <v>122065.49992318742</v>
      </c>
    </row>
    <row r="36" spans="1:4" ht="30" customHeight="1" thickTop="1" thickBot="1">
      <c r="A36" s="16" t="s">
        <v>170</v>
      </c>
      <c r="B36" s="14" t="s">
        <v>113</v>
      </c>
      <c r="C36" s="17" t="s">
        <v>1885</v>
      </c>
      <c r="D36" s="657">
        <v>81376.999948791621</v>
      </c>
    </row>
    <row r="37" spans="1:4" ht="30" customHeight="1" thickTop="1" thickBot="1">
      <c r="A37" s="16" t="s">
        <v>168</v>
      </c>
      <c r="B37" s="14" t="s">
        <v>113</v>
      </c>
      <c r="C37" s="17" t="s">
        <v>169</v>
      </c>
      <c r="D37" s="657">
        <v>122065.49992318742</v>
      </c>
    </row>
    <row r="38" spans="1:4" ht="30" customHeight="1" thickTop="1" thickBot="1">
      <c r="A38" s="16" t="s">
        <v>174</v>
      </c>
      <c r="B38" s="14" t="s">
        <v>113</v>
      </c>
      <c r="C38" s="17" t="s">
        <v>175</v>
      </c>
      <c r="D38" s="657">
        <v>81376.999948791621</v>
      </c>
    </row>
    <row r="39" spans="1:4" ht="30" customHeight="1" thickTop="1" thickBot="1">
      <c r="A39" s="16" t="s">
        <v>176</v>
      </c>
      <c r="B39" s="14" t="s">
        <v>113</v>
      </c>
      <c r="C39" s="17" t="s">
        <v>177</v>
      </c>
      <c r="D39" s="657">
        <v>81376.999948791621</v>
      </c>
    </row>
    <row r="40" spans="1:4" ht="30" customHeight="1" thickTop="1" thickBot="1">
      <c r="A40" s="16" t="s">
        <v>180</v>
      </c>
      <c r="B40" s="14" t="s">
        <v>113</v>
      </c>
      <c r="C40" s="17" t="s">
        <v>181</v>
      </c>
      <c r="D40" s="657">
        <v>91549.124942390568</v>
      </c>
    </row>
    <row r="41" spans="1:4" ht="30" customHeight="1" thickTop="1" thickBot="1">
      <c r="A41" s="16" t="s">
        <v>178</v>
      </c>
      <c r="B41" s="14" t="s">
        <v>113</v>
      </c>
      <c r="C41" s="17" t="s">
        <v>179</v>
      </c>
      <c r="D41" s="657">
        <v>82017.900118673555</v>
      </c>
    </row>
    <row r="42" spans="1:4" ht="30" customHeight="1" thickTop="1" thickBot="1">
      <c r="A42" s="16" t="s">
        <v>182</v>
      </c>
      <c r="B42" s="14" t="s">
        <v>113</v>
      </c>
      <c r="C42" s="17" t="s">
        <v>183</v>
      </c>
      <c r="D42" s="657">
        <v>71765.662603839359</v>
      </c>
    </row>
    <row r="43" spans="1:4" ht="30" customHeight="1" thickTop="1" thickBot="1">
      <c r="A43" s="16" t="s">
        <v>1672</v>
      </c>
      <c r="B43" s="14" t="s">
        <v>113</v>
      </c>
      <c r="C43" s="17" t="s">
        <v>1671</v>
      </c>
      <c r="D43" s="657">
        <v>10680.7312432789</v>
      </c>
    </row>
    <row r="44" spans="1:4" ht="30" customHeight="1" thickTop="1" thickBot="1">
      <c r="A44" s="16" t="s">
        <v>184</v>
      </c>
      <c r="B44" s="14" t="s">
        <v>113</v>
      </c>
      <c r="C44" s="17" t="s">
        <v>185</v>
      </c>
      <c r="D44" s="657">
        <v>21703.986818903988</v>
      </c>
    </row>
    <row r="45" spans="1:4" ht="30" customHeight="1" thickTop="1" thickBot="1">
      <c r="A45" s="16" t="s">
        <v>1603</v>
      </c>
      <c r="B45" s="14" t="s">
        <v>113</v>
      </c>
      <c r="C45" s="17" t="s">
        <v>1604</v>
      </c>
      <c r="D45" s="657">
        <v>3772.8234054589834</v>
      </c>
    </row>
    <row r="46" spans="1:4" ht="30" customHeight="1" thickTop="1" thickBot="1">
      <c r="A46" s="16" t="s">
        <v>188</v>
      </c>
      <c r="B46" s="14" t="s">
        <v>113</v>
      </c>
      <c r="C46" s="17" t="s">
        <v>189</v>
      </c>
      <c r="D46" s="657">
        <v>3557.5264176474652</v>
      </c>
    </row>
    <row r="47" spans="1:4" ht="30" customHeight="1" thickTop="1" thickBot="1">
      <c r="A47" s="16" t="s">
        <v>186</v>
      </c>
      <c r="B47" s="14" t="s">
        <v>113</v>
      </c>
      <c r="C47" s="17" t="s">
        <v>187</v>
      </c>
      <c r="D47" s="657">
        <v>4577.4562471195286</v>
      </c>
    </row>
    <row r="48" spans="1:4" ht="30" customHeight="1" thickTop="1" thickBot="1">
      <c r="A48" s="16" t="s">
        <v>190</v>
      </c>
      <c r="B48" s="14" t="s">
        <v>113</v>
      </c>
      <c r="C48" s="17" t="s">
        <v>191</v>
      </c>
      <c r="D48" s="657">
        <v>5925.7932835741649</v>
      </c>
    </row>
    <row r="49" spans="1:4" ht="30" customHeight="1" thickTop="1" thickBot="1">
      <c r="A49" s="16" t="s">
        <v>201</v>
      </c>
      <c r="B49" s="14" t="s">
        <v>113</v>
      </c>
      <c r="C49" s="17" t="s">
        <v>1888</v>
      </c>
      <c r="D49" s="657">
        <v>107925.30431865956</v>
      </c>
    </row>
    <row r="50" spans="1:4" ht="30" customHeight="1" thickTop="1" thickBot="1">
      <c r="A50" s="16" t="s">
        <v>192</v>
      </c>
      <c r="B50" s="14" t="s">
        <v>113</v>
      </c>
      <c r="C50" s="17" t="s">
        <v>193</v>
      </c>
      <c r="D50" s="657">
        <v>43059.397562303617</v>
      </c>
    </row>
    <row r="51" spans="1:4" ht="30" customHeight="1" thickTop="1" thickBot="1">
      <c r="A51" s="16" t="s">
        <v>194</v>
      </c>
      <c r="B51" s="14" t="s">
        <v>113</v>
      </c>
      <c r="C51" s="17" t="s">
        <v>1887</v>
      </c>
      <c r="D51" s="657">
        <v>2111.9609280558443</v>
      </c>
    </row>
    <row r="52" spans="1:4" ht="30" customHeight="1" thickTop="1" thickBot="1">
      <c r="A52" s="16" t="s">
        <v>224</v>
      </c>
      <c r="B52" s="14" t="s">
        <v>92</v>
      </c>
      <c r="C52" s="17" t="s">
        <v>1891</v>
      </c>
      <c r="D52" s="657">
        <v>171427.66348554255</v>
      </c>
    </row>
    <row r="53" spans="1:4" ht="30" customHeight="1" thickTop="1" thickBot="1">
      <c r="A53" s="16" t="s">
        <v>195</v>
      </c>
      <c r="B53" s="14" t="s">
        <v>113</v>
      </c>
      <c r="C53" s="17" t="s">
        <v>196</v>
      </c>
      <c r="D53" s="657">
        <v>18300.243963979035</v>
      </c>
    </row>
    <row r="54" spans="1:4" ht="30" customHeight="1" thickTop="1" thickBot="1">
      <c r="A54" s="16" t="s">
        <v>214</v>
      </c>
      <c r="B54" s="14" t="s">
        <v>113</v>
      </c>
      <c r="C54" s="17" t="s">
        <v>215</v>
      </c>
      <c r="D54" s="657">
        <v>15070.789146806266</v>
      </c>
    </row>
    <row r="55" spans="1:4" ht="30" customHeight="1" thickTop="1" thickBot="1">
      <c r="A55" s="16" t="s">
        <v>197</v>
      </c>
      <c r="B55" s="14" t="s">
        <v>113</v>
      </c>
      <c r="C55" s="17" t="s">
        <v>198</v>
      </c>
      <c r="D55" s="657">
        <v>146401.95171183228</v>
      </c>
    </row>
    <row r="56" spans="1:4" ht="30" customHeight="1" thickTop="1" thickBot="1">
      <c r="A56" s="16" t="s">
        <v>199</v>
      </c>
      <c r="B56" s="14" t="s">
        <v>113</v>
      </c>
      <c r="C56" s="17" t="s">
        <v>200</v>
      </c>
      <c r="D56" s="657">
        <v>13891.781832600333</v>
      </c>
    </row>
    <row r="57" spans="1:4" ht="30" customHeight="1" thickTop="1" thickBot="1">
      <c r="A57" s="16" t="s">
        <v>202</v>
      </c>
      <c r="B57" s="14" t="s">
        <v>113</v>
      </c>
      <c r="C57" s="17" t="s">
        <v>203</v>
      </c>
      <c r="D57" s="657">
        <v>101620.17824703653</v>
      </c>
    </row>
    <row r="58" spans="1:4" ht="30" customHeight="1" thickTop="1" thickBot="1">
      <c r="A58" s="16" t="s">
        <v>212</v>
      </c>
      <c r="B58" s="14" t="s">
        <v>113</v>
      </c>
      <c r="C58" s="17" t="s">
        <v>213</v>
      </c>
      <c r="D58" s="657">
        <v>5126.1187574170972</v>
      </c>
    </row>
    <row r="59" spans="1:4" ht="30" customHeight="1" thickTop="1" thickBot="1">
      <c r="A59" s="16" t="s">
        <v>206</v>
      </c>
      <c r="B59" s="14" t="s">
        <v>113</v>
      </c>
      <c r="C59" s="17" t="s">
        <v>207</v>
      </c>
      <c r="D59" s="657">
        <v>10406.021077556708</v>
      </c>
    </row>
    <row r="60" spans="1:4" ht="30" customHeight="1" thickTop="1" thickBot="1">
      <c r="A60" s="16" t="s">
        <v>204</v>
      </c>
      <c r="B60" s="14" t="s">
        <v>113</v>
      </c>
      <c r="C60" s="17" t="s">
        <v>205</v>
      </c>
      <c r="D60" s="657">
        <v>13563.710232125639</v>
      </c>
    </row>
    <row r="61" spans="1:4" ht="30" customHeight="1" thickTop="1" thickBot="1">
      <c r="A61" s="16" t="s">
        <v>208</v>
      </c>
      <c r="B61" s="14" t="s">
        <v>113</v>
      </c>
      <c r="C61" s="17" t="s">
        <v>209</v>
      </c>
      <c r="D61" s="657">
        <v>14107.078820411851</v>
      </c>
    </row>
    <row r="62" spans="1:4" ht="30" customHeight="1" thickTop="1" thickBot="1">
      <c r="A62" s="16" t="s">
        <v>210</v>
      </c>
      <c r="B62" s="14" t="s">
        <v>113</v>
      </c>
      <c r="C62" s="17" t="s">
        <v>211</v>
      </c>
      <c r="D62" s="657">
        <v>16793.165049298412</v>
      </c>
    </row>
    <row r="63" spans="1:4" ht="30" customHeight="1" thickTop="1" thickBot="1">
      <c r="A63" s="16" t="s">
        <v>217</v>
      </c>
      <c r="B63" s="14" t="s">
        <v>113</v>
      </c>
      <c r="C63" s="17" t="s">
        <v>218</v>
      </c>
      <c r="D63" s="657">
        <v>21529.698781151808</v>
      </c>
    </row>
    <row r="64" spans="1:4" ht="30" customHeight="1" thickTop="1" thickBot="1">
      <c r="A64" s="16" t="s">
        <v>219</v>
      </c>
      <c r="B64" s="14" t="s">
        <v>113</v>
      </c>
      <c r="C64" s="17" t="s">
        <v>220</v>
      </c>
      <c r="D64" s="657">
        <v>8970.7078254799217</v>
      </c>
    </row>
    <row r="65" spans="1:4" ht="30" customHeight="1" thickTop="1" thickBot="1">
      <c r="A65" s="16" t="s">
        <v>216</v>
      </c>
      <c r="B65" s="14" t="s">
        <v>113</v>
      </c>
      <c r="C65" s="17" t="s">
        <v>1889</v>
      </c>
      <c r="D65" s="657">
        <v>8970.7078254799217</v>
      </c>
    </row>
    <row r="66" spans="1:4" ht="30" customHeight="1" thickTop="1" thickBot="1">
      <c r="A66" s="16" t="s">
        <v>221</v>
      </c>
      <c r="B66" s="14" t="s">
        <v>113</v>
      </c>
      <c r="C66" s="17" t="s">
        <v>1890</v>
      </c>
      <c r="D66" s="657">
        <v>60524.143711913763</v>
      </c>
    </row>
    <row r="67" spans="1:4" ht="30" customHeight="1" thickTop="1" thickBot="1">
      <c r="A67" s="16" t="s">
        <v>222</v>
      </c>
      <c r="B67" s="14" t="s">
        <v>113</v>
      </c>
      <c r="C67" s="17" t="s">
        <v>223</v>
      </c>
      <c r="D67" s="657">
        <v>41213.994809633463</v>
      </c>
    </row>
    <row r="68" spans="1:4" ht="30" customHeight="1" thickTop="1" thickBot="1">
      <c r="A68" s="16" t="s">
        <v>225</v>
      </c>
      <c r="B68" s="14" t="s">
        <v>113</v>
      </c>
      <c r="C68" s="17" t="s">
        <v>226</v>
      </c>
      <c r="D68" s="657">
        <v>81279.739017605505</v>
      </c>
    </row>
    <row r="69" spans="1:4" ht="30" customHeight="1" thickTop="1" thickBot="1">
      <c r="A69" s="16" t="s">
        <v>227</v>
      </c>
      <c r="B69" s="14" t="s">
        <v>113</v>
      </c>
      <c r="C69" s="17" t="s">
        <v>1892</v>
      </c>
      <c r="D69" s="657">
        <v>17941.415650959843</v>
      </c>
    </row>
    <row r="70" spans="1:4" ht="30" customHeight="1" thickTop="1" thickBot="1">
      <c r="A70" s="16" t="s">
        <v>232</v>
      </c>
      <c r="B70" s="14" t="s">
        <v>233</v>
      </c>
      <c r="C70" s="17" t="s">
        <v>1895</v>
      </c>
      <c r="D70" s="657">
        <v>1140.0488116495624</v>
      </c>
    </row>
    <row r="71" spans="1:4" ht="30" customHeight="1" thickTop="1" thickBot="1">
      <c r="A71" s="16" t="s">
        <v>228</v>
      </c>
      <c r="B71" s="14" t="s">
        <v>113</v>
      </c>
      <c r="C71" s="17" t="s">
        <v>1893</v>
      </c>
      <c r="D71" s="657">
        <v>1140.0488116495624</v>
      </c>
    </row>
    <row r="72" spans="1:4" ht="30" customHeight="1" thickTop="1" thickBot="1">
      <c r="A72" s="16" t="s">
        <v>229</v>
      </c>
      <c r="B72" s="14" t="s">
        <v>113</v>
      </c>
      <c r="C72" s="17" t="s">
        <v>1894</v>
      </c>
      <c r="D72" s="657">
        <v>5382.4246952879521</v>
      </c>
    </row>
    <row r="73" spans="1:4" ht="30" customHeight="1" thickTop="1" thickBot="1">
      <c r="A73" s="16" t="s">
        <v>230</v>
      </c>
      <c r="B73" s="14" t="s">
        <v>113</v>
      </c>
      <c r="C73" s="17" t="s">
        <v>231</v>
      </c>
      <c r="D73" s="657">
        <v>5382.4246952879521</v>
      </c>
    </row>
    <row r="74" spans="1:4" ht="30" customHeight="1" thickTop="1" thickBot="1">
      <c r="A74" s="16" t="s">
        <v>234</v>
      </c>
      <c r="B74" s="14" t="s">
        <v>113</v>
      </c>
      <c r="C74" s="17" t="s">
        <v>235</v>
      </c>
      <c r="D74" s="657">
        <v>15183.563759469442</v>
      </c>
    </row>
    <row r="75" spans="1:4" ht="30" customHeight="1" thickTop="1" thickBot="1">
      <c r="A75" s="16" t="s">
        <v>236</v>
      </c>
      <c r="B75" s="14" t="s">
        <v>113</v>
      </c>
      <c r="C75" s="17" t="s">
        <v>237</v>
      </c>
      <c r="D75" s="657">
        <v>395028.96368407639</v>
      </c>
    </row>
    <row r="76" spans="1:4" ht="30" customHeight="1" thickTop="1" thickBot="1">
      <c r="A76" s="16" t="s">
        <v>238</v>
      </c>
      <c r="B76" s="14" t="s">
        <v>113</v>
      </c>
      <c r="C76" s="17" t="s">
        <v>239</v>
      </c>
      <c r="D76" s="657">
        <v>551160.28879748634</v>
      </c>
    </row>
    <row r="77" spans="1:4" ht="30" customHeight="1" thickTop="1" thickBot="1">
      <c r="A77" s="16" t="s">
        <v>240</v>
      </c>
      <c r="B77" s="14" t="s">
        <v>113</v>
      </c>
      <c r="C77" s="17" t="s">
        <v>1896</v>
      </c>
      <c r="D77" s="657">
        <v>150841.1705557555</v>
      </c>
    </row>
    <row r="78" spans="1:4" ht="30" customHeight="1" thickTop="1" thickBot="1">
      <c r="A78" s="16" t="s">
        <v>241</v>
      </c>
      <c r="B78" s="14" t="s">
        <v>113</v>
      </c>
      <c r="C78" s="17" t="s">
        <v>1897</v>
      </c>
      <c r="D78" s="657">
        <v>148554.92158994748</v>
      </c>
    </row>
    <row r="79" spans="1:4" ht="30" customHeight="1" thickTop="1" thickBot="1">
      <c r="A79" s="16" t="s">
        <v>246</v>
      </c>
      <c r="B79" s="14" t="s">
        <v>113</v>
      </c>
      <c r="C79" s="17" t="s">
        <v>1902</v>
      </c>
      <c r="D79" s="657">
        <v>101517.65587188819</v>
      </c>
    </row>
    <row r="80" spans="1:4" ht="30" customHeight="1" thickTop="1" thickBot="1">
      <c r="A80" s="16" t="s">
        <v>243</v>
      </c>
      <c r="B80" s="14" t="s">
        <v>113</v>
      </c>
      <c r="C80" s="17" t="s">
        <v>1899</v>
      </c>
      <c r="D80" s="657">
        <v>148554.92158994748</v>
      </c>
    </row>
    <row r="81" spans="1:4" ht="30" customHeight="1" thickTop="1" thickBot="1">
      <c r="A81" s="16" t="s">
        <v>244</v>
      </c>
      <c r="B81" s="14" t="s">
        <v>113</v>
      </c>
      <c r="C81" s="17" t="s">
        <v>1900</v>
      </c>
      <c r="D81" s="657">
        <v>270525.79130392993</v>
      </c>
    </row>
    <row r="82" spans="1:4" ht="30" customHeight="1" thickTop="1" thickBot="1">
      <c r="A82" s="16" t="s">
        <v>245</v>
      </c>
      <c r="B82" s="14" t="s">
        <v>113</v>
      </c>
      <c r="C82" s="17" t="s">
        <v>1901</v>
      </c>
      <c r="D82" s="657">
        <v>222904.14804752506</v>
      </c>
    </row>
    <row r="83" spans="1:4" ht="30" customHeight="1" thickTop="1" thickBot="1">
      <c r="A83" s="16" t="s">
        <v>247</v>
      </c>
      <c r="B83" s="14" t="s">
        <v>113</v>
      </c>
      <c r="C83" s="17" t="s">
        <v>1903</v>
      </c>
      <c r="D83" s="657">
        <v>222904.14804752506</v>
      </c>
    </row>
    <row r="84" spans="1:4" ht="30" customHeight="1" thickTop="1" thickBot="1">
      <c r="A84" s="16" t="s">
        <v>242</v>
      </c>
      <c r="B84" s="14" t="s">
        <v>113</v>
      </c>
      <c r="C84" s="17" t="s">
        <v>1898</v>
      </c>
      <c r="D84" s="657">
        <v>222904.14804752506</v>
      </c>
    </row>
    <row r="85" spans="1:4" ht="30" customHeight="1" thickTop="1" thickBot="1">
      <c r="A85" s="16" t="s">
        <v>248</v>
      </c>
      <c r="B85" s="14" t="s">
        <v>113</v>
      </c>
      <c r="C85" s="17" t="s">
        <v>1904</v>
      </c>
      <c r="D85" s="657">
        <v>288610.73828009743</v>
      </c>
    </row>
    <row r="86" spans="1:4" ht="30" customHeight="1" thickTop="1" thickBot="1">
      <c r="A86" s="16" t="s">
        <v>249</v>
      </c>
      <c r="B86" s="14" t="s">
        <v>113</v>
      </c>
      <c r="C86" s="17" t="s">
        <v>250</v>
      </c>
      <c r="D86" s="657">
        <v>5391.2262466074444</v>
      </c>
    </row>
    <row r="87" spans="1:4" ht="30" customHeight="1" thickTop="1" thickBot="1">
      <c r="A87" s="16" t="s">
        <v>255</v>
      </c>
      <c r="B87" s="14" t="s">
        <v>113</v>
      </c>
      <c r="C87" s="17" t="s">
        <v>256</v>
      </c>
      <c r="D87" s="657">
        <v>1333764.8394923545</v>
      </c>
    </row>
    <row r="88" spans="1:4" ht="30" customHeight="1" thickTop="1" thickBot="1">
      <c r="A88" s="16" t="s">
        <v>253</v>
      </c>
      <c r="B88" s="14" t="s">
        <v>113</v>
      </c>
      <c r="C88" s="17" t="s">
        <v>254</v>
      </c>
      <c r="D88" s="657">
        <v>23252.074683643954</v>
      </c>
    </row>
    <row r="89" spans="1:4" ht="30" customHeight="1" thickTop="1" thickBot="1">
      <c r="A89" s="16" t="s">
        <v>251</v>
      </c>
      <c r="B89" s="14" t="s">
        <v>113</v>
      </c>
      <c r="C89" s="17" t="s">
        <v>252</v>
      </c>
      <c r="D89" s="657">
        <v>29065.093354554941</v>
      </c>
    </row>
    <row r="90" spans="1:4" ht="30" customHeight="1" thickTop="1" thickBot="1">
      <c r="A90" s="16" t="s">
        <v>257</v>
      </c>
      <c r="B90" s="14" t="s">
        <v>113</v>
      </c>
      <c r="C90" s="17" t="s">
        <v>258</v>
      </c>
      <c r="D90" s="657">
        <v>8392.0031197191347</v>
      </c>
    </row>
    <row r="91" spans="1:4" ht="30" customHeight="1" thickTop="1" thickBot="1">
      <c r="A91" s="16" t="s">
        <v>259</v>
      </c>
      <c r="B91" s="14" t="s">
        <v>113</v>
      </c>
      <c r="C91" s="17" t="s">
        <v>260</v>
      </c>
      <c r="D91" s="657">
        <v>15156.46624046244</v>
      </c>
    </row>
    <row r="92" spans="1:4" ht="30" customHeight="1" thickTop="1" thickBot="1">
      <c r="A92" s="16" t="s">
        <v>261</v>
      </c>
      <c r="B92" s="14" t="s">
        <v>113</v>
      </c>
      <c r="C92" s="17" t="s">
        <v>262</v>
      </c>
      <c r="D92" s="657">
        <v>9154.9124942390572</v>
      </c>
    </row>
    <row r="93" spans="1:4" ht="30" customHeight="1" thickTop="1" thickBot="1">
      <c r="A93" s="16" t="s">
        <v>263</v>
      </c>
      <c r="B93" s="14" t="s">
        <v>113</v>
      </c>
      <c r="C93" s="17" t="s">
        <v>264</v>
      </c>
      <c r="D93" s="657">
        <v>5341.4157452286154</v>
      </c>
    </row>
    <row r="94" spans="1:4" ht="30" customHeight="1" thickTop="1" thickBot="1">
      <c r="A94" s="16" t="s">
        <v>265</v>
      </c>
      <c r="B94" s="14" t="s">
        <v>113</v>
      </c>
      <c r="C94" s="17" t="s">
        <v>266</v>
      </c>
      <c r="D94" s="657">
        <v>18208.103738542126</v>
      </c>
    </row>
    <row r="95" spans="1:4" ht="30" customHeight="1" thickTop="1" thickBot="1">
      <c r="A95" s="16" t="s">
        <v>267</v>
      </c>
      <c r="B95" s="14" t="s">
        <v>113</v>
      </c>
      <c r="C95" s="17" t="s">
        <v>268</v>
      </c>
      <c r="D95" s="657">
        <v>79444.588502450162</v>
      </c>
    </row>
    <row r="96" spans="1:4" ht="30" customHeight="1" thickTop="1" thickBot="1">
      <c r="A96" s="16" t="s">
        <v>269</v>
      </c>
      <c r="B96" s="14" t="s">
        <v>113</v>
      </c>
      <c r="C96" s="17" t="s">
        <v>270</v>
      </c>
      <c r="D96" s="657">
        <v>156090.31616335062</v>
      </c>
    </row>
    <row r="97" spans="1:4" ht="30" customHeight="1" thickTop="1" thickBot="1">
      <c r="A97" s="16" t="s">
        <v>271</v>
      </c>
      <c r="B97" s="14" t="s">
        <v>113</v>
      </c>
      <c r="C97" s="17" t="s">
        <v>272</v>
      </c>
      <c r="D97" s="657">
        <v>139840.51970233841</v>
      </c>
    </row>
    <row r="98" spans="1:4" ht="30" customHeight="1" thickTop="1" thickBot="1">
      <c r="A98" s="16" t="s">
        <v>273</v>
      </c>
      <c r="B98" s="14" t="s">
        <v>113</v>
      </c>
      <c r="C98" s="17" t="s">
        <v>274</v>
      </c>
      <c r="D98" s="657">
        <v>8078.763161689345</v>
      </c>
    </row>
    <row r="99" spans="1:4" ht="30" customHeight="1" thickTop="1" thickBot="1">
      <c r="A99" s="16" t="s">
        <v>275</v>
      </c>
      <c r="B99" s="14" t="s">
        <v>113</v>
      </c>
      <c r="C99" s="17" t="s">
        <v>276</v>
      </c>
      <c r="D99" s="657">
        <v>12384.702917919709</v>
      </c>
    </row>
    <row r="100" spans="1:4" ht="30" customHeight="1" thickTop="1" thickBot="1">
      <c r="A100" s="16" t="s">
        <v>277</v>
      </c>
      <c r="B100" s="14" t="s">
        <v>113</v>
      </c>
      <c r="C100" s="17" t="s">
        <v>278</v>
      </c>
      <c r="D100" s="657">
        <v>331557.36122973781</v>
      </c>
    </row>
    <row r="101" spans="1:4" ht="30" customHeight="1" thickTop="1" thickBot="1">
      <c r="A101" s="16" t="s">
        <v>279</v>
      </c>
      <c r="B101" s="14" t="s">
        <v>113</v>
      </c>
      <c r="C101" s="17" t="s">
        <v>1905</v>
      </c>
      <c r="D101" s="657">
        <v>331557.36122973781</v>
      </c>
    </row>
    <row r="102" spans="1:4" ht="30" customHeight="1" thickTop="1" thickBot="1">
      <c r="A102" s="16" t="s">
        <v>280</v>
      </c>
      <c r="B102" s="14" t="s">
        <v>113</v>
      </c>
      <c r="C102" s="17" t="s">
        <v>281</v>
      </c>
      <c r="D102" s="657">
        <v>542548.40928502555</v>
      </c>
    </row>
    <row r="103" spans="1:4" ht="30" customHeight="1" thickTop="1" thickBot="1">
      <c r="A103" s="16" t="s">
        <v>282</v>
      </c>
      <c r="B103" s="14" t="s">
        <v>113</v>
      </c>
      <c r="C103" s="17" t="s">
        <v>283</v>
      </c>
      <c r="D103" s="657">
        <v>542548.40928502555</v>
      </c>
    </row>
    <row r="104" spans="1:4" ht="30" customHeight="1" thickTop="1" thickBot="1">
      <c r="A104" s="16" t="s">
        <v>284</v>
      </c>
      <c r="B104" s="14" t="s">
        <v>113</v>
      </c>
      <c r="C104" s="17" t="s">
        <v>285</v>
      </c>
      <c r="D104" s="657">
        <v>635126.11404397839</v>
      </c>
    </row>
    <row r="105" spans="1:4" ht="30" customHeight="1" thickTop="1" thickBot="1">
      <c r="A105" s="16" t="s">
        <v>286</v>
      </c>
      <c r="B105" s="14" t="s">
        <v>113</v>
      </c>
      <c r="C105" s="17" t="s">
        <v>287</v>
      </c>
      <c r="D105" s="657">
        <v>262662.32513005205</v>
      </c>
    </row>
    <row r="106" spans="1:4" ht="30" customHeight="1" thickTop="1" thickBot="1">
      <c r="A106" s="16" t="s">
        <v>288</v>
      </c>
      <c r="B106" s="14" t="s">
        <v>113</v>
      </c>
      <c r="C106" s="17" t="s">
        <v>289</v>
      </c>
      <c r="D106" s="657">
        <v>9154.9124942390572</v>
      </c>
    </row>
    <row r="107" spans="1:4" ht="30" customHeight="1" thickTop="1" thickBot="1">
      <c r="A107" s="16" t="s">
        <v>290</v>
      </c>
      <c r="B107" s="14" t="s">
        <v>113</v>
      </c>
      <c r="C107" s="17" t="s">
        <v>291</v>
      </c>
      <c r="D107" s="657">
        <v>505947.92135706753</v>
      </c>
    </row>
    <row r="108" spans="1:4" ht="30" customHeight="1" thickTop="1" thickBot="1">
      <c r="A108" s="16" t="s">
        <v>292</v>
      </c>
      <c r="B108" s="14" t="s">
        <v>113</v>
      </c>
      <c r="C108" s="17" t="s">
        <v>293</v>
      </c>
      <c r="D108" s="657">
        <v>9154.9124942390572</v>
      </c>
    </row>
    <row r="109" spans="1:4" ht="30" customHeight="1" thickTop="1" thickBot="1">
      <c r="A109" s="16" t="s">
        <v>294</v>
      </c>
      <c r="B109" s="14" t="s">
        <v>113</v>
      </c>
      <c r="C109" s="17" t="s">
        <v>1906</v>
      </c>
      <c r="D109" s="657">
        <v>747080.54770596768</v>
      </c>
    </row>
    <row r="110" spans="1:4" ht="30" customHeight="1" thickTop="1" thickBot="1">
      <c r="A110" s="16" t="s">
        <v>295</v>
      </c>
      <c r="B110" s="14" t="s">
        <v>113</v>
      </c>
      <c r="C110" s="17" t="s">
        <v>296</v>
      </c>
      <c r="D110" s="657">
        <v>6459.299370935335</v>
      </c>
    </row>
    <row r="111" spans="1:4" ht="30" customHeight="1" thickTop="1" thickBot="1">
      <c r="A111" s="16" t="s">
        <v>297</v>
      </c>
      <c r="B111" s="14" t="s">
        <v>113</v>
      </c>
      <c r="C111" s="17" t="s">
        <v>298</v>
      </c>
      <c r="D111" s="657">
        <v>116373.14803088293</v>
      </c>
    </row>
    <row r="112" spans="1:4" ht="30" customHeight="1" thickTop="1" thickBot="1">
      <c r="A112" s="16" t="s">
        <v>299</v>
      </c>
      <c r="B112" s="14" t="s">
        <v>113</v>
      </c>
      <c r="C112" s="17" t="s">
        <v>300</v>
      </c>
      <c r="D112" s="657">
        <v>538242.46952879522</v>
      </c>
    </row>
    <row r="113" spans="1:4" ht="30" customHeight="1" thickTop="1" thickBot="1">
      <c r="A113" s="16" t="s">
        <v>301</v>
      </c>
      <c r="B113" s="14" t="s">
        <v>113</v>
      </c>
      <c r="C113" s="17" t="s">
        <v>302</v>
      </c>
      <c r="D113" s="657">
        <v>15156.46624046244</v>
      </c>
    </row>
    <row r="114" spans="1:4" ht="30" customHeight="1" thickTop="1" thickBot="1">
      <c r="A114" s="16" t="s">
        <v>305</v>
      </c>
      <c r="B114" s="14" t="s">
        <v>113</v>
      </c>
      <c r="C114" s="17" t="s">
        <v>306</v>
      </c>
      <c r="D114" s="657">
        <v>115183.88847916218</v>
      </c>
    </row>
    <row r="115" spans="1:4" ht="30" customHeight="1" thickTop="1" thickBot="1">
      <c r="A115" s="16" t="s">
        <v>303</v>
      </c>
      <c r="B115" s="14" t="s">
        <v>113</v>
      </c>
      <c r="C115" s="17" t="s">
        <v>304</v>
      </c>
      <c r="D115" s="657">
        <v>133279.08769284454</v>
      </c>
    </row>
    <row r="116" spans="1:4" ht="30" customHeight="1" thickTop="1" thickBot="1">
      <c r="A116" s="16" t="s">
        <v>309</v>
      </c>
      <c r="B116" s="14" t="s">
        <v>113</v>
      </c>
      <c r="C116" s="17" t="s">
        <v>1907</v>
      </c>
      <c r="D116" s="657">
        <v>97601.301141221542</v>
      </c>
    </row>
    <row r="117" spans="1:4" ht="30" customHeight="1" thickTop="1" thickBot="1">
      <c r="A117" s="16" t="s">
        <v>310</v>
      </c>
      <c r="B117" s="14" t="s">
        <v>113</v>
      </c>
      <c r="C117" s="17" t="s">
        <v>311</v>
      </c>
      <c r="D117" s="657">
        <v>158602.11435448501</v>
      </c>
    </row>
    <row r="118" spans="1:4" ht="30" customHeight="1" thickTop="1" thickBot="1">
      <c r="A118" s="16" t="s">
        <v>313</v>
      </c>
      <c r="B118" s="14" t="s">
        <v>113</v>
      </c>
      <c r="C118" s="17" t="s">
        <v>1909</v>
      </c>
      <c r="D118" s="657">
        <v>158602.11435448501</v>
      </c>
    </row>
    <row r="119" spans="1:4" ht="30" customHeight="1" thickTop="1" thickBot="1">
      <c r="A119" s="16" t="s">
        <v>318</v>
      </c>
      <c r="B119" s="14" t="s">
        <v>113</v>
      </c>
      <c r="C119" s="17" t="s">
        <v>319</v>
      </c>
      <c r="D119" s="657">
        <v>158602.11435448501</v>
      </c>
    </row>
    <row r="120" spans="1:4" ht="30" customHeight="1" thickTop="1" thickBot="1">
      <c r="A120" s="16" t="s">
        <v>314</v>
      </c>
      <c r="B120" s="14" t="s">
        <v>113</v>
      </c>
      <c r="C120" s="17" t="s">
        <v>315</v>
      </c>
      <c r="D120" s="657">
        <v>157362.77365097578</v>
      </c>
    </row>
    <row r="121" spans="1:4" ht="30" customHeight="1" thickTop="1" thickBot="1">
      <c r="A121" s="16" t="s">
        <v>1648</v>
      </c>
      <c r="B121" s="14" t="s">
        <v>113</v>
      </c>
      <c r="C121" s="17" t="s">
        <v>1649</v>
      </c>
      <c r="D121" s="657">
        <v>92270.137633507751</v>
      </c>
    </row>
    <row r="122" spans="1:4" ht="30" customHeight="1" thickTop="1" thickBot="1">
      <c r="A122" s="16" t="s">
        <v>322</v>
      </c>
      <c r="B122" s="14" t="s">
        <v>113</v>
      </c>
      <c r="C122" s="17" t="s">
        <v>323</v>
      </c>
      <c r="D122" s="657">
        <v>92270.137633507751</v>
      </c>
    </row>
    <row r="123" spans="1:4" ht="30" customHeight="1" thickTop="1" thickBot="1">
      <c r="A123" s="16" t="s">
        <v>320</v>
      </c>
      <c r="B123" s="14" t="s">
        <v>113</v>
      </c>
      <c r="C123" s="17" t="s">
        <v>321</v>
      </c>
      <c r="D123" s="657">
        <v>91549.124942390568</v>
      </c>
    </row>
    <row r="124" spans="1:4" ht="30" customHeight="1" thickTop="1" thickBot="1">
      <c r="A124" s="16" t="s">
        <v>312</v>
      </c>
      <c r="B124" s="14" t="s">
        <v>113</v>
      </c>
      <c r="C124" s="17" t="s">
        <v>1908</v>
      </c>
      <c r="D124" s="657">
        <v>158602.11435448501</v>
      </c>
    </row>
    <row r="125" spans="1:4" ht="30" customHeight="1" thickTop="1" thickBot="1">
      <c r="A125" s="16" t="s">
        <v>316</v>
      </c>
      <c r="B125" s="14" t="s">
        <v>113</v>
      </c>
      <c r="C125" s="17" t="s">
        <v>317</v>
      </c>
      <c r="D125" s="657">
        <v>158602.11435448501</v>
      </c>
    </row>
    <row r="126" spans="1:4" ht="30" customHeight="1" thickTop="1" thickBot="1">
      <c r="A126" s="16" t="s">
        <v>307</v>
      </c>
      <c r="B126" s="14" t="s">
        <v>113</v>
      </c>
      <c r="C126" s="17" t="s">
        <v>308</v>
      </c>
      <c r="D126" s="657">
        <v>92270.137633507751</v>
      </c>
    </row>
    <row r="127" spans="1:4" ht="30" customHeight="1" thickTop="1" thickBot="1">
      <c r="A127" s="16" t="s">
        <v>324</v>
      </c>
      <c r="B127" s="14" t="s">
        <v>113</v>
      </c>
      <c r="C127" s="17" t="s">
        <v>325</v>
      </c>
      <c r="D127" s="657">
        <v>8827.1765002722423</v>
      </c>
    </row>
    <row r="128" spans="1:4" ht="30" customHeight="1" thickTop="1" thickBot="1">
      <c r="A128" s="16" t="s">
        <v>326</v>
      </c>
      <c r="B128" s="14" t="s">
        <v>113</v>
      </c>
      <c r="C128" s="17" t="s">
        <v>327</v>
      </c>
      <c r="D128" s="657">
        <v>89245.727566631671</v>
      </c>
    </row>
    <row r="129" spans="1:4" ht="30" customHeight="1" thickTop="1" thickBot="1">
      <c r="A129" s="16" t="s">
        <v>328</v>
      </c>
      <c r="B129" s="14" t="s">
        <v>113</v>
      </c>
      <c r="C129" s="17" t="s">
        <v>329</v>
      </c>
      <c r="D129" s="657">
        <v>51.261187574170968</v>
      </c>
    </row>
    <row r="130" spans="1:4" ht="30" customHeight="1" thickTop="1" thickBot="1">
      <c r="A130" s="16" t="s">
        <v>330</v>
      </c>
      <c r="B130" s="14" t="s">
        <v>113</v>
      </c>
      <c r="C130" s="17" t="s">
        <v>331</v>
      </c>
      <c r="D130" s="657">
        <v>2339.588748527759</v>
      </c>
    </row>
    <row r="131" spans="1:4" ht="30" customHeight="1" thickTop="1" thickBot="1">
      <c r="A131" s="16" t="s">
        <v>332</v>
      </c>
      <c r="B131" s="14" t="s">
        <v>113</v>
      </c>
      <c r="C131" s="17" t="s">
        <v>333</v>
      </c>
      <c r="D131" s="657">
        <v>4575.5736028705014</v>
      </c>
    </row>
    <row r="132" spans="1:4" ht="30" customHeight="1" thickTop="1" thickBot="1">
      <c r="A132" s="16" t="s">
        <v>334</v>
      </c>
      <c r="B132" s="14" t="s">
        <v>113</v>
      </c>
      <c r="C132" s="17" t="s">
        <v>1676</v>
      </c>
      <c r="D132" s="657">
        <v>4575.5736028705014</v>
      </c>
    </row>
    <row r="133" spans="1:4" ht="30" customHeight="1" thickTop="1" thickBot="1">
      <c r="A133" s="16" t="s">
        <v>335</v>
      </c>
      <c r="B133" s="14" t="s">
        <v>92</v>
      </c>
      <c r="C133" s="17" t="s">
        <v>1910</v>
      </c>
      <c r="D133" s="657">
        <v>291727.41848460701</v>
      </c>
    </row>
    <row r="134" spans="1:4" ht="30" customHeight="1" thickTop="1" thickBot="1">
      <c r="A134" s="16" t="s">
        <v>336</v>
      </c>
      <c r="B134" s="14" t="s">
        <v>113</v>
      </c>
      <c r="C134" s="17" t="s">
        <v>337</v>
      </c>
      <c r="D134" s="657">
        <v>72862.997210763744</v>
      </c>
    </row>
    <row r="135" spans="1:4" ht="30" customHeight="1" thickTop="1" thickBot="1">
      <c r="A135" s="16" t="s">
        <v>338</v>
      </c>
      <c r="B135" s="14" t="s">
        <v>339</v>
      </c>
      <c r="C135" s="17" t="s">
        <v>340</v>
      </c>
      <c r="D135" s="657">
        <v>1098.0146378387421</v>
      </c>
    </row>
    <row r="136" spans="1:4" ht="30" customHeight="1" thickTop="1" thickBot="1">
      <c r="A136" s="16" t="s">
        <v>352</v>
      </c>
      <c r="B136" s="14" t="s">
        <v>339</v>
      </c>
      <c r="C136" s="17" t="s">
        <v>353</v>
      </c>
      <c r="D136" s="657">
        <v>1271.5156241998691</v>
      </c>
    </row>
    <row r="137" spans="1:4" ht="30" customHeight="1" thickTop="1" thickBot="1">
      <c r="A137" s="16" t="s">
        <v>343</v>
      </c>
      <c r="B137" s="14" t="s">
        <v>344</v>
      </c>
      <c r="C137" s="17" t="s">
        <v>345</v>
      </c>
      <c r="D137" s="657">
        <v>0.46135068816753877</v>
      </c>
    </row>
    <row r="138" spans="1:4" ht="30" customHeight="1" thickTop="1" thickBot="1">
      <c r="A138" s="16" t="s">
        <v>346</v>
      </c>
      <c r="B138" s="14" t="s">
        <v>344</v>
      </c>
      <c r="C138" s="17" t="s">
        <v>347</v>
      </c>
      <c r="D138" s="657">
        <v>0.46135068816753877</v>
      </c>
    </row>
    <row r="139" spans="1:4" ht="30" customHeight="1" thickTop="1" thickBot="1">
      <c r="A139" s="16" t="s">
        <v>350</v>
      </c>
      <c r="B139" s="14" t="s">
        <v>339</v>
      </c>
      <c r="C139" s="17" t="s">
        <v>351</v>
      </c>
      <c r="D139" s="657">
        <v>1548.0878647399636</v>
      </c>
    </row>
    <row r="140" spans="1:4" ht="30" customHeight="1" thickTop="1" thickBot="1">
      <c r="A140" s="16" t="s">
        <v>348</v>
      </c>
      <c r="B140" s="14" t="s">
        <v>339</v>
      </c>
      <c r="C140" s="17" t="s">
        <v>349</v>
      </c>
      <c r="D140" s="657">
        <v>1373.7998269877821</v>
      </c>
    </row>
    <row r="141" spans="1:4" ht="30" customHeight="1" thickTop="1" thickBot="1">
      <c r="A141" s="16" t="s">
        <v>356</v>
      </c>
      <c r="B141" s="14" t="s">
        <v>113</v>
      </c>
      <c r="C141" s="17" t="s">
        <v>357</v>
      </c>
      <c r="D141" s="657">
        <v>72862.997210763744</v>
      </c>
    </row>
    <row r="142" spans="1:4" ht="30" customHeight="1" thickTop="1" thickBot="1">
      <c r="A142" s="16" t="s">
        <v>341</v>
      </c>
      <c r="B142" s="14" t="s">
        <v>339</v>
      </c>
      <c r="C142" s="17" t="s">
        <v>342</v>
      </c>
      <c r="D142" s="657">
        <v>1373.7998269877821</v>
      </c>
    </row>
    <row r="143" spans="1:4" ht="30" customHeight="1" thickTop="1" thickBot="1">
      <c r="A143" s="16" t="s">
        <v>354</v>
      </c>
      <c r="B143" s="14" t="s">
        <v>113</v>
      </c>
      <c r="C143" s="17" t="s">
        <v>355</v>
      </c>
      <c r="D143" s="657">
        <v>72862.997210763744</v>
      </c>
    </row>
    <row r="144" spans="1:4" ht="30" customHeight="1" thickTop="1" thickBot="1">
      <c r="A144" s="16" t="s">
        <v>359</v>
      </c>
      <c r="B144" s="14" t="s">
        <v>113</v>
      </c>
      <c r="C144" s="17" t="s">
        <v>360</v>
      </c>
      <c r="D144" s="657">
        <v>162753.99989758324</v>
      </c>
    </row>
    <row r="145" spans="1:4" ht="68.25" customHeight="1" thickTop="1" thickBot="1">
      <c r="A145" s="16" t="s">
        <v>358</v>
      </c>
      <c r="B145" s="14" t="s">
        <v>113</v>
      </c>
      <c r="C145" s="17" t="s">
        <v>2197</v>
      </c>
      <c r="D145" s="657">
        <v>240599.50999812889</v>
      </c>
    </row>
    <row r="146" spans="1:4" ht="30" customHeight="1" thickTop="1" thickBot="1">
      <c r="A146" s="16" t="s">
        <v>361</v>
      </c>
      <c r="B146" s="14" t="s">
        <v>113</v>
      </c>
      <c r="C146" s="17" t="s">
        <v>1911</v>
      </c>
      <c r="D146" s="657">
        <v>133074.04294254785</v>
      </c>
    </row>
    <row r="147" spans="1:4" ht="30" customHeight="1" thickTop="1" thickBot="1">
      <c r="A147" s="16" t="s">
        <v>362</v>
      </c>
      <c r="B147" s="14" t="s">
        <v>113</v>
      </c>
      <c r="C147" s="17" t="s">
        <v>1912</v>
      </c>
      <c r="D147" s="657">
        <v>133074.04294254785</v>
      </c>
    </row>
    <row r="148" spans="1:4" ht="30" customHeight="1" thickTop="1" thickBot="1">
      <c r="A148" s="16" t="s">
        <v>367</v>
      </c>
      <c r="B148" s="14" t="s">
        <v>113</v>
      </c>
      <c r="C148" s="17" t="s">
        <v>368</v>
      </c>
      <c r="D148" s="657">
        <v>10675.654924196846</v>
      </c>
    </row>
    <row r="149" spans="1:4" ht="30" customHeight="1" thickTop="1" thickBot="1">
      <c r="A149" s="16" t="s">
        <v>363</v>
      </c>
      <c r="B149" s="14" t="s">
        <v>113</v>
      </c>
      <c r="C149" s="17" t="s">
        <v>364</v>
      </c>
      <c r="D149" s="657">
        <v>6052.4143711913766</v>
      </c>
    </row>
    <row r="150" spans="1:4" ht="30" customHeight="1" thickTop="1" thickBot="1">
      <c r="A150" s="16" t="s">
        <v>158</v>
      </c>
      <c r="B150" s="14" t="s">
        <v>113</v>
      </c>
      <c r="C150" s="17" t="s">
        <v>159</v>
      </c>
      <c r="D150" s="657">
        <v>37830.132851194503</v>
      </c>
    </row>
    <row r="151" spans="1:4" ht="30" customHeight="1" thickTop="1" thickBot="1">
      <c r="A151" s="16" t="s">
        <v>369</v>
      </c>
      <c r="B151" s="14" t="s">
        <v>113</v>
      </c>
      <c r="C151" s="17" t="s">
        <v>370</v>
      </c>
      <c r="D151" s="657">
        <v>97601.301141221542</v>
      </c>
    </row>
    <row r="152" spans="1:4" ht="30" customHeight="1" thickTop="1" thickBot="1">
      <c r="A152" s="16" t="s">
        <v>371</v>
      </c>
      <c r="B152" s="14" t="s">
        <v>113</v>
      </c>
      <c r="C152" s="17" t="s">
        <v>372</v>
      </c>
      <c r="D152" s="657">
        <v>133541.89016606141</v>
      </c>
    </row>
    <row r="153" spans="1:4" ht="30" customHeight="1" thickTop="1" thickBot="1">
      <c r="A153" s="16" t="s">
        <v>365</v>
      </c>
      <c r="B153" s="14" t="s">
        <v>113</v>
      </c>
      <c r="C153" s="17" t="s">
        <v>366</v>
      </c>
      <c r="D153" s="657">
        <v>97601.301141221542</v>
      </c>
    </row>
    <row r="154" spans="1:4" ht="30" customHeight="1" thickTop="1" thickBot="1">
      <c r="A154" s="16" t="s">
        <v>373</v>
      </c>
      <c r="B154" s="14" t="s">
        <v>113</v>
      </c>
      <c r="C154" s="17" t="s">
        <v>374</v>
      </c>
      <c r="D154" s="657">
        <v>51261.187574170966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E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205" customWidth="1"/>
    <col min="4" max="4" width="18.140625" style="189" customWidth="1"/>
  </cols>
  <sheetData>
    <row r="1" spans="1:4" ht="81.75" customHeight="1" thickTop="1" thickBot="1">
      <c r="A1" s="688" t="s">
        <v>1850</v>
      </c>
      <c r="B1" s="689"/>
      <c r="C1" s="689"/>
      <c r="D1" s="690"/>
    </row>
    <row r="2" spans="1:4" ht="48.75" customHeight="1" thickTop="1" thickBot="1">
      <c r="A2" s="687" t="s">
        <v>375</v>
      </c>
      <c r="B2" s="687"/>
      <c r="C2" s="687"/>
      <c r="D2" s="687"/>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1846</v>
      </c>
    </row>
    <row r="6" spans="1:4" ht="16.5" thickTop="1" thickBot="1">
      <c r="A6" s="664" t="s">
        <v>742</v>
      </c>
      <c r="B6" s="664" t="s">
        <v>377</v>
      </c>
      <c r="C6" s="665" t="s">
        <v>2239</v>
      </c>
      <c r="D6" s="656">
        <v>4187.1622749409107</v>
      </c>
    </row>
    <row r="7" spans="1:4" ht="16.5" thickTop="1" thickBot="1">
      <c r="A7" s="664" t="s">
        <v>747</v>
      </c>
      <c r="B7" s="664" t="s">
        <v>377</v>
      </c>
      <c r="C7" s="665" t="s">
        <v>748</v>
      </c>
      <c r="D7" s="656">
        <v>3625.3405013412435</v>
      </c>
    </row>
    <row r="8" spans="1:4" ht="16.5" thickTop="1" thickBot="1">
      <c r="A8" s="664" t="s">
        <v>743</v>
      </c>
      <c r="B8" s="664" t="s">
        <v>377</v>
      </c>
      <c r="C8" s="665" t="s">
        <v>744</v>
      </c>
      <c r="D8" s="656">
        <v>3360.3302307753634</v>
      </c>
    </row>
    <row r="9" spans="1:4" ht="16.5" thickTop="1" thickBot="1">
      <c r="A9" s="664" t="s">
        <v>745</v>
      </c>
      <c r="B9" s="664" t="s">
        <v>377</v>
      </c>
      <c r="C9" s="665" t="s">
        <v>746</v>
      </c>
      <c r="D9" s="656">
        <v>3296.7277658395524</v>
      </c>
    </row>
    <row r="10" spans="1:4" ht="16.5" thickTop="1" thickBot="1">
      <c r="A10" s="664" t="s">
        <v>1668</v>
      </c>
      <c r="B10" s="664" t="s">
        <v>377</v>
      </c>
      <c r="C10" s="665" t="s">
        <v>1667</v>
      </c>
      <c r="D10" s="656">
        <v>4356.7688481030737</v>
      </c>
    </row>
    <row r="11" spans="1:4" ht="16.5" thickTop="1" thickBot="1">
      <c r="A11" s="664" t="s">
        <v>751</v>
      </c>
      <c r="B11" s="664" t="s">
        <v>377</v>
      </c>
      <c r="C11" s="665" t="s">
        <v>752</v>
      </c>
      <c r="D11" s="656">
        <v>17278.669640895401</v>
      </c>
    </row>
    <row r="12" spans="1:4" ht="16.5" thickTop="1" thickBot="1">
      <c r="A12" s="664" t="s">
        <v>749</v>
      </c>
      <c r="B12" s="664" t="s">
        <v>377</v>
      </c>
      <c r="C12" s="665" t="s">
        <v>750</v>
      </c>
      <c r="D12" s="656">
        <v>5575.8160927061235</v>
      </c>
    </row>
    <row r="13" spans="1:4" ht="16.5" thickTop="1" thickBot="1">
      <c r="A13" s="664" t="s">
        <v>753</v>
      </c>
      <c r="B13" s="664" t="s">
        <v>92</v>
      </c>
      <c r="C13" s="665" t="s">
        <v>1935</v>
      </c>
      <c r="D13" s="656">
        <v>973.5945813952585</v>
      </c>
    </row>
    <row r="14" spans="1:4" ht="16.5" thickTop="1" thickBot="1">
      <c r="A14" s="664" t="s">
        <v>755</v>
      </c>
      <c r="B14" s="664" t="s">
        <v>233</v>
      </c>
      <c r="C14" s="665" t="s">
        <v>1937</v>
      </c>
      <c r="D14" s="656">
        <v>47378.132035812043</v>
      </c>
    </row>
    <row r="15" spans="1:4" ht="16.5" thickTop="1" thickBot="1">
      <c r="A15" s="664" t="s">
        <v>756</v>
      </c>
      <c r="B15" s="664" t="s">
        <v>92</v>
      </c>
      <c r="C15" s="665" t="s">
        <v>1938</v>
      </c>
      <c r="D15" s="656">
        <v>957.97541698784789</v>
      </c>
    </row>
    <row r="16" spans="1:4" ht="16.5" thickTop="1" thickBot="1">
      <c r="A16" s="664" t="s">
        <v>754</v>
      </c>
      <c r="B16" s="664" t="s">
        <v>233</v>
      </c>
      <c r="C16" s="665" t="s">
        <v>1936</v>
      </c>
      <c r="D16" s="656">
        <v>48836.092659880436</v>
      </c>
    </row>
    <row r="17" spans="1:4" ht="16.5" thickTop="1" thickBot="1">
      <c r="A17" s="664" t="s">
        <v>776</v>
      </c>
      <c r="B17" s="664" t="s">
        <v>422</v>
      </c>
      <c r="C17" s="665" t="s">
        <v>777</v>
      </c>
      <c r="D17" s="656">
        <v>10356.601373714606</v>
      </c>
    </row>
    <row r="18" spans="1:4" ht="16.5" thickTop="1" thickBot="1">
      <c r="A18" s="664" t="s">
        <v>757</v>
      </c>
      <c r="B18" s="664" t="s">
        <v>387</v>
      </c>
      <c r="C18" s="665" t="s">
        <v>1939</v>
      </c>
      <c r="D18" s="656">
        <v>67683.045765445771</v>
      </c>
    </row>
    <row r="19" spans="1:4" ht="16.5" thickTop="1" thickBot="1">
      <c r="A19" s="664" t="s">
        <v>758</v>
      </c>
      <c r="B19" s="664" t="s">
        <v>387</v>
      </c>
      <c r="C19" s="665" t="s">
        <v>2240</v>
      </c>
      <c r="D19" s="656">
        <v>67683.045765445771</v>
      </c>
    </row>
    <row r="20" spans="1:4" ht="16.5" thickTop="1" thickBot="1">
      <c r="A20" s="664" t="s">
        <v>761</v>
      </c>
      <c r="B20" s="664" t="s">
        <v>387</v>
      </c>
      <c r="C20" s="665" t="s">
        <v>762</v>
      </c>
      <c r="D20" s="656">
        <v>67683.045765445771</v>
      </c>
    </row>
    <row r="21" spans="1:4" ht="16.5" thickTop="1" thickBot="1">
      <c r="A21" s="664" t="s">
        <v>759</v>
      </c>
      <c r="B21" s="664" t="s">
        <v>387</v>
      </c>
      <c r="C21" s="665" t="s">
        <v>2241</v>
      </c>
      <c r="D21" s="656">
        <v>67683.045765445771</v>
      </c>
    </row>
    <row r="22" spans="1:4" ht="16.5" thickTop="1" thickBot="1">
      <c r="A22" s="664" t="s">
        <v>760</v>
      </c>
      <c r="B22" s="664" t="s">
        <v>387</v>
      </c>
      <c r="C22" s="665" t="s">
        <v>2242</v>
      </c>
      <c r="D22" s="656">
        <v>67683.045765445771</v>
      </c>
    </row>
    <row r="23" spans="1:4" ht="16.5" thickTop="1" thickBot="1">
      <c r="A23" s="664" t="s">
        <v>763</v>
      </c>
      <c r="B23" s="664" t="s">
        <v>387</v>
      </c>
      <c r="C23" s="665" t="s">
        <v>764</v>
      </c>
      <c r="D23" s="656">
        <v>67683.045765445771</v>
      </c>
    </row>
    <row r="24" spans="1:4" ht="16.5" thickTop="1" thickBot="1">
      <c r="A24" s="664" t="s">
        <v>772</v>
      </c>
      <c r="B24" s="664" t="s">
        <v>387</v>
      </c>
      <c r="C24" s="665" t="s">
        <v>773</v>
      </c>
      <c r="D24" s="656">
        <v>41651.105086428171</v>
      </c>
    </row>
    <row r="25" spans="1:4" ht="16.5" thickTop="1" thickBot="1">
      <c r="A25" s="664" t="s">
        <v>765</v>
      </c>
      <c r="B25" s="664" t="s">
        <v>387</v>
      </c>
      <c r="C25" s="665" t="s">
        <v>766</v>
      </c>
      <c r="D25" s="656">
        <v>67683.045765445771</v>
      </c>
    </row>
    <row r="26" spans="1:4" ht="16.5" thickTop="1" thickBot="1">
      <c r="A26" s="664" t="s">
        <v>768</v>
      </c>
      <c r="B26" s="664" t="s">
        <v>387</v>
      </c>
      <c r="C26" s="665" t="s">
        <v>2002</v>
      </c>
      <c r="D26" s="656">
        <v>67683.045765445771</v>
      </c>
    </row>
    <row r="27" spans="1:4" ht="16.5" thickTop="1" thickBot="1">
      <c r="A27" s="664" t="s">
        <v>767</v>
      </c>
      <c r="B27" s="664" t="s">
        <v>387</v>
      </c>
      <c r="C27" s="665" t="s">
        <v>2004</v>
      </c>
      <c r="D27" s="656">
        <v>67683.045765445771</v>
      </c>
    </row>
    <row r="28" spans="1:4" ht="16.5" thickTop="1" thickBot="1">
      <c r="A28" s="664" t="s">
        <v>770</v>
      </c>
      <c r="B28" s="664" t="s">
        <v>387</v>
      </c>
      <c r="C28" s="665" t="s">
        <v>2003</v>
      </c>
      <c r="D28" s="656">
        <v>67683.045765445771</v>
      </c>
    </row>
    <row r="29" spans="1:4" ht="16.5" thickTop="1" thickBot="1">
      <c r="A29" s="664" t="s">
        <v>769</v>
      </c>
      <c r="B29" s="664" t="s">
        <v>387</v>
      </c>
      <c r="C29" s="665" t="s">
        <v>2001</v>
      </c>
      <c r="D29" s="656">
        <v>67683.045765445771</v>
      </c>
    </row>
    <row r="30" spans="1:4" ht="16.5" thickTop="1" thickBot="1">
      <c r="A30" s="664" t="s">
        <v>771</v>
      </c>
      <c r="B30" s="664" t="s">
        <v>387</v>
      </c>
      <c r="C30" s="665" t="s">
        <v>2243</v>
      </c>
      <c r="D30" s="656">
        <v>67683.045765445771</v>
      </c>
    </row>
    <row r="31" spans="1:4" ht="16.5" thickTop="1" thickBot="1">
      <c r="A31" s="664" t="s">
        <v>774</v>
      </c>
      <c r="B31" s="664" t="s">
        <v>422</v>
      </c>
      <c r="C31" s="665" t="s">
        <v>775</v>
      </c>
      <c r="D31" s="656">
        <v>63.602464935811291</v>
      </c>
    </row>
    <row r="32" spans="1:4" ht="16.5" thickTop="1" thickBot="1">
      <c r="A32" s="664" t="s">
        <v>779</v>
      </c>
      <c r="B32" s="664" t="s">
        <v>144</v>
      </c>
      <c r="C32" s="665" t="s">
        <v>1941</v>
      </c>
      <c r="D32" s="656">
        <v>635.17935256802957</v>
      </c>
    </row>
    <row r="33" spans="1:4" ht="16.5" thickTop="1" thickBot="1">
      <c r="A33" s="664" t="s">
        <v>780</v>
      </c>
      <c r="B33" s="664" t="s">
        <v>377</v>
      </c>
      <c r="C33" s="665" t="s">
        <v>781</v>
      </c>
      <c r="D33" s="656">
        <v>5671.2197901098407</v>
      </c>
    </row>
    <row r="34" spans="1:4" ht="16.5" thickTop="1" thickBot="1">
      <c r="A34" s="664" t="s">
        <v>786</v>
      </c>
      <c r="B34" s="664" t="s">
        <v>377</v>
      </c>
      <c r="C34" s="665" t="s">
        <v>787</v>
      </c>
      <c r="D34" s="656">
        <v>6010.4329364341675</v>
      </c>
    </row>
    <row r="35" spans="1:4" ht="16.5" thickTop="1" thickBot="1">
      <c r="A35" s="664" t="s">
        <v>782</v>
      </c>
      <c r="B35" s="664" t="s">
        <v>377</v>
      </c>
      <c r="C35" s="665" t="s">
        <v>783</v>
      </c>
      <c r="D35" s="656">
        <v>5422.3907667817375</v>
      </c>
    </row>
    <row r="36" spans="1:4" ht="16.5" thickTop="1" thickBot="1">
      <c r="A36" s="664" t="s">
        <v>784</v>
      </c>
      <c r="B36" s="664" t="s">
        <v>377</v>
      </c>
      <c r="C36" s="665" t="s">
        <v>785</v>
      </c>
      <c r="D36" s="656">
        <v>6137.6378663057894</v>
      </c>
    </row>
    <row r="37" spans="1:4" ht="16.5" thickTop="1" thickBot="1">
      <c r="A37" s="664" t="s">
        <v>898</v>
      </c>
      <c r="B37" s="664" t="s">
        <v>377</v>
      </c>
      <c r="C37" s="665" t="s">
        <v>899</v>
      </c>
      <c r="D37" s="656">
        <v>4570.4955080608861</v>
      </c>
    </row>
    <row r="38" spans="1:4" ht="16.5" thickTop="1" thickBot="1">
      <c r="A38" s="664" t="s">
        <v>788</v>
      </c>
      <c r="B38" s="664" t="s">
        <v>377</v>
      </c>
      <c r="C38" s="665" t="s">
        <v>789</v>
      </c>
      <c r="D38" s="656">
        <v>4570.4955080608861</v>
      </c>
    </row>
    <row r="39" spans="1:4" ht="16.5" thickTop="1" thickBot="1">
      <c r="A39" s="664" t="s">
        <v>917</v>
      </c>
      <c r="B39" s="664" t="s">
        <v>92</v>
      </c>
      <c r="C39" s="665" t="s">
        <v>2244</v>
      </c>
      <c r="D39" s="656">
        <v>396243.35655010433</v>
      </c>
    </row>
    <row r="40" spans="1:4" ht="16.5" thickTop="1" thickBot="1">
      <c r="A40" s="664" t="s">
        <v>896</v>
      </c>
      <c r="B40" s="664" t="s">
        <v>92</v>
      </c>
      <c r="C40" s="665" t="s">
        <v>897</v>
      </c>
      <c r="D40" s="656">
        <v>32172.246846697879</v>
      </c>
    </row>
    <row r="41" spans="1:4" ht="16.5" thickTop="1" thickBot="1">
      <c r="A41" s="664" t="s">
        <v>827</v>
      </c>
      <c r="B41" s="664" t="s">
        <v>92</v>
      </c>
      <c r="C41" s="665" t="s">
        <v>828</v>
      </c>
      <c r="D41" s="656">
        <v>1017.6394389729807</v>
      </c>
    </row>
    <row r="42" spans="1:4" ht="16.5" thickTop="1" thickBot="1">
      <c r="A42" s="664" t="s">
        <v>432</v>
      </c>
      <c r="B42" s="664" t="s">
        <v>92</v>
      </c>
      <c r="C42" s="665" t="s">
        <v>433</v>
      </c>
      <c r="D42" s="656">
        <v>15084.384600609912</v>
      </c>
    </row>
    <row r="43" spans="1:4" ht="16.5" thickTop="1" thickBot="1">
      <c r="A43" s="664" t="s">
        <v>376</v>
      </c>
      <c r="B43" s="664" t="s">
        <v>377</v>
      </c>
      <c r="C43" s="665" t="s">
        <v>378</v>
      </c>
      <c r="D43" s="656">
        <v>6084.6358121926141</v>
      </c>
    </row>
    <row r="44" spans="1:4" ht="16.5" thickTop="1" thickBot="1">
      <c r="A44" s="664" t="s">
        <v>379</v>
      </c>
      <c r="B44" s="664" t="s">
        <v>144</v>
      </c>
      <c r="C44" s="665" t="s">
        <v>2245</v>
      </c>
      <c r="D44" s="656">
        <v>11977.816545229582</v>
      </c>
    </row>
    <row r="45" spans="1:4" ht="16.5" thickTop="1" thickBot="1">
      <c r="A45" s="664" t="s">
        <v>778</v>
      </c>
      <c r="B45" s="664" t="s">
        <v>377</v>
      </c>
      <c r="C45" s="665" t="s">
        <v>1940</v>
      </c>
      <c r="D45" s="656">
        <v>5607.6173251740292</v>
      </c>
    </row>
    <row r="46" spans="1:4" ht="16.5" thickTop="1" thickBot="1">
      <c r="A46" s="664" t="s">
        <v>913</v>
      </c>
      <c r="B46" s="664" t="s">
        <v>92</v>
      </c>
      <c r="C46" s="665" t="s">
        <v>1954</v>
      </c>
      <c r="D46" s="656">
        <v>1041.2776271607042</v>
      </c>
    </row>
    <row r="47" spans="1:4" ht="16.5" thickTop="1" thickBot="1">
      <c r="A47" s="664" t="s">
        <v>914</v>
      </c>
      <c r="B47" s="664" t="s">
        <v>92</v>
      </c>
      <c r="C47" s="665" t="s">
        <v>1955</v>
      </c>
      <c r="D47" s="656">
        <v>20825.552543214086</v>
      </c>
    </row>
    <row r="48" spans="1:4" ht="16.5" thickTop="1" thickBot="1">
      <c r="A48" s="664" t="s">
        <v>797</v>
      </c>
      <c r="B48" s="664" t="s">
        <v>387</v>
      </c>
      <c r="C48" s="665" t="s">
        <v>798</v>
      </c>
      <c r="D48" s="656">
        <v>45227.893735725193</v>
      </c>
    </row>
    <row r="49" spans="1:4" ht="16.5" thickTop="1" thickBot="1">
      <c r="A49" s="664" t="s">
        <v>800</v>
      </c>
      <c r="B49" s="664" t="s">
        <v>387</v>
      </c>
      <c r="C49" s="665" t="s">
        <v>801</v>
      </c>
      <c r="D49" s="656">
        <v>34695.370536994669</v>
      </c>
    </row>
    <row r="50" spans="1:4" ht="16.5" thickTop="1" thickBot="1">
      <c r="A50" s="664" t="s">
        <v>799</v>
      </c>
      <c r="B50" s="664" t="s">
        <v>387</v>
      </c>
      <c r="C50" s="665" t="s">
        <v>1943</v>
      </c>
      <c r="D50" s="656">
        <v>45227.893735725193</v>
      </c>
    </row>
    <row r="51" spans="1:4" ht="16.5" thickTop="1" thickBot="1">
      <c r="A51" s="664" t="s">
        <v>796</v>
      </c>
      <c r="B51" s="664" t="s">
        <v>387</v>
      </c>
      <c r="C51" s="665" t="s">
        <v>1942</v>
      </c>
      <c r="D51" s="656">
        <v>45227.893735725193</v>
      </c>
    </row>
    <row r="52" spans="1:4" ht="16.5" thickTop="1" thickBot="1">
      <c r="A52" s="664" t="s">
        <v>802</v>
      </c>
      <c r="B52" s="664" t="s">
        <v>387</v>
      </c>
      <c r="C52" s="665" t="s">
        <v>803</v>
      </c>
      <c r="D52" s="656">
        <v>45227.893735725193</v>
      </c>
    </row>
    <row r="53" spans="1:4" ht="16.5" thickTop="1" thickBot="1">
      <c r="A53" s="664" t="s">
        <v>380</v>
      </c>
      <c r="B53" s="664" t="s">
        <v>144</v>
      </c>
      <c r="C53" s="665" t="s">
        <v>381</v>
      </c>
      <c r="D53" s="656">
        <v>4897.38980005747</v>
      </c>
    </row>
    <row r="54" spans="1:4" ht="16.5" thickTop="1" thickBot="1">
      <c r="A54" s="664" t="s">
        <v>794</v>
      </c>
      <c r="B54" s="664" t="s">
        <v>377</v>
      </c>
      <c r="C54" s="665" t="s">
        <v>795</v>
      </c>
      <c r="D54" s="656">
        <v>3243.7257117263762</v>
      </c>
    </row>
    <row r="55" spans="1:4" ht="16.5" thickTop="1" thickBot="1">
      <c r="A55" s="664" t="s">
        <v>790</v>
      </c>
      <c r="B55" s="664" t="s">
        <v>422</v>
      </c>
      <c r="C55" s="665" t="s">
        <v>791</v>
      </c>
      <c r="D55" s="656">
        <v>2862.1109221115084</v>
      </c>
    </row>
    <row r="56" spans="1:4" ht="16.5" thickTop="1" thickBot="1">
      <c r="A56" s="664" t="s">
        <v>792</v>
      </c>
      <c r="B56" s="664" t="s">
        <v>606</v>
      </c>
      <c r="C56" s="665" t="s">
        <v>793</v>
      </c>
      <c r="D56" s="656">
        <v>8946.7467343041226</v>
      </c>
    </row>
    <row r="57" spans="1:4" ht="16.5" thickTop="1" thickBot="1">
      <c r="A57" s="664" t="s">
        <v>382</v>
      </c>
      <c r="B57" s="664" t="s">
        <v>377</v>
      </c>
      <c r="C57" s="665" t="s">
        <v>383</v>
      </c>
      <c r="D57" s="656">
        <v>3572.3384472280682</v>
      </c>
    </row>
    <row r="58" spans="1:4" ht="16.5" thickTop="1" thickBot="1">
      <c r="A58" s="664" t="s">
        <v>384</v>
      </c>
      <c r="B58" s="664" t="s">
        <v>377</v>
      </c>
      <c r="C58" s="665" t="s">
        <v>385</v>
      </c>
      <c r="D58" s="656">
        <v>3466.3343390017158</v>
      </c>
    </row>
    <row r="59" spans="1:4" ht="16.5" thickTop="1" thickBot="1">
      <c r="A59" s="664" t="s">
        <v>386</v>
      </c>
      <c r="B59" s="664" t="s">
        <v>387</v>
      </c>
      <c r="C59" s="665" t="s">
        <v>2246</v>
      </c>
      <c r="D59" s="656">
        <v>26469.225824120134</v>
      </c>
    </row>
    <row r="60" spans="1:4" ht="16.5" thickTop="1" thickBot="1">
      <c r="A60" s="664" t="s">
        <v>388</v>
      </c>
      <c r="B60" s="664" t="s">
        <v>377</v>
      </c>
      <c r="C60" s="665" t="s">
        <v>389</v>
      </c>
      <c r="D60" s="656">
        <v>7229.4801810372173</v>
      </c>
    </row>
    <row r="61" spans="1:4" ht="16.5" thickTop="1" thickBot="1">
      <c r="A61" s="664" t="s">
        <v>390</v>
      </c>
      <c r="B61" s="664" t="s">
        <v>233</v>
      </c>
      <c r="C61" s="665" t="s">
        <v>391</v>
      </c>
      <c r="D61" s="656">
        <v>97947.796001149385</v>
      </c>
    </row>
    <row r="62" spans="1:4" ht="16.5" thickTop="1" thickBot="1">
      <c r="A62" s="664" t="s">
        <v>398</v>
      </c>
      <c r="B62" s="664" t="s">
        <v>233</v>
      </c>
      <c r="C62" s="665" t="s">
        <v>399</v>
      </c>
      <c r="D62" s="656">
        <v>5427.4103411892302</v>
      </c>
    </row>
    <row r="63" spans="1:4" ht="16.5" thickTop="1" thickBot="1">
      <c r="A63" s="664" t="s">
        <v>392</v>
      </c>
      <c r="B63" s="664" t="s">
        <v>387</v>
      </c>
      <c r="C63" s="665" t="s">
        <v>393</v>
      </c>
      <c r="D63" s="656">
        <v>31165.207818547533</v>
      </c>
    </row>
    <row r="64" spans="1:4" ht="16.5" thickTop="1" thickBot="1">
      <c r="A64" s="664" t="s">
        <v>400</v>
      </c>
      <c r="B64" s="664" t="s">
        <v>92</v>
      </c>
      <c r="C64" s="665" t="s">
        <v>401</v>
      </c>
      <c r="D64" s="656">
        <v>28843.390272351509</v>
      </c>
    </row>
    <row r="65" spans="1:4" ht="16.5" thickTop="1" thickBot="1">
      <c r="A65" s="664" t="s">
        <v>394</v>
      </c>
      <c r="B65" s="664" t="s">
        <v>92</v>
      </c>
      <c r="C65" s="665" t="s">
        <v>395</v>
      </c>
      <c r="D65" s="656">
        <v>68902.670347128893</v>
      </c>
    </row>
    <row r="66" spans="1:4" ht="16.5" thickTop="1" thickBot="1">
      <c r="A66" s="664" t="s">
        <v>396</v>
      </c>
      <c r="B66" s="664" t="s">
        <v>92</v>
      </c>
      <c r="C66" s="665" t="s">
        <v>397</v>
      </c>
      <c r="D66" s="656">
        <v>98393.013255700062</v>
      </c>
    </row>
    <row r="67" spans="1:4" ht="16.5" thickTop="1" thickBot="1">
      <c r="A67" s="664" t="s">
        <v>918</v>
      </c>
      <c r="B67" s="664" t="s">
        <v>144</v>
      </c>
      <c r="C67" s="665" t="s">
        <v>919</v>
      </c>
      <c r="D67" s="656">
        <v>12879.499149501788</v>
      </c>
    </row>
    <row r="68" spans="1:4" ht="16.5" thickTop="1" thickBot="1">
      <c r="A68" s="664" t="s">
        <v>402</v>
      </c>
      <c r="B68" s="664" t="s">
        <v>377</v>
      </c>
      <c r="C68" s="665" t="s">
        <v>403</v>
      </c>
      <c r="D68" s="656">
        <v>1090.2176756372573</v>
      </c>
    </row>
    <row r="69" spans="1:4" ht="16.5" thickTop="1" thickBot="1">
      <c r="A69" s="664" t="s">
        <v>404</v>
      </c>
      <c r="B69" s="664" t="s">
        <v>377</v>
      </c>
      <c r="C69" s="665" t="s">
        <v>405</v>
      </c>
      <c r="D69" s="656">
        <v>9328.3615239189894</v>
      </c>
    </row>
    <row r="70" spans="1:4" ht="16.5" thickTop="1" thickBot="1">
      <c r="A70" s="664" t="s">
        <v>406</v>
      </c>
      <c r="B70" s="664" t="s">
        <v>144</v>
      </c>
      <c r="C70" s="665" t="s">
        <v>407</v>
      </c>
      <c r="D70" s="656">
        <v>45359.157910056092</v>
      </c>
    </row>
    <row r="71" spans="1:4" ht="16.5" thickTop="1" thickBot="1">
      <c r="A71" s="664" t="s">
        <v>408</v>
      </c>
      <c r="B71" s="664" t="s">
        <v>92</v>
      </c>
      <c r="C71" s="665" t="s">
        <v>409</v>
      </c>
      <c r="D71" s="656">
        <v>12614.488878935907</v>
      </c>
    </row>
    <row r="72" spans="1:4" ht="16.5" thickTop="1" thickBot="1">
      <c r="A72" s="664" t="s">
        <v>410</v>
      </c>
      <c r="B72" s="664" t="s">
        <v>92</v>
      </c>
      <c r="C72" s="665" t="s">
        <v>411</v>
      </c>
      <c r="D72" s="656">
        <v>21223601.928128276</v>
      </c>
    </row>
    <row r="73" spans="1:4" ht="16.5" thickTop="1" thickBot="1">
      <c r="A73" s="664" t="s">
        <v>810</v>
      </c>
      <c r="B73" s="664" t="s">
        <v>377</v>
      </c>
      <c r="C73" s="665" t="s">
        <v>811</v>
      </c>
      <c r="D73" s="656">
        <v>1674.8649099763641</v>
      </c>
    </row>
    <row r="74" spans="1:4" ht="16.5" thickTop="1" thickBot="1">
      <c r="A74" s="664" t="s">
        <v>805</v>
      </c>
      <c r="B74" s="664" t="s">
        <v>377</v>
      </c>
      <c r="C74" s="665" t="s">
        <v>806</v>
      </c>
      <c r="D74" s="656">
        <v>1674.8649099763641</v>
      </c>
    </row>
    <row r="75" spans="1:4" ht="16.5" thickTop="1" thickBot="1">
      <c r="A75" s="664" t="s">
        <v>808</v>
      </c>
      <c r="B75" s="664" t="s">
        <v>377</v>
      </c>
      <c r="C75" s="665" t="s">
        <v>809</v>
      </c>
      <c r="D75" s="656">
        <v>1674.8649099763641</v>
      </c>
    </row>
    <row r="76" spans="1:4" ht="16.5" thickTop="1" thickBot="1">
      <c r="A76" s="664" t="s">
        <v>822</v>
      </c>
      <c r="B76" s="664" t="s">
        <v>377</v>
      </c>
      <c r="C76" s="665" t="s">
        <v>823</v>
      </c>
      <c r="D76" s="656">
        <v>2226.0862727533954</v>
      </c>
    </row>
    <row r="77" spans="1:4" ht="16.5" thickTop="1" thickBot="1">
      <c r="A77" s="664" t="s">
        <v>807</v>
      </c>
      <c r="B77" s="664" t="s">
        <v>377</v>
      </c>
      <c r="C77" s="665" t="s">
        <v>2037</v>
      </c>
      <c r="D77" s="656">
        <v>1759.668196557446</v>
      </c>
    </row>
    <row r="78" spans="1:4" ht="16.5" thickTop="1" thickBot="1">
      <c r="A78" s="664" t="s">
        <v>817</v>
      </c>
      <c r="B78" s="664" t="s">
        <v>377</v>
      </c>
      <c r="C78" s="665" t="s">
        <v>818</v>
      </c>
      <c r="D78" s="656">
        <v>2448.694900028735</v>
      </c>
    </row>
    <row r="79" spans="1:4" ht="16.5" thickTop="1" thickBot="1">
      <c r="A79" s="664" t="s">
        <v>819</v>
      </c>
      <c r="B79" s="664" t="s">
        <v>377</v>
      </c>
      <c r="C79" s="665" t="s">
        <v>2023</v>
      </c>
      <c r="D79" s="656">
        <v>2448.694900028735</v>
      </c>
    </row>
    <row r="80" spans="1:4" ht="16.5" thickTop="1" thickBot="1">
      <c r="A80" s="664" t="s">
        <v>820</v>
      </c>
      <c r="B80" s="664" t="s">
        <v>377</v>
      </c>
      <c r="C80" s="665" t="s">
        <v>2024</v>
      </c>
      <c r="D80" s="656">
        <v>2448.694900028735</v>
      </c>
    </row>
    <row r="81" spans="1:4" ht="16.5" thickTop="1" thickBot="1">
      <c r="A81" s="664" t="s">
        <v>812</v>
      </c>
      <c r="B81" s="664" t="s">
        <v>377</v>
      </c>
      <c r="C81" s="665" t="s">
        <v>2247</v>
      </c>
      <c r="D81" s="656">
        <v>3010.5166736284013</v>
      </c>
    </row>
    <row r="82" spans="1:4" ht="16.5" thickTop="1" thickBot="1">
      <c r="A82" s="664" t="s">
        <v>813</v>
      </c>
      <c r="B82" s="664" t="s">
        <v>377</v>
      </c>
      <c r="C82" s="665" t="s">
        <v>2248</v>
      </c>
      <c r="D82" s="656">
        <v>3010.5166736284013</v>
      </c>
    </row>
    <row r="83" spans="1:4" ht="16.5" thickTop="1" thickBot="1">
      <c r="A83" s="664" t="s">
        <v>814</v>
      </c>
      <c r="B83" s="664" t="s">
        <v>377</v>
      </c>
      <c r="C83" s="665" t="s">
        <v>2249</v>
      </c>
      <c r="D83" s="656">
        <v>3010.5166736284013</v>
      </c>
    </row>
    <row r="84" spans="1:4" ht="16.5" thickTop="1" thickBot="1">
      <c r="A84" s="664" t="s">
        <v>815</v>
      </c>
      <c r="B84" s="664" t="s">
        <v>377</v>
      </c>
      <c r="C84" s="665" t="s">
        <v>2250</v>
      </c>
      <c r="D84" s="656">
        <v>3010.5166736284013</v>
      </c>
    </row>
    <row r="85" spans="1:4" ht="16.5" thickTop="1" thickBot="1">
      <c r="A85" s="664" t="s">
        <v>821</v>
      </c>
      <c r="B85" s="664" t="s">
        <v>377</v>
      </c>
      <c r="C85" s="665" t="s">
        <v>1944</v>
      </c>
      <c r="D85" s="656">
        <v>3010.5166736284013</v>
      </c>
    </row>
    <row r="86" spans="1:4" ht="16.5" thickTop="1" thickBot="1">
      <c r="A86" s="664" t="s">
        <v>816</v>
      </c>
      <c r="B86" s="664" t="s">
        <v>377</v>
      </c>
      <c r="C86" s="665" t="s">
        <v>2251</v>
      </c>
      <c r="D86" s="656">
        <v>3010.5166736284013</v>
      </c>
    </row>
    <row r="87" spans="1:4" ht="16.5" thickTop="1" thickBot="1">
      <c r="A87" s="664" t="s">
        <v>804</v>
      </c>
      <c r="B87" s="664" t="s">
        <v>377</v>
      </c>
      <c r="C87" s="665" t="s">
        <v>2252</v>
      </c>
      <c r="D87" s="656">
        <v>530.59134514075413</v>
      </c>
    </row>
    <row r="88" spans="1:4" ht="16.5" thickTop="1" thickBot="1">
      <c r="A88" s="664" t="s">
        <v>826</v>
      </c>
      <c r="B88" s="664" t="s">
        <v>377</v>
      </c>
      <c r="C88" s="665" t="s">
        <v>1945</v>
      </c>
      <c r="D88" s="656">
        <v>731.42834676182986</v>
      </c>
    </row>
    <row r="89" spans="1:4" ht="16.5" thickTop="1" thickBot="1">
      <c r="A89" s="664" t="s">
        <v>824</v>
      </c>
      <c r="B89" s="664" t="s">
        <v>377</v>
      </c>
      <c r="C89" s="665" t="s">
        <v>825</v>
      </c>
      <c r="D89" s="656">
        <v>699.62711429392425</v>
      </c>
    </row>
    <row r="90" spans="1:4" ht="16.5" thickTop="1" thickBot="1">
      <c r="A90" s="664" t="s">
        <v>915</v>
      </c>
      <c r="B90" s="664" t="s">
        <v>233</v>
      </c>
      <c r="C90" s="665" t="s">
        <v>916</v>
      </c>
      <c r="D90" s="656">
        <v>6084.6358121926141</v>
      </c>
    </row>
    <row r="91" spans="1:4" ht="16.5" thickTop="1" thickBot="1">
      <c r="A91" s="664" t="s">
        <v>412</v>
      </c>
      <c r="B91" s="664" t="s">
        <v>377</v>
      </c>
      <c r="C91" s="665" t="s">
        <v>2253</v>
      </c>
      <c r="D91" s="656">
        <v>61482.382771284254</v>
      </c>
    </row>
    <row r="92" spans="1:4" ht="16.5" thickTop="1" thickBot="1">
      <c r="A92" s="664" t="s">
        <v>413</v>
      </c>
      <c r="B92" s="664" t="s">
        <v>144</v>
      </c>
      <c r="C92" s="665" t="s">
        <v>414</v>
      </c>
      <c r="D92" s="656">
        <v>33158.085053202958</v>
      </c>
    </row>
    <row r="93" spans="1:4" ht="16.5" thickTop="1" thickBot="1">
      <c r="A93" s="664" t="s">
        <v>415</v>
      </c>
      <c r="B93" s="664" t="s">
        <v>144</v>
      </c>
      <c r="C93" s="665" t="s">
        <v>416</v>
      </c>
      <c r="D93" s="656">
        <v>1452.2562827010245</v>
      </c>
    </row>
    <row r="94" spans="1:4" ht="16.5" thickTop="1" thickBot="1">
      <c r="A94" s="664" t="s">
        <v>417</v>
      </c>
      <c r="B94" s="664" t="s">
        <v>144</v>
      </c>
      <c r="C94" s="665" t="s">
        <v>418</v>
      </c>
      <c r="D94" s="656">
        <v>1452.2562827010245</v>
      </c>
    </row>
    <row r="95" spans="1:4" ht="16.5" thickTop="1" thickBot="1">
      <c r="A95" s="664" t="s">
        <v>419</v>
      </c>
      <c r="B95" s="664" t="s">
        <v>377</v>
      </c>
      <c r="C95" s="665" t="s">
        <v>420</v>
      </c>
      <c r="D95" s="656">
        <v>5024.594729929092</v>
      </c>
    </row>
    <row r="96" spans="1:4" ht="16.5" thickTop="1" thickBot="1">
      <c r="A96" s="664" t="s">
        <v>436</v>
      </c>
      <c r="B96" s="664" t="s">
        <v>377</v>
      </c>
      <c r="C96" s="665" t="s">
        <v>437</v>
      </c>
      <c r="D96" s="656">
        <v>3784.3466636807721</v>
      </c>
    </row>
    <row r="97" spans="1:4" ht="16.5" thickTop="1" thickBot="1">
      <c r="A97" s="664" t="s">
        <v>434</v>
      </c>
      <c r="B97" s="664" t="s">
        <v>377</v>
      </c>
      <c r="C97" s="665" t="s">
        <v>435</v>
      </c>
      <c r="D97" s="656">
        <v>4176.5618641182746</v>
      </c>
    </row>
    <row r="98" spans="1:4" ht="16.5" thickTop="1" thickBot="1">
      <c r="A98" s="664" t="s">
        <v>421</v>
      </c>
      <c r="B98" s="664" t="s">
        <v>422</v>
      </c>
      <c r="C98" s="665" t="s">
        <v>423</v>
      </c>
      <c r="D98" s="656">
        <v>3476.9347498243505</v>
      </c>
    </row>
    <row r="99" spans="1:4" ht="16.5" thickTop="1" thickBot="1">
      <c r="A99" s="664" t="s">
        <v>835</v>
      </c>
      <c r="B99" s="664" t="s">
        <v>387</v>
      </c>
      <c r="C99" s="665" t="s">
        <v>2254</v>
      </c>
      <c r="D99" s="656">
        <v>398734.45309342368</v>
      </c>
    </row>
    <row r="100" spans="1:4" ht="16.5" thickTop="1" thickBot="1">
      <c r="A100" s="664" t="s">
        <v>836</v>
      </c>
      <c r="B100" s="664" t="s">
        <v>387</v>
      </c>
      <c r="C100" s="665" t="s">
        <v>2255</v>
      </c>
      <c r="D100" s="656">
        <v>390042.11621886276</v>
      </c>
    </row>
    <row r="101" spans="1:4" ht="16.5" thickTop="1" thickBot="1">
      <c r="A101" s="664" t="s">
        <v>837</v>
      </c>
      <c r="B101" s="664" t="s">
        <v>387</v>
      </c>
      <c r="C101" s="665" t="s">
        <v>2256</v>
      </c>
      <c r="D101" s="656">
        <v>414772.8746680707</v>
      </c>
    </row>
    <row r="102" spans="1:4" ht="16.5" thickTop="1" thickBot="1">
      <c r="A102" s="664" t="s">
        <v>838</v>
      </c>
      <c r="B102" s="664" t="s">
        <v>387</v>
      </c>
      <c r="C102" s="665" t="s">
        <v>2257</v>
      </c>
      <c r="D102" s="656">
        <v>414772.8746680707</v>
      </c>
    </row>
    <row r="103" spans="1:4" ht="16.5" thickTop="1" thickBot="1">
      <c r="A103" s="664" t="s">
        <v>839</v>
      </c>
      <c r="B103" s="664" t="s">
        <v>387</v>
      </c>
      <c r="C103" s="665" t="s">
        <v>2258</v>
      </c>
      <c r="D103" s="656">
        <v>423624.21770497115</v>
      </c>
    </row>
    <row r="104" spans="1:4" ht="16.5" thickTop="1" thickBot="1">
      <c r="A104" s="664" t="s">
        <v>833</v>
      </c>
      <c r="B104" s="664" t="s">
        <v>387</v>
      </c>
      <c r="C104" s="665" t="s">
        <v>2006</v>
      </c>
      <c r="D104" s="656">
        <v>371736.1128963714</v>
      </c>
    </row>
    <row r="105" spans="1:4" ht="16.5" thickTop="1" thickBot="1">
      <c r="A105" s="664" t="s">
        <v>832</v>
      </c>
      <c r="B105" s="664" t="s">
        <v>387</v>
      </c>
      <c r="C105" s="665" t="s">
        <v>2007</v>
      </c>
      <c r="D105" s="656">
        <v>421300.92794922093</v>
      </c>
    </row>
    <row r="106" spans="1:4" ht="16.5" thickTop="1" thickBot="1">
      <c r="A106" s="664" t="s">
        <v>1661</v>
      </c>
      <c r="B106" s="664" t="s">
        <v>387</v>
      </c>
      <c r="C106" s="665" t="s">
        <v>2005</v>
      </c>
      <c r="D106" s="656">
        <v>470865.74300207046</v>
      </c>
    </row>
    <row r="107" spans="1:4" ht="16.5" thickTop="1" thickBot="1">
      <c r="A107" s="664" t="s">
        <v>829</v>
      </c>
      <c r="B107" s="664" t="s">
        <v>387</v>
      </c>
      <c r="C107" s="665" t="s">
        <v>2005</v>
      </c>
      <c r="D107" s="656">
        <v>470865.74300207046</v>
      </c>
    </row>
    <row r="108" spans="1:4" ht="16.5" thickTop="1" thickBot="1">
      <c r="A108" s="664" t="s">
        <v>831</v>
      </c>
      <c r="B108" s="664" t="s">
        <v>387</v>
      </c>
      <c r="C108" s="665" t="s">
        <v>2008</v>
      </c>
      <c r="D108" s="656">
        <v>495648.15052849526</v>
      </c>
    </row>
    <row r="109" spans="1:4" ht="16.5" thickTop="1" thickBot="1">
      <c r="A109" s="664" t="s">
        <v>830</v>
      </c>
      <c r="B109" s="664" t="s">
        <v>387</v>
      </c>
      <c r="C109" s="665" t="s">
        <v>2009</v>
      </c>
      <c r="D109" s="656">
        <v>520430.55805491999</v>
      </c>
    </row>
    <row r="110" spans="1:4" ht="16.5" thickTop="1" thickBot="1">
      <c r="A110" s="664" t="s">
        <v>834</v>
      </c>
      <c r="B110" s="664" t="s">
        <v>387</v>
      </c>
      <c r="C110" s="665" t="s">
        <v>2010</v>
      </c>
      <c r="D110" s="656">
        <v>371736.1128963714</v>
      </c>
    </row>
    <row r="111" spans="1:4" ht="16.5" thickTop="1" thickBot="1">
      <c r="A111" s="664" t="s">
        <v>424</v>
      </c>
      <c r="B111" s="664" t="s">
        <v>144</v>
      </c>
      <c r="C111" s="665" t="s">
        <v>425</v>
      </c>
      <c r="D111" s="656">
        <v>4685.7493222231687</v>
      </c>
    </row>
    <row r="112" spans="1:4" ht="16.5" thickTop="1" thickBot="1">
      <c r="A112" s="664" t="s">
        <v>426</v>
      </c>
      <c r="B112" s="664" t="s">
        <v>233</v>
      </c>
      <c r="C112" s="665" t="s">
        <v>427</v>
      </c>
      <c r="D112" s="656">
        <v>1249.5331525928452</v>
      </c>
    </row>
    <row r="113" spans="1:4" ht="16.5" thickTop="1" thickBot="1">
      <c r="A113" s="664" t="s">
        <v>428</v>
      </c>
      <c r="B113" s="664" t="s">
        <v>92</v>
      </c>
      <c r="C113" s="665" t="s">
        <v>427</v>
      </c>
      <c r="D113" s="656">
        <v>1249.5331525928452</v>
      </c>
    </row>
    <row r="114" spans="1:4" ht="16.5" thickTop="1" thickBot="1">
      <c r="A114" s="664" t="s">
        <v>429</v>
      </c>
      <c r="B114" s="664" t="s">
        <v>144</v>
      </c>
      <c r="C114" s="665" t="s">
        <v>2259</v>
      </c>
      <c r="D114" s="656">
        <v>29468.15684864793</v>
      </c>
    </row>
    <row r="115" spans="1:4" ht="16.5" thickTop="1" thickBot="1">
      <c r="A115" s="664" t="s">
        <v>430</v>
      </c>
      <c r="B115" s="664" t="s">
        <v>92</v>
      </c>
      <c r="C115" s="665" t="s">
        <v>431</v>
      </c>
      <c r="D115" s="656">
        <v>29468.15684864793</v>
      </c>
    </row>
    <row r="116" spans="1:4" ht="16.5" thickTop="1" thickBot="1">
      <c r="A116" s="664" t="s">
        <v>438</v>
      </c>
      <c r="B116" s="664" t="s">
        <v>92</v>
      </c>
      <c r="C116" s="665" t="s">
        <v>1913</v>
      </c>
      <c r="D116" s="656">
        <v>371014.37879223254</v>
      </c>
    </row>
    <row r="117" spans="1:4" ht="16.5" thickTop="1" thickBot="1">
      <c r="A117" s="664" t="s">
        <v>440</v>
      </c>
      <c r="B117" s="664" t="s">
        <v>92</v>
      </c>
      <c r="C117" s="665" t="s">
        <v>441</v>
      </c>
      <c r="D117" s="656">
        <v>28186.49237738704</v>
      </c>
    </row>
    <row r="118" spans="1:4" ht="16.5" thickTop="1" thickBot="1">
      <c r="A118" s="664" t="s">
        <v>439</v>
      </c>
      <c r="B118" s="664" t="s">
        <v>92</v>
      </c>
      <c r="C118" s="665" t="s">
        <v>2260</v>
      </c>
      <c r="D118" s="656">
        <v>28016.885804224876</v>
      </c>
    </row>
    <row r="119" spans="1:4" ht="16.5" thickTop="1" thickBot="1">
      <c r="A119" s="664" t="s">
        <v>443</v>
      </c>
      <c r="B119" s="664" t="s">
        <v>387</v>
      </c>
      <c r="C119" s="665" t="s">
        <v>2261</v>
      </c>
      <c r="D119" s="656">
        <v>4091.7585775371936</v>
      </c>
    </row>
    <row r="120" spans="1:4" ht="16.5" thickTop="1" thickBot="1">
      <c r="A120" s="664" t="s">
        <v>442</v>
      </c>
      <c r="B120" s="664" t="s">
        <v>387</v>
      </c>
      <c r="C120" s="665" t="s">
        <v>2262</v>
      </c>
      <c r="D120" s="656">
        <v>3879.7503610844888</v>
      </c>
    </row>
    <row r="121" spans="1:4" ht="16.5" thickTop="1" thickBot="1">
      <c r="A121" s="664" t="s">
        <v>840</v>
      </c>
      <c r="B121" s="664" t="s">
        <v>606</v>
      </c>
      <c r="C121" s="665" t="s">
        <v>2263</v>
      </c>
      <c r="D121" s="656">
        <v>18615.92497366212</v>
      </c>
    </row>
    <row r="122" spans="1:4" ht="16.5" thickTop="1" thickBot="1">
      <c r="A122" s="664" t="s">
        <v>841</v>
      </c>
      <c r="B122" s="664" t="s">
        <v>606</v>
      </c>
      <c r="C122" s="665" t="s">
        <v>1946</v>
      </c>
      <c r="D122" s="656">
        <v>39126.116346346578</v>
      </c>
    </row>
    <row r="123" spans="1:4" ht="16.5" thickTop="1" thickBot="1">
      <c r="A123" s="664" t="s">
        <v>444</v>
      </c>
      <c r="B123" s="664" t="s">
        <v>387</v>
      </c>
      <c r="C123" s="665" t="s">
        <v>1914</v>
      </c>
      <c r="D123" s="656">
        <v>2597.1006515456279</v>
      </c>
    </row>
    <row r="124" spans="1:4" ht="16.5" thickTop="1" thickBot="1">
      <c r="A124" s="664" t="s">
        <v>445</v>
      </c>
      <c r="B124" s="664" t="s">
        <v>144</v>
      </c>
      <c r="C124" s="665" t="s">
        <v>446</v>
      </c>
      <c r="D124" s="656">
        <v>14066.745161636931</v>
      </c>
    </row>
    <row r="125" spans="1:4" ht="16.5" thickTop="1" thickBot="1">
      <c r="A125" s="664" t="s">
        <v>865</v>
      </c>
      <c r="B125" s="664" t="s">
        <v>422</v>
      </c>
      <c r="C125" s="665" t="s">
        <v>1947</v>
      </c>
      <c r="D125" s="656">
        <v>1918.6743588969741</v>
      </c>
    </row>
    <row r="126" spans="1:4" ht="16.5" thickTop="1" thickBot="1">
      <c r="A126" s="664" t="s">
        <v>866</v>
      </c>
      <c r="B126" s="664" t="s">
        <v>422</v>
      </c>
      <c r="C126" s="665" t="s">
        <v>1948</v>
      </c>
      <c r="D126" s="656">
        <v>2501.6969541419112</v>
      </c>
    </row>
    <row r="127" spans="1:4" ht="16.5" thickTop="1" thickBot="1">
      <c r="A127" s="664" t="s">
        <v>864</v>
      </c>
      <c r="B127" s="664" t="s">
        <v>422</v>
      </c>
      <c r="C127" s="665" t="s">
        <v>2264</v>
      </c>
      <c r="D127" s="656">
        <v>2554.6990082550869</v>
      </c>
    </row>
    <row r="128" spans="1:4" ht="16.5" thickTop="1" thickBot="1">
      <c r="A128" s="664" t="s">
        <v>846</v>
      </c>
      <c r="B128" s="664" t="s">
        <v>422</v>
      </c>
      <c r="C128" s="665" t="s">
        <v>847</v>
      </c>
      <c r="D128" s="656">
        <v>1876.2727156064332</v>
      </c>
    </row>
    <row r="129" spans="1:4" ht="16.5" thickTop="1" thickBot="1">
      <c r="A129" s="664" t="s">
        <v>848</v>
      </c>
      <c r="B129" s="664" t="s">
        <v>422</v>
      </c>
      <c r="C129" s="665" t="s">
        <v>849</v>
      </c>
      <c r="D129" s="656">
        <v>1876.2727156064332</v>
      </c>
    </row>
    <row r="130" spans="1:4" ht="16.5" thickTop="1" thickBot="1">
      <c r="A130" s="664" t="s">
        <v>850</v>
      </c>
      <c r="B130" s="664" t="s">
        <v>422</v>
      </c>
      <c r="C130" s="665" t="s">
        <v>851</v>
      </c>
      <c r="D130" s="656">
        <v>1876.2727156064332</v>
      </c>
    </row>
    <row r="131" spans="1:4" ht="16.5" thickTop="1" thickBot="1">
      <c r="A131" s="664" t="s">
        <v>852</v>
      </c>
      <c r="B131" s="664" t="s">
        <v>422</v>
      </c>
      <c r="C131" s="665" t="s">
        <v>853</v>
      </c>
      <c r="D131" s="656">
        <v>1876.2727156064332</v>
      </c>
    </row>
    <row r="132" spans="1:4" ht="16.5" thickTop="1" thickBot="1">
      <c r="A132" s="664" t="s">
        <v>854</v>
      </c>
      <c r="B132" s="664" t="s">
        <v>422</v>
      </c>
      <c r="C132" s="665" t="s">
        <v>855</v>
      </c>
      <c r="D132" s="656">
        <v>1876.2727156064332</v>
      </c>
    </row>
    <row r="133" spans="1:4" ht="16.5" thickTop="1" thickBot="1">
      <c r="A133" s="664" t="s">
        <v>858</v>
      </c>
      <c r="B133" s="664" t="s">
        <v>422</v>
      </c>
      <c r="C133" s="665" t="s">
        <v>859</v>
      </c>
      <c r="D133" s="656">
        <v>1876.2727156064332</v>
      </c>
    </row>
    <row r="134" spans="1:4" ht="16.5" thickTop="1" thickBot="1">
      <c r="A134" s="664" t="s">
        <v>856</v>
      </c>
      <c r="B134" s="664" t="s">
        <v>422</v>
      </c>
      <c r="C134" s="665" t="s">
        <v>857</v>
      </c>
      <c r="D134" s="656">
        <v>1876.2727156064332</v>
      </c>
    </row>
    <row r="135" spans="1:4" ht="16.5" thickTop="1" thickBot="1">
      <c r="A135" s="664" t="s">
        <v>860</v>
      </c>
      <c r="B135" s="664" t="s">
        <v>422</v>
      </c>
      <c r="C135" s="665" t="s">
        <v>861</v>
      </c>
      <c r="D135" s="656">
        <v>1876.2727156064332</v>
      </c>
    </row>
    <row r="136" spans="1:4" ht="16.5" thickTop="1" thickBot="1">
      <c r="A136" s="664" t="s">
        <v>862</v>
      </c>
      <c r="B136" s="664" t="s">
        <v>422</v>
      </c>
      <c r="C136" s="665" t="s">
        <v>863</v>
      </c>
      <c r="D136" s="656">
        <v>1876.2727156064332</v>
      </c>
    </row>
    <row r="137" spans="1:4" ht="16.5" thickTop="1" thickBot="1">
      <c r="A137" s="664" t="s">
        <v>845</v>
      </c>
      <c r="B137" s="664" t="s">
        <v>377</v>
      </c>
      <c r="C137" s="665" t="s">
        <v>2265</v>
      </c>
      <c r="D137" s="656">
        <v>7992.7097602669519</v>
      </c>
    </row>
    <row r="138" spans="1:4" ht="31.5" thickTop="1" thickBot="1">
      <c r="A138" s="664" t="s">
        <v>842</v>
      </c>
      <c r="B138" s="664" t="s">
        <v>843</v>
      </c>
      <c r="C138" s="665" t="s">
        <v>844</v>
      </c>
      <c r="D138" s="656">
        <v>0</v>
      </c>
    </row>
    <row r="139" spans="1:4" ht="16.5" thickTop="1" thickBot="1">
      <c r="A139" s="664" t="s">
        <v>447</v>
      </c>
      <c r="B139" s="664" t="s">
        <v>377</v>
      </c>
      <c r="C139" s="665" t="s">
        <v>448</v>
      </c>
      <c r="D139" s="656">
        <v>15900.616233952824</v>
      </c>
    </row>
    <row r="140" spans="1:4" ht="16.5" thickTop="1" thickBot="1">
      <c r="A140" s="664" t="s">
        <v>449</v>
      </c>
      <c r="B140" s="664" t="s">
        <v>450</v>
      </c>
      <c r="C140" s="665" t="s">
        <v>2266</v>
      </c>
      <c r="D140" s="656">
        <v>636.02464935811292</v>
      </c>
    </row>
    <row r="141" spans="1:4" ht="16.5" thickTop="1" thickBot="1">
      <c r="A141" s="664" t="s">
        <v>451</v>
      </c>
      <c r="B141" s="664" t="s">
        <v>144</v>
      </c>
      <c r="C141" s="665" t="s">
        <v>2267</v>
      </c>
      <c r="D141" s="656">
        <v>5766.6198833738781</v>
      </c>
    </row>
    <row r="142" spans="1:4" ht="16.5" thickTop="1" thickBot="1">
      <c r="A142" s="664" t="s">
        <v>452</v>
      </c>
      <c r="B142" s="664" t="s">
        <v>92</v>
      </c>
      <c r="C142" s="665" t="s">
        <v>2268</v>
      </c>
      <c r="D142" s="656">
        <v>3347.7075713216641</v>
      </c>
    </row>
    <row r="143" spans="1:4" ht="16.5" thickTop="1" thickBot="1">
      <c r="A143" s="664" t="s">
        <v>453</v>
      </c>
      <c r="B143" s="664" t="s">
        <v>454</v>
      </c>
      <c r="C143" s="665" t="s">
        <v>455</v>
      </c>
      <c r="D143" s="656">
        <v>14911.095620941285</v>
      </c>
    </row>
    <row r="144" spans="1:4" ht="16.5" thickTop="1" thickBot="1">
      <c r="A144" s="664" t="s">
        <v>456</v>
      </c>
      <c r="B144" s="664" t="s">
        <v>422</v>
      </c>
      <c r="C144" s="665" t="s">
        <v>457</v>
      </c>
      <c r="D144" s="656">
        <v>28114.495933339014</v>
      </c>
    </row>
    <row r="145" spans="1:4" ht="16.5" thickTop="1" thickBot="1">
      <c r="A145" s="664" t="s">
        <v>873</v>
      </c>
      <c r="B145" s="664" t="s">
        <v>233</v>
      </c>
      <c r="C145" s="665" t="s">
        <v>875</v>
      </c>
      <c r="D145" s="656">
        <v>17490.677857348106</v>
      </c>
    </row>
    <row r="146" spans="1:4" ht="31.5" thickTop="1" thickBot="1">
      <c r="A146" s="664" t="s">
        <v>867</v>
      </c>
      <c r="B146" s="664" t="s">
        <v>233</v>
      </c>
      <c r="C146" s="665" t="s">
        <v>2269</v>
      </c>
      <c r="D146" s="656">
        <v>8077.5130468480347</v>
      </c>
    </row>
    <row r="147" spans="1:4" ht="16.5" thickTop="1" thickBot="1">
      <c r="A147" s="664" t="s">
        <v>868</v>
      </c>
      <c r="B147" s="664" t="s">
        <v>233</v>
      </c>
      <c r="C147" s="665" t="s">
        <v>2270</v>
      </c>
      <c r="D147" s="656">
        <v>23490.510382959637</v>
      </c>
    </row>
    <row r="148" spans="1:4" ht="16.5" thickTop="1" thickBot="1">
      <c r="A148" s="664" t="s">
        <v>1691</v>
      </c>
      <c r="B148" s="664" t="s">
        <v>233</v>
      </c>
      <c r="C148" s="665" t="s">
        <v>1949</v>
      </c>
      <c r="D148" s="656">
        <v>13271.714349939291</v>
      </c>
    </row>
    <row r="149" spans="1:4" ht="16.5" thickTop="1" thickBot="1">
      <c r="A149" s="664" t="s">
        <v>869</v>
      </c>
      <c r="B149" s="664" t="s">
        <v>144</v>
      </c>
      <c r="C149" s="665" t="s">
        <v>2271</v>
      </c>
      <c r="D149" s="656">
        <v>25080.57200635492</v>
      </c>
    </row>
    <row r="150" spans="1:4" ht="16.5" thickTop="1" thickBot="1">
      <c r="A150" s="664" t="s">
        <v>870</v>
      </c>
      <c r="B150" s="664" t="s">
        <v>233</v>
      </c>
      <c r="C150" s="665" t="s">
        <v>871</v>
      </c>
      <c r="D150" s="656">
        <v>8819.5418044324979</v>
      </c>
    </row>
    <row r="151" spans="1:4" ht="16.5" thickTop="1" thickBot="1">
      <c r="A151" s="664" t="s">
        <v>872</v>
      </c>
      <c r="B151" s="664" t="s">
        <v>450</v>
      </c>
      <c r="C151" s="665" t="s">
        <v>2272</v>
      </c>
      <c r="D151" s="656">
        <v>177397.87511680034</v>
      </c>
    </row>
    <row r="152" spans="1:4" ht="16.5" thickTop="1" thickBot="1">
      <c r="A152" s="664" t="s">
        <v>458</v>
      </c>
      <c r="B152" s="664" t="s">
        <v>92</v>
      </c>
      <c r="C152" s="665" t="s">
        <v>459</v>
      </c>
      <c r="D152" s="656">
        <v>890.43450910135812</v>
      </c>
    </row>
    <row r="153" spans="1:4" ht="16.5" thickTop="1" thickBot="1">
      <c r="A153" s="664" t="s">
        <v>460</v>
      </c>
      <c r="B153" s="664" t="s">
        <v>377</v>
      </c>
      <c r="C153" s="665" t="s">
        <v>461</v>
      </c>
      <c r="D153" s="656">
        <v>36264.005424235074</v>
      </c>
    </row>
    <row r="154" spans="1:4" ht="16.5" thickTop="1" thickBot="1">
      <c r="A154" s="664" t="s">
        <v>462</v>
      </c>
      <c r="B154" s="664" t="s">
        <v>377</v>
      </c>
      <c r="C154" s="665" t="s">
        <v>463</v>
      </c>
      <c r="D154" s="656">
        <v>4141.230694846432</v>
      </c>
    </row>
    <row r="155" spans="1:4" ht="16.5" thickTop="1" thickBot="1">
      <c r="A155" s="664" t="s">
        <v>909</v>
      </c>
      <c r="B155" s="664" t="s">
        <v>144</v>
      </c>
      <c r="C155" s="665" t="s">
        <v>2273</v>
      </c>
      <c r="D155" s="656">
        <v>63952.278492958256</v>
      </c>
    </row>
    <row r="156" spans="1:4" ht="16.5" thickTop="1" thickBot="1">
      <c r="A156" s="664" t="s">
        <v>910</v>
      </c>
      <c r="B156" s="664" t="s">
        <v>144</v>
      </c>
      <c r="C156" s="665" t="s">
        <v>2274</v>
      </c>
      <c r="D156" s="656">
        <v>18540.118528788993</v>
      </c>
    </row>
    <row r="157" spans="1:4" ht="16.5" thickTop="1" thickBot="1">
      <c r="A157" s="664" t="s">
        <v>911</v>
      </c>
      <c r="B157" s="664" t="s">
        <v>144</v>
      </c>
      <c r="C157" s="665" t="s">
        <v>2275</v>
      </c>
      <c r="D157" s="656">
        <v>35331.169271843173</v>
      </c>
    </row>
    <row r="158" spans="1:4" ht="16.5" thickTop="1" thickBot="1">
      <c r="A158" s="664" t="s">
        <v>912</v>
      </c>
      <c r="B158" s="664" t="s">
        <v>144</v>
      </c>
      <c r="C158" s="665" t="s">
        <v>2276</v>
      </c>
      <c r="D158" s="656">
        <v>55577.953943076442</v>
      </c>
    </row>
    <row r="159" spans="1:4" ht="16.5" thickTop="1" thickBot="1">
      <c r="A159" s="664" t="s">
        <v>466</v>
      </c>
      <c r="B159" s="664" t="s">
        <v>233</v>
      </c>
      <c r="C159" s="665" t="s">
        <v>467</v>
      </c>
      <c r="D159" s="656">
        <v>7377.8859325541107</v>
      </c>
    </row>
    <row r="160" spans="1:4" ht="16.5" thickTop="1" thickBot="1">
      <c r="A160" s="664" t="s">
        <v>902</v>
      </c>
      <c r="B160" s="664" t="s">
        <v>233</v>
      </c>
      <c r="C160" s="665" t="s">
        <v>467</v>
      </c>
      <c r="D160" s="656">
        <v>7377.8859325541107</v>
      </c>
    </row>
    <row r="161" spans="1:4" ht="16.5" thickTop="1" thickBot="1">
      <c r="A161" s="664" t="s">
        <v>468</v>
      </c>
      <c r="B161" s="664" t="s">
        <v>233</v>
      </c>
      <c r="C161" s="665" t="s">
        <v>469</v>
      </c>
      <c r="D161" s="656">
        <v>10006.787816567645</v>
      </c>
    </row>
    <row r="162" spans="1:4" ht="16.5" thickTop="1" thickBot="1">
      <c r="A162" s="664" t="s">
        <v>903</v>
      </c>
      <c r="B162" s="664" t="s">
        <v>233</v>
      </c>
      <c r="C162" s="665" t="s">
        <v>469</v>
      </c>
      <c r="D162" s="656">
        <v>10006.787816567645</v>
      </c>
    </row>
    <row r="163" spans="1:4" ht="16.5" thickTop="1" thickBot="1">
      <c r="A163" s="664" t="s">
        <v>894</v>
      </c>
      <c r="B163" s="664" t="s">
        <v>233</v>
      </c>
      <c r="C163" s="665" t="s">
        <v>895</v>
      </c>
      <c r="D163" s="656">
        <v>8607.5335879797967</v>
      </c>
    </row>
    <row r="164" spans="1:4" ht="16.5" thickTop="1" thickBot="1">
      <c r="A164" s="664" t="s">
        <v>900</v>
      </c>
      <c r="B164" s="664" t="s">
        <v>233</v>
      </c>
      <c r="C164" s="665" t="s">
        <v>895</v>
      </c>
      <c r="D164" s="656">
        <v>8607.5335879797967</v>
      </c>
    </row>
    <row r="165" spans="1:4" ht="16.5" thickTop="1" thickBot="1">
      <c r="A165" s="664" t="s">
        <v>907</v>
      </c>
      <c r="B165" s="664" t="s">
        <v>874</v>
      </c>
      <c r="C165" s="665" t="s">
        <v>908</v>
      </c>
      <c r="D165" s="656">
        <v>13610.927496263617</v>
      </c>
    </row>
    <row r="166" spans="1:4" ht="16.5" thickTop="1" thickBot="1">
      <c r="A166" s="664" t="s">
        <v>905</v>
      </c>
      <c r="B166" s="664" t="s">
        <v>233</v>
      </c>
      <c r="C166" s="665" t="s">
        <v>906</v>
      </c>
      <c r="D166" s="656">
        <v>8745.338928674053</v>
      </c>
    </row>
    <row r="167" spans="1:4" ht="16.5" thickTop="1" thickBot="1">
      <c r="A167" s="664" t="s">
        <v>470</v>
      </c>
      <c r="B167" s="664" t="s">
        <v>233</v>
      </c>
      <c r="C167" s="665" t="s">
        <v>471</v>
      </c>
      <c r="D167" s="656">
        <v>8777.1401611419587</v>
      </c>
    </row>
    <row r="168" spans="1:4" ht="16.5" thickTop="1" thickBot="1">
      <c r="A168" s="664" t="s">
        <v>904</v>
      </c>
      <c r="B168" s="664" t="s">
        <v>233</v>
      </c>
      <c r="C168" s="665" t="s">
        <v>471</v>
      </c>
      <c r="D168" s="656">
        <v>8777.1401611419587</v>
      </c>
    </row>
    <row r="169" spans="1:4" ht="16.5" thickTop="1" thickBot="1">
      <c r="A169" s="664" t="s">
        <v>464</v>
      </c>
      <c r="B169" s="664" t="s">
        <v>233</v>
      </c>
      <c r="C169" s="665" t="s">
        <v>465</v>
      </c>
      <c r="D169" s="656">
        <v>10992.626023072718</v>
      </c>
    </row>
    <row r="170" spans="1:4" ht="16.5" thickTop="1" thickBot="1">
      <c r="A170" s="664" t="s">
        <v>901</v>
      </c>
      <c r="B170" s="664" t="s">
        <v>233</v>
      </c>
      <c r="C170" s="665" t="s">
        <v>465</v>
      </c>
      <c r="D170" s="656">
        <v>10992.626023072718</v>
      </c>
    </row>
    <row r="171" spans="1:4" ht="16.5" thickTop="1" thickBot="1">
      <c r="A171" s="664" t="s">
        <v>877</v>
      </c>
      <c r="B171" s="664" t="s">
        <v>233</v>
      </c>
      <c r="C171" s="665" t="s">
        <v>878</v>
      </c>
      <c r="D171" s="656">
        <v>11755.855602302456</v>
      </c>
    </row>
    <row r="172" spans="1:4" ht="16.5" thickTop="1" thickBot="1">
      <c r="A172" s="664" t="s">
        <v>890</v>
      </c>
      <c r="B172" s="664" t="s">
        <v>874</v>
      </c>
      <c r="C172" s="665" t="s">
        <v>891</v>
      </c>
      <c r="D172" s="656">
        <v>22101.856565194423</v>
      </c>
    </row>
    <row r="173" spans="1:4" ht="16.5" thickTop="1" thickBot="1">
      <c r="A173" s="664" t="s">
        <v>892</v>
      </c>
      <c r="B173" s="664" t="s">
        <v>874</v>
      </c>
      <c r="C173" s="665" t="s">
        <v>893</v>
      </c>
      <c r="D173" s="656">
        <v>6953.8694996487011</v>
      </c>
    </row>
    <row r="174" spans="1:4" ht="16.5" thickTop="1" thickBot="1">
      <c r="A174" s="664" t="s">
        <v>879</v>
      </c>
      <c r="B174" s="664" t="s">
        <v>233</v>
      </c>
      <c r="C174" s="665" t="s">
        <v>880</v>
      </c>
      <c r="D174" s="656">
        <v>3847.949128616583</v>
      </c>
    </row>
    <row r="175" spans="1:4" ht="16.5" thickTop="1" thickBot="1">
      <c r="A175" s="664" t="s">
        <v>881</v>
      </c>
      <c r="B175" s="664" t="s">
        <v>233</v>
      </c>
      <c r="C175" s="665" t="s">
        <v>882</v>
      </c>
      <c r="D175" s="656">
        <v>3847.949128616583</v>
      </c>
    </row>
    <row r="176" spans="1:4" ht="31.5" thickTop="1" thickBot="1">
      <c r="A176" s="664" t="s">
        <v>887</v>
      </c>
      <c r="B176" s="664" t="s">
        <v>233</v>
      </c>
      <c r="C176" s="665" t="s">
        <v>1952</v>
      </c>
      <c r="D176" s="656">
        <v>5353.2074654307844</v>
      </c>
    </row>
    <row r="177" spans="1:5" ht="31.5" thickTop="1" thickBot="1">
      <c r="A177" s="664" t="s">
        <v>883</v>
      </c>
      <c r="B177" s="664" t="s">
        <v>233</v>
      </c>
      <c r="C177" s="665" t="s">
        <v>1951</v>
      </c>
      <c r="D177" s="656">
        <v>4611.1787078463194</v>
      </c>
    </row>
    <row r="178" spans="1:5" ht="16.5" thickTop="1" thickBot="1">
      <c r="A178" s="664" t="s">
        <v>884</v>
      </c>
      <c r="B178" s="664" t="s">
        <v>233</v>
      </c>
      <c r="C178" s="665" t="s">
        <v>2277</v>
      </c>
      <c r="D178" s="656">
        <v>5353.2074654307844</v>
      </c>
    </row>
    <row r="179" spans="1:5" ht="31.5" thickTop="1" thickBot="1">
      <c r="A179" s="664" t="s">
        <v>889</v>
      </c>
      <c r="B179" s="664" t="s">
        <v>233</v>
      </c>
      <c r="C179" s="665" t="s">
        <v>1953</v>
      </c>
      <c r="D179" s="656">
        <v>4611.1787078463194</v>
      </c>
    </row>
    <row r="180" spans="1:5" ht="31.5" thickTop="1" thickBot="1">
      <c r="A180" s="664" t="s">
        <v>876</v>
      </c>
      <c r="B180" s="664" t="s">
        <v>233</v>
      </c>
      <c r="C180" s="665" t="s">
        <v>1950</v>
      </c>
      <c r="D180" s="656">
        <v>5438.0107520118654</v>
      </c>
    </row>
    <row r="181" spans="1:5" ht="16.5" thickTop="1" thickBot="1">
      <c r="A181" s="664" t="s">
        <v>885</v>
      </c>
      <c r="B181" s="664" t="s">
        <v>233</v>
      </c>
      <c r="C181" s="665" t="s">
        <v>886</v>
      </c>
      <c r="D181" s="656">
        <v>6434.4493693395762</v>
      </c>
    </row>
    <row r="182" spans="1:5" ht="16.5" thickTop="1" thickBot="1">
      <c r="A182" s="664" t="s">
        <v>888</v>
      </c>
      <c r="B182" s="664" t="s">
        <v>233</v>
      </c>
      <c r="C182" s="665" t="s">
        <v>886</v>
      </c>
      <c r="D182" s="656">
        <v>6434.4493693395762</v>
      </c>
    </row>
    <row r="183" spans="1:5" ht="16.5" thickTop="1" thickBot="1">
      <c r="A183" s="664" t="s">
        <v>472</v>
      </c>
      <c r="B183" s="664" t="s">
        <v>377</v>
      </c>
      <c r="C183" s="665" t="s">
        <v>473</v>
      </c>
      <c r="D183" s="656">
        <v>6273.046905126268</v>
      </c>
      <c r="E183" s="654"/>
    </row>
    <row r="184" spans="1:5" ht="16.5" thickTop="1" thickBot="1">
      <c r="A184" s="664" t="s">
        <v>476</v>
      </c>
      <c r="B184" s="664" t="s">
        <v>92</v>
      </c>
      <c r="C184" s="665" t="s">
        <v>477</v>
      </c>
      <c r="D184" s="656">
        <v>29725.258707570181</v>
      </c>
      <c r="E184" s="655"/>
    </row>
    <row r="185" spans="1:5" ht="16.5" thickTop="1" thickBot="1">
      <c r="A185" s="664" t="s">
        <v>474</v>
      </c>
      <c r="B185" s="664" t="s">
        <v>387</v>
      </c>
      <c r="C185" s="665" t="s">
        <v>475</v>
      </c>
      <c r="D185" s="656">
        <v>20738.219716970631</v>
      </c>
    </row>
    <row r="186" spans="1:5" ht="16.5" thickTop="1" thickBot="1">
      <c r="A186" s="664" t="s">
        <v>478</v>
      </c>
      <c r="B186" s="664" t="s">
        <v>144</v>
      </c>
      <c r="C186" s="665" t="s">
        <v>1915</v>
      </c>
      <c r="D186" s="656">
        <v>2394.9385424696197</v>
      </c>
    </row>
    <row r="187" spans="1:5" ht="16.5" thickTop="1" thickBot="1">
      <c r="A187" s="664" t="s">
        <v>1455</v>
      </c>
      <c r="B187" s="664" t="s">
        <v>377</v>
      </c>
      <c r="C187" s="665" t="s">
        <v>1454</v>
      </c>
      <c r="D187" s="656">
        <v>16108.564892176095</v>
      </c>
    </row>
    <row r="188" spans="1:5" ht="16.5" thickTop="1" thickBot="1">
      <c r="A188" s="664" t="s">
        <v>1709</v>
      </c>
      <c r="B188" s="664" t="s">
        <v>377</v>
      </c>
      <c r="C188" s="665" t="s">
        <v>1708</v>
      </c>
      <c r="D188" s="656">
        <v>11692.253137366644</v>
      </c>
    </row>
    <row r="189" spans="1:5" ht="16.5" thickTop="1" thickBot="1">
      <c r="A189" s="664" t="s">
        <v>479</v>
      </c>
      <c r="B189" s="664" t="s">
        <v>377</v>
      </c>
      <c r="C189" s="665" t="s">
        <v>480</v>
      </c>
      <c r="D189" s="656">
        <v>38119.077318196243</v>
      </c>
    </row>
    <row r="190" spans="1:5" ht="16.5" thickTop="1" thickBot="1">
      <c r="A190" s="664" t="s">
        <v>1666</v>
      </c>
      <c r="B190" s="664" t="s">
        <v>144</v>
      </c>
      <c r="C190" s="665" t="s">
        <v>1665</v>
      </c>
      <c r="D190" s="656">
        <v>860636.7542789306</v>
      </c>
    </row>
    <row r="191" spans="1:5" ht="16.5" thickTop="1" thickBot="1">
      <c r="A191" s="664" t="s">
        <v>488</v>
      </c>
      <c r="B191" s="664" t="s">
        <v>92</v>
      </c>
      <c r="C191" s="665" t="s">
        <v>489</v>
      </c>
      <c r="D191" s="656">
        <v>752586.76676380972</v>
      </c>
    </row>
    <row r="192" spans="1:5" ht="16.5" thickTop="1" thickBot="1">
      <c r="A192" s="664" t="s">
        <v>490</v>
      </c>
      <c r="B192" s="664" t="s">
        <v>92</v>
      </c>
      <c r="C192" s="665" t="s">
        <v>491</v>
      </c>
      <c r="D192" s="656">
        <v>407098.17723248282</v>
      </c>
    </row>
    <row r="193" spans="1:4" ht="16.5" thickTop="1" thickBot="1">
      <c r="A193" s="664" t="s">
        <v>481</v>
      </c>
      <c r="B193" s="664" t="s">
        <v>233</v>
      </c>
      <c r="C193" s="665" t="s">
        <v>482</v>
      </c>
      <c r="D193" s="656">
        <v>2618.3014731908984</v>
      </c>
    </row>
    <row r="194" spans="1:4" ht="16.5" thickTop="1" thickBot="1">
      <c r="A194" s="664" t="s">
        <v>492</v>
      </c>
      <c r="B194" s="664" t="s">
        <v>92</v>
      </c>
      <c r="C194" s="665" t="s">
        <v>493</v>
      </c>
      <c r="D194" s="656">
        <v>1060.0410822635217</v>
      </c>
    </row>
    <row r="195" spans="1:4" ht="16.5" thickTop="1" thickBot="1">
      <c r="A195" s="664" t="s">
        <v>483</v>
      </c>
      <c r="B195" s="664" t="s">
        <v>422</v>
      </c>
      <c r="C195" s="665" t="s">
        <v>2278</v>
      </c>
      <c r="D195" s="656">
        <v>1060.0410822635217</v>
      </c>
    </row>
    <row r="196" spans="1:4" ht="16.5" thickTop="1" thickBot="1">
      <c r="A196" s="664" t="s">
        <v>484</v>
      </c>
      <c r="B196" s="664" t="s">
        <v>92</v>
      </c>
      <c r="C196" s="665" t="s">
        <v>485</v>
      </c>
      <c r="D196" s="656">
        <v>29363.137978699546</v>
      </c>
    </row>
    <row r="197" spans="1:4" ht="16.5" thickTop="1" thickBot="1">
      <c r="A197" s="664" t="s">
        <v>486</v>
      </c>
      <c r="B197" s="664" t="s">
        <v>144</v>
      </c>
      <c r="C197" s="665" t="s">
        <v>487</v>
      </c>
      <c r="D197" s="656">
        <v>2024.6784671233261</v>
      </c>
    </row>
    <row r="198" spans="1:4" ht="16.5" thickTop="1" thickBot="1">
      <c r="A198" s="664" t="s">
        <v>494</v>
      </c>
      <c r="B198" s="664" t="s">
        <v>92</v>
      </c>
      <c r="C198" s="665" t="s">
        <v>495</v>
      </c>
      <c r="D198" s="656">
        <v>18412.91359891737</v>
      </c>
    </row>
    <row r="199" spans="1:4" ht="16.5" thickTop="1" thickBot="1">
      <c r="A199" s="664" t="s">
        <v>925</v>
      </c>
      <c r="B199" s="664" t="s">
        <v>92</v>
      </c>
      <c r="C199" s="665" t="s">
        <v>926</v>
      </c>
      <c r="D199" s="656">
        <v>134402.6088201919</v>
      </c>
    </row>
    <row r="200" spans="1:4" ht="31.5" thickTop="1" thickBot="1">
      <c r="A200" s="664" t="s">
        <v>929</v>
      </c>
      <c r="B200" s="664" t="s">
        <v>92</v>
      </c>
      <c r="C200" s="665" t="s">
        <v>930</v>
      </c>
      <c r="D200" s="656">
        <v>146921.6940017241</v>
      </c>
    </row>
    <row r="201" spans="1:4" ht="16.5" thickTop="1" thickBot="1">
      <c r="A201" s="664" t="s">
        <v>927</v>
      </c>
      <c r="B201" s="664" t="s">
        <v>92</v>
      </c>
      <c r="C201" s="665" t="s">
        <v>928</v>
      </c>
      <c r="D201" s="656">
        <v>146921.6940017241</v>
      </c>
    </row>
    <row r="202" spans="1:4" ht="16.5" thickTop="1" thickBot="1">
      <c r="A202" s="664" t="s">
        <v>931</v>
      </c>
      <c r="B202" s="664" t="s">
        <v>233</v>
      </c>
      <c r="C202" s="665" t="s">
        <v>932</v>
      </c>
      <c r="D202" s="656">
        <v>5830.1134344727834</v>
      </c>
    </row>
    <row r="203" spans="1:4" ht="16.5" thickTop="1" thickBot="1">
      <c r="A203" s="664" t="s">
        <v>920</v>
      </c>
      <c r="B203" s="664" t="s">
        <v>233</v>
      </c>
      <c r="C203" s="665" t="s">
        <v>2279</v>
      </c>
      <c r="D203" s="656">
        <v>16604.213042704589</v>
      </c>
    </row>
    <row r="204" spans="1:4" ht="16.5" thickTop="1" thickBot="1">
      <c r="A204" s="664" t="s">
        <v>923</v>
      </c>
      <c r="B204" s="664" t="s">
        <v>92</v>
      </c>
      <c r="C204" s="665" t="s">
        <v>924</v>
      </c>
      <c r="D204" s="656">
        <v>98466.336257197661</v>
      </c>
    </row>
    <row r="205" spans="1:4" ht="16.5" thickTop="1" thickBot="1">
      <c r="A205" s="664" t="s">
        <v>921</v>
      </c>
      <c r="B205" s="664" t="s">
        <v>92</v>
      </c>
      <c r="C205" s="665" t="s">
        <v>922</v>
      </c>
      <c r="D205" s="656">
        <v>73479.838315849411</v>
      </c>
    </row>
    <row r="206" spans="1:4" ht="16.5" thickTop="1" thickBot="1">
      <c r="A206" s="664" t="s">
        <v>496</v>
      </c>
      <c r="B206" s="664" t="s">
        <v>144</v>
      </c>
      <c r="C206" s="665" t="s">
        <v>1916</v>
      </c>
      <c r="D206" s="656">
        <v>113286.59046150255</v>
      </c>
    </row>
    <row r="207" spans="1:4" ht="16.5" thickTop="1" thickBot="1">
      <c r="A207" s="664" t="s">
        <v>505</v>
      </c>
      <c r="B207" s="664" t="s">
        <v>144</v>
      </c>
      <c r="C207" s="665" t="s">
        <v>506</v>
      </c>
      <c r="D207" s="656">
        <v>113286.59046150255</v>
      </c>
    </row>
    <row r="208" spans="1:4" ht="16.5" thickTop="1" thickBot="1">
      <c r="A208" s="664" t="s">
        <v>507</v>
      </c>
      <c r="B208" s="664" t="s">
        <v>144</v>
      </c>
      <c r="C208" s="665" t="s">
        <v>508</v>
      </c>
      <c r="D208" s="656">
        <v>7218.8797702145821</v>
      </c>
    </row>
    <row r="209" spans="1:4" ht="16.5" thickTop="1" thickBot="1">
      <c r="A209" s="664" t="s">
        <v>509</v>
      </c>
      <c r="B209" s="664" t="s">
        <v>233</v>
      </c>
      <c r="C209" s="665" t="s">
        <v>510</v>
      </c>
      <c r="D209" s="656">
        <v>12232.87408932104</v>
      </c>
    </row>
    <row r="210" spans="1:4" ht="16.5" thickTop="1" thickBot="1">
      <c r="A210" s="664" t="s">
        <v>512</v>
      </c>
      <c r="B210" s="664" t="s">
        <v>233</v>
      </c>
      <c r="C210" s="665" t="s">
        <v>1918</v>
      </c>
      <c r="D210" s="656">
        <v>10462.605481940958</v>
      </c>
    </row>
    <row r="211" spans="1:4" ht="16.5" thickTop="1" thickBot="1">
      <c r="A211" s="664" t="s">
        <v>511</v>
      </c>
      <c r="B211" s="664" t="s">
        <v>233</v>
      </c>
      <c r="C211" s="665" t="s">
        <v>1917</v>
      </c>
      <c r="D211" s="656">
        <v>5597.016914351394</v>
      </c>
    </row>
    <row r="212" spans="1:4" ht="16.5" thickTop="1" thickBot="1">
      <c r="A212" s="664" t="s">
        <v>519</v>
      </c>
      <c r="B212" s="664" t="s">
        <v>387</v>
      </c>
      <c r="C212" s="665" t="s">
        <v>520</v>
      </c>
      <c r="D212" s="656">
        <v>21667.239721466383</v>
      </c>
    </row>
    <row r="213" spans="1:4" ht="16.5" thickTop="1" thickBot="1">
      <c r="A213" s="664" t="s">
        <v>515</v>
      </c>
      <c r="B213" s="664" t="s">
        <v>387</v>
      </c>
      <c r="C213" s="665" t="s">
        <v>516</v>
      </c>
      <c r="D213" s="656">
        <v>41002.389061953014</v>
      </c>
    </row>
    <row r="214" spans="1:4" ht="16.5" thickTop="1" thickBot="1">
      <c r="A214" s="664" t="s">
        <v>513</v>
      </c>
      <c r="B214" s="664" t="s">
        <v>387</v>
      </c>
      <c r="C214" s="665" t="s">
        <v>514</v>
      </c>
      <c r="D214" s="656">
        <v>27751.875533658993</v>
      </c>
    </row>
    <row r="215" spans="1:4" ht="16.5" thickTop="1" thickBot="1">
      <c r="A215" s="664" t="s">
        <v>521</v>
      </c>
      <c r="B215" s="664" t="s">
        <v>387</v>
      </c>
      <c r="C215" s="665" t="s">
        <v>522</v>
      </c>
      <c r="D215" s="656">
        <v>50319.741332541031</v>
      </c>
    </row>
    <row r="216" spans="1:4" ht="16.5" thickTop="1" thickBot="1">
      <c r="A216" s="664" t="s">
        <v>525</v>
      </c>
      <c r="B216" s="664" t="s">
        <v>387</v>
      </c>
      <c r="C216" s="665" t="s">
        <v>526</v>
      </c>
      <c r="D216" s="656">
        <v>50319.741332541031</v>
      </c>
    </row>
    <row r="217" spans="1:4" ht="16.5" thickTop="1" thickBot="1">
      <c r="A217" s="664" t="s">
        <v>527</v>
      </c>
      <c r="B217" s="664" t="s">
        <v>387</v>
      </c>
      <c r="C217" s="665" t="s">
        <v>528</v>
      </c>
      <c r="D217" s="656">
        <v>50319.741332541031</v>
      </c>
    </row>
    <row r="218" spans="1:4" ht="16.5" thickTop="1" thickBot="1">
      <c r="A218" s="664" t="s">
        <v>529</v>
      </c>
      <c r="B218" s="664" t="s">
        <v>387</v>
      </c>
      <c r="C218" s="665" t="s">
        <v>530</v>
      </c>
      <c r="D218" s="656">
        <v>50319.741332541031</v>
      </c>
    </row>
    <row r="219" spans="1:4" ht="16.5" thickTop="1" thickBot="1">
      <c r="A219" s="664" t="s">
        <v>531</v>
      </c>
      <c r="B219" s="664" t="s">
        <v>387</v>
      </c>
      <c r="C219" s="665" t="s">
        <v>532</v>
      </c>
      <c r="D219" s="656">
        <v>50319.741332541031</v>
      </c>
    </row>
    <row r="220" spans="1:4" ht="16.5" thickTop="1" thickBot="1">
      <c r="A220" s="664" t="s">
        <v>523</v>
      </c>
      <c r="B220" s="664" t="s">
        <v>387</v>
      </c>
      <c r="C220" s="665" t="s">
        <v>524</v>
      </c>
      <c r="D220" s="656">
        <v>7377.8859325541107</v>
      </c>
    </row>
    <row r="221" spans="1:4" ht="16.5" thickTop="1" thickBot="1">
      <c r="A221" s="664" t="s">
        <v>533</v>
      </c>
      <c r="B221" s="664" t="s">
        <v>387</v>
      </c>
      <c r="C221" s="665" t="s">
        <v>534</v>
      </c>
      <c r="D221" s="656">
        <v>26267.818018490063</v>
      </c>
    </row>
    <row r="222" spans="1:4" ht="16.5" thickTop="1" thickBot="1">
      <c r="A222" s="664" t="s">
        <v>540</v>
      </c>
      <c r="B222" s="664" t="s">
        <v>387</v>
      </c>
      <c r="C222" s="665" t="s">
        <v>541</v>
      </c>
      <c r="D222" s="656">
        <v>24889.764611547489</v>
      </c>
    </row>
    <row r="223" spans="1:4" ht="16.5" thickTop="1" thickBot="1">
      <c r="A223" s="664" t="s">
        <v>551</v>
      </c>
      <c r="B223" s="664" t="s">
        <v>387</v>
      </c>
      <c r="C223" s="665" t="s">
        <v>1856</v>
      </c>
      <c r="D223" s="656">
        <v>4271.9655615219926</v>
      </c>
    </row>
    <row r="224" spans="1:4" ht="16.5" thickTop="1" thickBot="1">
      <c r="A224" s="664" t="s">
        <v>535</v>
      </c>
      <c r="B224" s="664" t="s">
        <v>387</v>
      </c>
      <c r="C224" s="665" t="s">
        <v>2280</v>
      </c>
      <c r="D224" s="656">
        <v>45857.866700157414</v>
      </c>
    </row>
    <row r="225" spans="1:4" ht="16.5" thickTop="1" thickBot="1">
      <c r="A225" s="664" t="s">
        <v>536</v>
      </c>
      <c r="B225" s="664" t="s">
        <v>387</v>
      </c>
      <c r="C225" s="665" t="s">
        <v>2281</v>
      </c>
      <c r="D225" s="656">
        <v>45857.866700157414</v>
      </c>
    </row>
    <row r="226" spans="1:4" ht="16.5" thickTop="1" thickBot="1">
      <c r="A226" s="664" t="s">
        <v>537</v>
      </c>
      <c r="B226" s="664" t="s">
        <v>387</v>
      </c>
      <c r="C226" s="665" t="s">
        <v>1919</v>
      </c>
      <c r="D226" s="656">
        <v>45857.866700157414</v>
      </c>
    </row>
    <row r="227" spans="1:4" ht="16.5" thickTop="1" thickBot="1">
      <c r="A227" s="664" t="s">
        <v>538</v>
      </c>
      <c r="B227" s="664" t="s">
        <v>387</v>
      </c>
      <c r="C227" s="665" t="s">
        <v>2282</v>
      </c>
      <c r="D227" s="656">
        <v>45857.866700157414</v>
      </c>
    </row>
    <row r="228" spans="1:4" ht="16.5" thickTop="1" thickBot="1">
      <c r="A228" s="664" t="s">
        <v>539</v>
      </c>
      <c r="B228" s="664" t="s">
        <v>387</v>
      </c>
      <c r="C228" s="665" t="s">
        <v>2283</v>
      </c>
      <c r="D228" s="656">
        <v>42263.837949846609</v>
      </c>
    </row>
    <row r="229" spans="1:4" ht="16.5" thickTop="1" thickBot="1">
      <c r="A229" s="664" t="s">
        <v>542</v>
      </c>
      <c r="B229" s="664" t="s">
        <v>387</v>
      </c>
      <c r="C229" s="665" t="s">
        <v>543</v>
      </c>
      <c r="D229" s="656">
        <v>50457.955515743626</v>
      </c>
    </row>
    <row r="230" spans="1:4" ht="16.5" thickTop="1" thickBot="1">
      <c r="A230" s="664" t="s">
        <v>544</v>
      </c>
      <c r="B230" s="664" t="s">
        <v>387</v>
      </c>
      <c r="C230" s="665" t="s">
        <v>545</v>
      </c>
      <c r="D230" s="656">
        <v>50457.955515743626</v>
      </c>
    </row>
    <row r="231" spans="1:4" ht="16.5" thickTop="1" thickBot="1">
      <c r="A231" s="664" t="s">
        <v>517</v>
      </c>
      <c r="B231" s="664" t="s">
        <v>387</v>
      </c>
      <c r="C231" s="665" t="s">
        <v>518</v>
      </c>
      <c r="D231" s="656">
        <v>44383.92011437365</v>
      </c>
    </row>
    <row r="232" spans="1:4" ht="16.5" thickTop="1" thickBot="1">
      <c r="A232" s="664" t="s">
        <v>546</v>
      </c>
      <c r="B232" s="664" t="s">
        <v>387</v>
      </c>
      <c r="C232" s="665" t="s">
        <v>547</v>
      </c>
      <c r="D232" s="656">
        <v>52980.85329153081</v>
      </c>
    </row>
    <row r="233" spans="1:4" ht="16.5" thickTop="1" thickBot="1">
      <c r="A233" s="664" t="s">
        <v>548</v>
      </c>
      <c r="B233" s="664" t="s">
        <v>387</v>
      </c>
      <c r="C233" s="665" t="s">
        <v>549</v>
      </c>
      <c r="D233" s="656">
        <v>26140.613088618444</v>
      </c>
    </row>
    <row r="234" spans="1:4" ht="16.5" thickTop="1" thickBot="1">
      <c r="A234" s="664" t="s">
        <v>550</v>
      </c>
      <c r="B234" s="664" t="s">
        <v>387</v>
      </c>
      <c r="C234" s="665" t="s">
        <v>2284</v>
      </c>
      <c r="D234" s="656">
        <v>26140.613088618444</v>
      </c>
    </row>
    <row r="235" spans="1:4" ht="16.5" thickTop="1" thickBot="1">
      <c r="A235" s="664" t="s">
        <v>552</v>
      </c>
      <c r="B235" s="664" t="s">
        <v>144</v>
      </c>
      <c r="C235" s="665" t="s">
        <v>553</v>
      </c>
      <c r="D235" s="656">
        <v>905.91153562981276</v>
      </c>
    </row>
    <row r="236" spans="1:4" ht="16.5" thickTop="1" thickBot="1">
      <c r="A236" s="664" t="s">
        <v>556</v>
      </c>
      <c r="B236" s="664" t="s">
        <v>387</v>
      </c>
      <c r="C236" s="665" t="s">
        <v>2285</v>
      </c>
      <c r="D236" s="656">
        <v>353322.29312925437</v>
      </c>
    </row>
    <row r="237" spans="1:4" ht="16.5" thickTop="1" thickBot="1">
      <c r="A237" s="664" t="s">
        <v>557</v>
      </c>
      <c r="B237" s="664" t="s">
        <v>387</v>
      </c>
      <c r="C237" s="665" t="s">
        <v>2286</v>
      </c>
      <c r="D237" s="656">
        <v>359512.93304967333</v>
      </c>
    </row>
    <row r="238" spans="1:4" ht="16.5" thickTop="1" thickBot="1">
      <c r="A238" s="664" t="s">
        <v>558</v>
      </c>
      <c r="B238" s="664" t="s">
        <v>387</v>
      </c>
      <c r="C238" s="665" t="s">
        <v>2287</v>
      </c>
      <c r="D238" s="656">
        <v>382886.83891358401</v>
      </c>
    </row>
    <row r="239" spans="1:4" ht="16.5" thickTop="1" thickBot="1">
      <c r="A239" s="664" t="s">
        <v>570</v>
      </c>
      <c r="B239" s="664" t="s">
        <v>571</v>
      </c>
      <c r="C239" s="665" t="s">
        <v>572</v>
      </c>
      <c r="D239" s="656">
        <v>393529.65137950977</v>
      </c>
    </row>
    <row r="240" spans="1:4" ht="16.5" thickTop="1" thickBot="1">
      <c r="A240" s="664" t="s">
        <v>559</v>
      </c>
      <c r="B240" s="664" t="s">
        <v>387</v>
      </c>
      <c r="C240" s="665" t="s">
        <v>1920</v>
      </c>
      <c r="D240" s="656">
        <v>385229.52970538638</v>
      </c>
    </row>
    <row r="241" spans="1:4" ht="16.5" thickTop="1" thickBot="1">
      <c r="A241" s="664" t="s">
        <v>560</v>
      </c>
      <c r="B241" s="664" t="s">
        <v>387</v>
      </c>
      <c r="C241" s="665" t="s">
        <v>2011</v>
      </c>
      <c r="D241" s="656">
        <v>420528.89774476166</v>
      </c>
    </row>
    <row r="242" spans="1:4" ht="16.5" thickTop="1" thickBot="1">
      <c r="A242" s="666" t="s">
        <v>2013</v>
      </c>
      <c r="B242" s="664" t="s">
        <v>387</v>
      </c>
      <c r="C242" s="665" t="s">
        <v>2012</v>
      </c>
      <c r="D242" s="656">
        <v>445609.46975111659</v>
      </c>
    </row>
    <row r="243" spans="1:4" ht="16.5" thickTop="1" thickBot="1">
      <c r="A243" s="664" t="s">
        <v>561</v>
      </c>
      <c r="B243" s="664" t="s">
        <v>387</v>
      </c>
      <c r="C243" s="665" t="s">
        <v>562</v>
      </c>
      <c r="D243" s="656">
        <v>451376.09323863016</v>
      </c>
    </row>
    <row r="244" spans="1:4" ht="16.5" thickTop="1" thickBot="1">
      <c r="A244" s="664" t="s">
        <v>563</v>
      </c>
      <c r="B244" s="664" t="s">
        <v>387</v>
      </c>
      <c r="C244" s="665" t="s">
        <v>564</v>
      </c>
      <c r="D244" s="656">
        <v>372127.42192860926</v>
      </c>
    </row>
    <row r="245" spans="1:4" ht="16.5" thickTop="1" thickBot="1">
      <c r="A245" s="664" t="s">
        <v>565</v>
      </c>
      <c r="B245" s="664" t="s">
        <v>387</v>
      </c>
      <c r="C245" s="665" t="s">
        <v>566</v>
      </c>
      <c r="D245" s="656">
        <v>372127.42192860926</v>
      </c>
    </row>
    <row r="246" spans="1:4" ht="16.5" thickTop="1" thickBot="1">
      <c r="A246" s="664" t="s">
        <v>567</v>
      </c>
      <c r="B246" s="664" t="s">
        <v>387</v>
      </c>
      <c r="C246" s="665" t="s">
        <v>2014</v>
      </c>
      <c r="D246" s="656">
        <v>372127.42192860926</v>
      </c>
    </row>
    <row r="247" spans="1:4" ht="16.5" thickTop="1" thickBot="1">
      <c r="A247" s="664" t="s">
        <v>568</v>
      </c>
      <c r="B247" s="664" t="s">
        <v>387</v>
      </c>
      <c r="C247" s="665" t="s">
        <v>569</v>
      </c>
      <c r="D247" s="656">
        <v>372127.42192860926</v>
      </c>
    </row>
    <row r="248" spans="1:4" ht="16.5" thickTop="1" thickBot="1">
      <c r="A248" s="664" t="s">
        <v>573</v>
      </c>
      <c r="B248" s="664" t="s">
        <v>387</v>
      </c>
      <c r="C248" s="665" t="s">
        <v>574</v>
      </c>
      <c r="D248" s="656">
        <v>372127.42192860926</v>
      </c>
    </row>
    <row r="249" spans="1:4" ht="16.5" thickTop="1" thickBot="1">
      <c r="A249" s="664" t="s">
        <v>575</v>
      </c>
      <c r="B249" s="664" t="s">
        <v>387</v>
      </c>
      <c r="C249" s="665" t="s">
        <v>576</v>
      </c>
      <c r="D249" s="656">
        <v>372127.42192860926</v>
      </c>
    </row>
    <row r="250" spans="1:4" ht="16.5" thickTop="1" thickBot="1">
      <c r="A250" s="664" t="s">
        <v>577</v>
      </c>
      <c r="B250" s="664" t="s">
        <v>387</v>
      </c>
      <c r="C250" s="665" t="s">
        <v>578</v>
      </c>
      <c r="D250" s="656">
        <v>236028.74737679571</v>
      </c>
    </row>
    <row r="251" spans="1:4" ht="16.5" thickTop="1" thickBot="1">
      <c r="A251" s="664" t="s">
        <v>579</v>
      </c>
      <c r="B251" s="664" t="s">
        <v>387</v>
      </c>
      <c r="C251" s="665" t="s">
        <v>580</v>
      </c>
      <c r="D251" s="656">
        <v>236028.74737679571</v>
      </c>
    </row>
    <row r="252" spans="1:4" ht="16.5" thickTop="1" thickBot="1">
      <c r="A252" s="664" t="s">
        <v>581</v>
      </c>
      <c r="B252" s="664" t="s">
        <v>387</v>
      </c>
      <c r="C252" s="665" t="s">
        <v>2288</v>
      </c>
      <c r="D252" s="656">
        <v>236028.74737679571</v>
      </c>
    </row>
    <row r="253" spans="1:4" ht="16.5" thickTop="1" thickBot="1">
      <c r="A253" s="664" t="s">
        <v>582</v>
      </c>
      <c r="B253" s="664" t="s">
        <v>387</v>
      </c>
      <c r="C253" s="665" t="s">
        <v>2289</v>
      </c>
      <c r="D253" s="656">
        <v>236028.74737679571</v>
      </c>
    </row>
    <row r="254" spans="1:4" ht="16.5" thickTop="1" thickBot="1">
      <c r="A254" s="664" t="s">
        <v>584</v>
      </c>
      <c r="B254" s="664" t="s">
        <v>233</v>
      </c>
      <c r="C254" s="665" t="s">
        <v>1921</v>
      </c>
      <c r="D254" s="656">
        <v>20352.788779459614</v>
      </c>
    </row>
    <row r="255" spans="1:4" ht="16.5" thickTop="1" thickBot="1">
      <c r="A255" s="664" t="s">
        <v>583</v>
      </c>
      <c r="B255" s="664" t="s">
        <v>387</v>
      </c>
      <c r="C255" s="665" t="s">
        <v>2290</v>
      </c>
      <c r="D255" s="656">
        <v>363138.2735510146</v>
      </c>
    </row>
    <row r="256" spans="1:4" ht="16.5" thickTop="1" thickBot="1">
      <c r="A256" s="664" t="s">
        <v>554</v>
      </c>
      <c r="B256" s="664" t="s">
        <v>387</v>
      </c>
      <c r="C256" s="665" t="s">
        <v>555</v>
      </c>
      <c r="D256" s="656">
        <v>344460.34968153137</v>
      </c>
    </row>
    <row r="257" spans="1:4" ht="16.5" thickTop="1" thickBot="1">
      <c r="A257" s="664" t="s">
        <v>585</v>
      </c>
      <c r="B257" s="664" t="s">
        <v>387</v>
      </c>
      <c r="C257" s="665" t="s">
        <v>586</v>
      </c>
      <c r="D257" s="656">
        <v>418228.60859624983</v>
      </c>
    </row>
    <row r="258" spans="1:4" ht="16.5" thickTop="1" thickBot="1">
      <c r="A258" s="664" t="s">
        <v>587</v>
      </c>
      <c r="B258" s="664" t="s">
        <v>387</v>
      </c>
      <c r="C258" s="665" t="s">
        <v>588</v>
      </c>
      <c r="D258" s="656">
        <v>418228.60859624983</v>
      </c>
    </row>
    <row r="259" spans="1:4" ht="16.5" thickTop="1" thickBot="1">
      <c r="A259" s="664" t="s">
        <v>497</v>
      </c>
      <c r="B259" s="664" t="s">
        <v>387</v>
      </c>
      <c r="C259" s="665" t="s">
        <v>498</v>
      </c>
      <c r="D259" s="656">
        <v>418228.60859624983</v>
      </c>
    </row>
    <row r="260" spans="1:4" ht="16.5" thickTop="1" thickBot="1">
      <c r="A260" s="664" t="s">
        <v>1669</v>
      </c>
      <c r="B260" s="664" t="s">
        <v>387</v>
      </c>
      <c r="C260" s="665" t="s">
        <v>1670</v>
      </c>
      <c r="D260" s="656">
        <v>1338831.8868988277</v>
      </c>
    </row>
    <row r="261" spans="1:4" ht="16.5" thickTop="1" thickBot="1">
      <c r="A261" s="664" t="s">
        <v>499</v>
      </c>
      <c r="B261" s="664" t="s">
        <v>377</v>
      </c>
      <c r="C261" s="665" t="s">
        <v>500</v>
      </c>
      <c r="D261" s="656">
        <v>2811.4495933339017</v>
      </c>
    </row>
    <row r="262" spans="1:4" ht="31.5" thickTop="1" thickBot="1">
      <c r="A262" s="664" t="s">
        <v>589</v>
      </c>
      <c r="B262" s="664" t="s">
        <v>377</v>
      </c>
      <c r="C262" s="665" t="s">
        <v>2291</v>
      </c>
      <c r="D262" s="656">
        <v>4165.110508642817</v>
      </c>
    </row>
    <row r="263" spans="1:4" ht="16.5" thickTop="1" thickBot="1">
      <c r="A263" s="664" t="s">
        <v>590</v>
      </c>
      <c r="B263" s="664" t="s">
        <v>233</v>
      </c>
      <c r="C263" s="665" t="s">
        <v>2292</v>
      </c>
      <c r="D263" s="656">
        <v>53086.857399757166</v>
      </c>
    </row>
    <row r="264" spans="1:4" ht="16.5" thickTop="1" thickBot="1">
      <c r="A264" s="664" t="s">
        <v>591</v>
      </c>
      <c r="B264" s="664" t="s">
        <v>377</v>
      </c>
      <c r="C264" s="665" t="s">
        <v>2293</v>
      </c>
      <c r="D264" s="656">
        <v>11066.828898831165</v>
      </c>
    </row>
    <row r="265" spans="1:4" ht="16.5" thickTop="1" thickBot="1">
      <c r="A265" s="664" t="s">
        <v>592</v>
      </c>
      <c r="B265" s="664" t="s">
        <v>144</v>
      </c>
      <c r="C265" s="665" t="s">
        <v>2294</v>
      </c>
      <c r="D265" s="656">
        <v>7844.3040087500594</v>
      </c>
    </row>
    <row r="266" spans="1:4" ht="16.5" thickTop="1" thickBot="1">
      <c r="A266" s="664" t="s">
        <v>593</v>
      </c>
      <c r="B266" s="664" t="s">
        <v>92</v>
      </c>
      <c r="C266" s="665" t="s">
        <v>2295</v>
      </c>
      <c r="D266" s="656">
        <v>32405.455884795854</v>
      </c>
    </row>
    <row r="267" spans="1:4" ht="16.5" thickTop="1" thickBot="1">
      <c r="A267" s="664" t="s">
        <v>594</v>
      </c>
      <c r="B267" s="664" t="s">
        <v>92</v>
      </c>
      <c r="C267" s="665" t="s">
        <v>2296</v>
      </c>
      <c r="D267" s="656">
        <v>42709.055204397286</v>
      </c>
    </row>
    <row r="268" spans="1:4" ht="16.5" thickTop="1" thickBot="1">
      <c r="A268" s="664" t="s">
        <v>595</v>
      </c>
      <c r="B268" s="664" t="s">
        <v>92</v>
      </c>
      <c r="C268" s="665" t="s">
        <v>2297</v>
      </c>
      <c r="D268" s="656">
        <v>59510.706358274103</v>
      </c>
    </row>
    <row r="269" spans="1:4" ht="16.5" thickTop="1" thickBot="1">
      <c r="A269" s="664" t="s">
        <v>596</v>
      </c>
      <c r="B269" s="664" t="s">
        <v>377</v>
      </c>
      <c r="C269" s="665" t="s">
        <v>597</v>
      </c>
      <c r="D269" s="656">
        <v>41140.19440264727</v>
      </c>
    </row>
    <row r="270" spans="1:4" ht="16.5" thickTop="1" thickBot="1">
      <c r="A270" s="664" t="s">
        <v>599</v>
      </c>
      <c r="B270" s="664" t="s">
        <v>144</v>
      </c>
      <c r="C270" s="665" t="s">
        <v>600</v>
      </c>
      <c r="D270" s="656">
        <v>194899.15338497108</v>
      </c>
    </row>
    <row r="271" spans="1:4" ht="16.5" thickTop="1" thickBot="1">
      <c r="A271" s="664" t="s">
        <v>601</v>
      </c>
      <c r="B271" s="664" t="s">
        <v>387</v>
      </c>
      <c r="C271" s="665" t="s">
        <v>1922</v>
      </c>
      <c r="D271" s="656">
        <v>42210.835895733428</v>
      </c>
    </row>
    <row r="272" spans="1:4" ht="16.5" thickTop="1" thickBot="1">
      <c r="A272" s="664" t="s">
        <v>598</v>
      </c>
      <c r="B272" s="664" t="s">
        <v>387</v>
      </c>
      <c r="C272" s="665" t="s">
        <v>2298</v>
      </c>
      <c r="D272" s="656">
        <v>42210.835895733428</v>
      </c>
    </row>
    <row r="273" spans="1:4" ht="16.5" thickTop="1" thickBot="1">
      <c r="A273" s="664" t="s">
        <v>602</v>
      </c>
      <c r="B273" s="664" t="s">
        <v>387</v>
      </c>
      <c r="C273" s="665" t="s">
        <v>2299</v>
      </c>
      <c r="D273" s="656">
        <v>42210.835895733428</v>
      </c>
    </row>
    <row r="274" spans="1:4" ht="16.5" thickTop="1" thickBot="1">
      <c r="A274" s="664" t="s">
        <v>603</v>
      </c>
      <c r="B274" s="664" t="s">
        <v>144</v>
      </c>
      <c r="C274" s="665" t="s">
        <v>2300</v>
      </c>
      <c r="D274" s="656">
        <v>57270.269493838736</v>
      </c>
    </row>
    <row r="275" spans="1:4" ht="16.5" thickTop="1" thickBot="1">
      <c r="A275" s="664" t="s">
        <v>604</v>
      </c>
      <c r="B275" s="664" t="s">
        <v>144</v>
      </c>
      <c r="C275" s="665" t="s">
        <v>2301</v>
      </c>
      <c r="D275" s="656">
        <v>41651.105086428171</v>
      </c>
    </row>
    <row r="276" spans="1:4" ht="16.5" thickTop="1" thickBot="1">
      <c r="A276" s="664" t="s">
        <v>605</v>
      </c>
      <c r="B276" s="664" t="s">
        <v>606</v>
      </c>
      <c r="C276" s="665" t="s">
        <v>2302</v>
      </c>
      <c r="D276" s="656">
        <v>87930.407773759114</v>
      </c>
    </row>
    <row r="277" spans="1:4" ht="16.5" thickTop="1" thickBot="1">
      <c r="A277" s="664" t="s">
        <v>607</v>
      </c>
      <c r="B277" s="664" t="s">
        <v>606</v>
      </c>
      <c r="C277" s="665" t="s">
        <v>1923</v>
      </c>
      <c r="D277" s="656">
        <v>40890.972418600853</v>
      </c>
    </row>
    <row r="278" spans="1:4" ht="16.5" thickTop="1" thickBot="1">
      <c r="A278" s="664" t="s">
        <v>608</v>
      </c>
      <c r="B278" s="664" t="s">
        <v>606</v>
      </c>
      <c r="C278" s="665" t="s">
        <v>609</v>
      </c>
      <c r="D278" s="656">
        <v>33476.695646882727</v>
      </c>
    </row>
    <row r="279" spans="1:4" ht="16.5" thickTop="1" thickBot="1">
      <c r="A279" s="664" t="s">
        <v>501</v>
      </c>
      <c r="B279" s="664" t="s">
        <v>141</v>
      </c>
      <c r="C279" s="665" t="s">
        <v>502</v>
      </c>
      <c r="D279" s="656">
        <v>36554.051101476522</v>
      </c>
    </row>
    <row r="280" spans="1:4" ht="16.5" thickTop="1" thickBot="1">
      <c r="A280" s="664" t="s">
        <v>503</v>
      </c>
      <c r="B280" s="664" t="s">
        <v>141</v>
      </c>
      <c r="C280" s="665" t="s">
        <v>504</v>
      </c>
      <c r="D280" s="656">
        <v>35934.490913315902</v>
      </c>
    </row>
    <row r="281" spans="1:4" ht="16.5" thickTop="1" thickBot="1">
      <c r="A281" s="664" t="s">
        <v>610</v>
      </c>
      <c r="B281" s="664" t="s">
        <v>92</v>
      </c>
      <c r="C281" s="665" t="s">
        <v>2303</v>
      </c>
      <c r="D281" s="656">
        <v>94608.666592019305</v>
      </c>
    </row>
    <row r="282" spans="1:4" ht="16.5" thickTop="1" thickBot="1">
      <c r="A282" s="664" t="s">
        <v>611</v>
      </c>
      <c r="B282" s="664" t="s">
        <v>377</v>
      </c>
      <c r="C282" s="665" t="s">
        <v>2304</v>
      </c>
      <c r="D282" s="656">
        <v>8268.320441655469</v>
      </c>
    </row>
    <row r="283" spans="1:4" ht="16.5" thickTop="1" thickBot="1">
      <c r="A283" s="664" t="s">
        <v>612</v>
      </c>
      <c r="B283" s="664" t="s">
        <v>144</v>
      </c>
      <c r="C283" s="665" t="s">
        <v>2305</v>
      </c>
      <c r="D283" s="656">
        <v>4674.7811727821309</v>
      </c>
    </row>
    <row r="284" spans="1:4" ht="16.5" thickTop="1" thickBot="1">
      <c r="A284" s="664" t="s">
        <v>613</v>
      </c>
      <c r="B284" s="664" t="s">
        <v>92</v>
      </c>
      <c r="C284" s="665" t="s">
        <v>614</v>
      </c>
      <c r="D284" s="656">
        <v>10933.415085187395</v>
      </c>
    </row>
    <row r="285" spans="1:4" ht="16.5" thickTop="1" thickBot="1">
      <c r="A285" s="664" t="s">
        <v>615</v>
      </c>
      <c r="B285" s="664" t="s">
        <v>92</v>
      </c>
      <c r="C285" s="665" t="s">
        <v>2306</v>
      </c>
      <c r="D285" s="656">
        <v>96198.72821541458</v>
      </c>
    </row>
    <row r="286" spans="1:4" ht="16.5" thickTop="1" thickBot="1">
      <c r="A286" s="664" t="s">
        <v>616</v>
      </c>
      <c r="B286" s="664" t="s">
        <v>92</v>
      </c>
      <c r="C286" s="665" t="s">
        <v>617</v>
      </c>
      <c r="D286" s="656">
        <v>26656.707255314028</v>
      </c>
    </row>
    <row r="287" spans="1:4" ht="16.5" thickTop="1" thickBot="1">
      <c r="A287" s="664" t="s">
        <v>620</v>
      </c>
      <c r="B287" s="664" t="s">
        <v>92</v>
      </c>
      <c r="C287" s="665" t="s">
        <v>621</v>
      </c>
      <c r="D287" s="656">
        <v>12391.203763212381</v>
      </c>
    </row>
    <row r="288" spans="1:4" ht="16.5" thickTop="1" thickBot="1">
      <c r="A288" s="664" t="s">
        <v>618</v>
      </c>
      <c r="B288" s="664" t="s">
        <v>92</v>
      </c>
      <c r="C288" s="665" t="s">
        <v>2307</v>
      </c>
      <c r="D288" s="656">
        <v>18586.805644818571</v>
      </c>
    </row>
    <row r="289" spans="1:4" ht="16.5" thickTop="1" thickBot="1">
      <c r="A289" s="664" t="s">
        <v>619</v>
      </c>
      <c r="B289" s="664" t="s">
        <v>92</v>
      </c>
      <c r="C289" s="665" t="s">
        <v>2308</v>
      </c>
      <c r="D289" s="656">
        <v>114113.4225056681</v>
      </c>
    </row>
    <row r="290" spans="1:4" ht="16.5" thickTop="1" thickBot="1">
      <c r="A290" s="664" t="s">
        <v>622</v>
      </c>
      <c r="B290" s="664" t="s">
        <v>454</v>
      </c>
      <c r="C290" s="665" t="s">
        <v>623</v>
      </c>
      <c r="D290" s="656">
        <v>2298.5682980758966</v>
      </c>
    </row>
    <row r="291" spans="1:4" ht="16.5" thickTop="1" thickBot="1">
      <c r="A291" s="664" t="s">
        <v>624</v>
      </c>
      <c r="B291" s="664" t="s">
        <v>422</v>
      </c>
      <c r="C291" s="665" t="s">
        <v>1924</v>
      </c>
      <c r="D291" s="656">
        <v>51284.787559909179</v>
      </c>
    </row>
    <row r="292" spans="1:4" ht="16.5" thickTop="1" thickBot="1">
      <c r="A292" s="664" t="s">
        <v>625</v>
      </c>
      <c r="B292" s="664" t="s">
        <v>377</v>
      </c>
      <c r="C292" s="665" t="s">
        <v>2309</v>
      </c>
      <c r="D292" s="656">
        <v>3604.1396796959734</v>
      </c>
    </row>
    <row r="293" spans="1:4" ht="16.5" thickTop="1" thickBot="1">
      <c r="A293" s="664" t="s">
        <v>626</v>
      </c>
      <c r="B293" s="664" t="s">
        <v>377</v>
      </c>
      <c r="C293" s="665" t="s">
        <v>1925</v>
      </c>
      <c r="D293" s="656">
        <v>9794.77960011494</v>
      </c>
    </row>
    <row r="294" spans="1:4" ht="16.5" thickTop="1" thickBot="1">
      <c r="A294" s="664" t="s">
        <v>627</v>
      </c>
      <c r="B294" s="664" t="s">
        <v>92</v>
      </c>
      <c r="C294" s="665" t="s">
        <v>628</v>
      </c>
      <c r="D294" s="656">
        <v>2385.0924350929236</v>
      </c>
    </row>
    <row r="295" spans="1:4" ht="16.5" thickTop="1" thickBot="1">
      <c r="A295" s="664" t="s">
        <v>633</v>
      </c>
      <c r="B295" s="664" t="s">
        <v>92</v>
      </c>
      <c r="C295" s="665" t="s">
        <v>1926</v>
      </c>
      <c r="D295" s="656">
        <v>74202.875758446506</v>
      </c>
    </row>
    <row r="296" spans="1:4" ht="16.5" thickTop="1" thickBot="1">
      <c r="A296" s="664" t="s">
        <v>629</v>
      </c>
      <c r="B296" s="664" t="s">
        <v>92</v>
      </c>
      <c r="C296" s="665" t="s">
        <v>630</v>
      </c>
      <c r="D296" s="656">
        <v>53341.267259500411</v>
      </c>
    </row>
    <row r="297" spans="1:4" ht="16.5" thickTop="1" thickBot="1">
      <c r="A297" s="664" t="s">
        <v>631</v>
      </c>
      <c r="B297" s="664" t="s">
        <v>92</v>
      </c>
      <c r="C297" s="665" t="s">
        <v>632</v>
      </c>
      <c r="D297" s="656">
        <v>106004.10822635215</v>
      </c>
    </row>
    <row r="298" spans="1:4" ht="16.5" thickTop="1" thickBot="1">
      <c r="A298" s="664" t="s">
        <v>646</v>
      </c>
      <c r="B298" s="664" t="s">
        <v>144</v>
      </c>
      <c r="C298" s="665" t="s">
        <v>647</v>
      </c>
      <c r="D298" s="656">
        <v>6031.6337580794379</v>
      </c>
    </row>
    <row r="299" spans="1:4" ht="16.5" thickTop="1" thickBot="1">
      <c r="A299" s="664" t="s">
        <v>634</v>
      </c>
      <c r="B299" s="664" t="s">
        <v>377</v>
      </c>
      <c r="C299" s="665" t="s">
        <v>635</v>
      </c>
      <c r="D299" s="656">
        <v>36444.71695062465</v>
      </c>
    </row>
    <row r="300" spans="1:4" ht="16.5" thickTop="1" thickBot="1">
      <c r="A300" s="664" t="s">
        <v>650</v>
      </c>
      <c r="B300" s="664" t="s">
        <v>377</v>
      </c>
      <c r="C300" s="665" t="s">
        <v>651</v>
      </c>
      <c r="D300" s="656">
        <v>36444.71695062465</v>
      </c>
    </row>
    <row r="301" spans="1:4" ht="31.5" thickTop="1" thickBot="1">
      <c r="A301" s="664" t="s">
        <v>652</v>
      </c>
      <c r="B301" s="664" t="s">
        <v>92</v>
      </c>
      <c r="C301" s="665" t="s">
        <v>2310</v>
      </c>
      <c r="D301" s="656">
        <v>394165.67602886789</v>
      </c>
    </row>
    <row r="302" spans="1:4" ht="31.5" thickTop="1" thickBot="1">
      <c r="A302" s="664" t="s">
        <v>653</v>
      </c>
      <c r="B302" s="664" t="s">
        <v>92</v>
      </c>
      <c r="C302" s="665" t="s">
        <v>2311</v>
      </c>
      <c r="D302" s="656">
        <v>343621.6169630324</v>
      </c>
    </row>
    <row r="303" spans="1:4" ht="31.5" thickTop="1" thickBot="1">
      <c r="A303" s="664" t="s">
        <v>654</v>
      </c>
      <c r="B303" s="664" t="s">
        <v>92</v>
      </c>
      <c r="C303" s="665" t="s">
        <v>2312</v>
      </c>
      <c r="D303" s="656">
        <v>295256.77257966262</v>
      </c>
    </row>
    <row r="304" spans="1:4" ht="31.5" thickTop="1" thickBot="1">
      <c r="A304" s="664" t="s">
        <v>655</v>
      </c>
      <c r="B304" s="664" t="s">
        <v>92</v>
      </c>
      <c r="C304" s="665" t="s">
        <v>2313</v>
      </c>
      <c r="D304" s="656">
        <v>424751.39118897443</v>
      </c>
    </row>
    <row r="305" spans="1:4" ht="31.5" thickTop="1" thickBot="1">
      <c r="A305" s="664" t="s">
        <v>656</v>
      </c>
      <c r="B305" s="664" t="s">
        <v>92</v>
      </c>
      <c r="C305" s="665" t="s">
        <v>2314</v>
      </c>
      <c r="D305" s="656">
        <v>265370.68453385</v>
      </c>
    </row>
    <row r="306" spans="1:4" ht="31.5" thickTop="1" thickBot="1">
      <c r="A306" s="664" t="s">
        <v>657</v>
      </c>
      <c r="B306" s="664" t="s">
        <v>233</v>
      </c>
      <c r="C306" s="665" t="s">
        <v>2315</v>
      </c>
      <c r="D306" s="656">
        <v>428874.9509989795</v>
      </c>
    </row>
    <row r="307" spans="1:4" ht="16.5" thickTop="1" thickBot="1">
      <c r="A307" s="664" t="s">
        <v>658</v>
      </c>
      <c r="B307" s="664" t="s">
        <v>92</v>
      </c>
      <c r="C307" s="665" t="s">
        <v>659</v>
      </c>
      <c r="D307" s="656">
        <v>246729.69247810173</v>
      </c>
    </row>
    <row r="308" spans="1:4" ht="16.5" thickTop="1" thickBot="1">
      <c r="A308" s="664" t="s">
        <v>636</v>
      </c>
      <c r="B308" s="664" t="s">
        <v>377</v>
      </c>
      <c r="C308" s="665" t="s">
        <v>637</v>
      </c>
      <c r="D308" s="656">
        <v>22801.483679488352</v>
      </c>
    </row>
    <row r="309" spans="1:4" ht="16.5" thickTop="1" thickBot="1">
      <c r="A309" s="664" t="s">
        <v>642</v>
      </c>
      <c r="B309" s="664" t="s">
        <v>377</v>
      </c>
      <c r="C309" s="665" t="s">
        <v>643</v>
      </c>
      <c r="D309" s="656">
        <v>4871.6265419144738</v>
      </c>
    </row>
    <row r="310" spans="1:4" ht="16.5" thickTop="1" thickBot="1">
      <c r="A310" s="664" t="s">
        <v>640</v>
      </c>
      <c r="B310" s="664" t="s">
        <v>377</v>
      </c>
      <c r="C310" s="665" t="s">
        <v>641</v>
      </c>
      <c r="D310" s="656">
        <v>17395.274159944391</v>
      </c>
    </row>
    <row r="311" spans="1:4" ht="16.5" thickTop="1" thickBot="1">
      <c r="A311" s="664" t="s">
        <v>638</v>
      </c>
      <c r="B311" s="664" t="s">
        <v>377</v>
      </c>
      <c r="C311" s="665" t="s">
        <v>639</v>
      </c>
      <c r="D311" s="656">
        <v>99129.630105699049</v>
      </c>
    </row>
    <row r="312" spans="1:4" ht="16.5" thickTop="1" thickBot="1">
      <c r="A312" s="664" t="s">
        <v>644</v>
      </c>
      <c r="B312" s="664" t="s">
        <v>377</v>
      </c>
      <c r="C312" s="665" t="s">
        <v>645</v>
      </c>
      <c r="D312" s="656">
        <v>17604.852311399045</v>
      </c>
    </row>
    <row r="313" spans="1:4" ht="16.5" thickTop="1" thickBot="1">
      <c r="A313" s="664" t="s">
        <v>660</v>
      </c>
      <c r="B313" s="664" t="s">
        <v>377</v>
      </c>
      <c r="C313" s="665" t="s">
        <v>661</v>
      </c>
      <c r="D313" s="656">
        <v>5238.3813908980346</v>
      </c>
    </row>
    <row r="314" spans="1:4" ht="16.5" thickTop="1" thickBot="1">
      <c r="A314" s="664" t="s">
        <v>662</v>
      </c>
      <c r="B314" s="664" t="s">
        <v>377</v>
      </c>
      <c r="C314" s="665" t="s">
        <v>663</v>
      </c>
      <c r="D314" s="656">
        <v>5362.2934285301581</v>
      </c>
    </row>
    <row r="315" spans="1:4" ht="16.5" thickTop="1" thickBot="1">
      <c r="A315" s="664" t="s">
        <v>667</v>
      </c>
      <c r="B315" s="664" t="s">
        <v>377</v>
      </c>
      <c r="C315" s="665" t="s">
        <v>2316</v>
      </c>
      <c r="D315" s="656">
        <v>12879.499149501788</v>
      </c>
    </row>
    <row r="316" spans="1:4" ht="16.5" thickTop="1" thickBot="1">
      <c r="A316" s="664" t="s">
        <v>664</v>
      </c>
      <c r="B316" s="664" t="s">
        <v>92</v>
      </c>
      <c r="C316" s="665" t="s">
        <v>2317</v>
      </c>
      <c r="D316" s="656">
        <v>12879.499149501788</v>
      </c>
    </row>
    <row r="317" spans="1:4" ht="16.5" thickTop="1" thickBot="1">
      <c r="A317" s="664" t="s">
        <v>665</v>
      </c>
      <c r="B317" s="664" t="s">
        <v>377</v>
      </c>
      <c r="C317" s="665" t="s">
        <v>666</v>
      </c>
      <c r="D317" s="656">
        <v>19292.747697196093</v>
      </c>
    </row>
    <row r="318" spans="1:4" ht="16.5" thickTop="1" thickBot="1">
      <c r="A318" s="664" t="s">
        <v>668</v>
      </c>
      <c r="B318" s="664" t="s">
        <v>606</v>
      </c>
      <c r="C318" s="665" t="s">
        <v>2318</v>
      </c>
      <c r="D318" s="656">
        <v>42899.862599204716</v>
      </c>
    </row>
    <row r="319" spans="1:4" ht="16.5" thickTop="1" thickBot="1">
      <c r="A319" s="664" t="s">
        <v>669</v>
      </c>
      <c r="B319" s="664" t="s">
        <v>92</v>
      </c>
      <c r="C319" s="665" t="s">
        <v>2319</v>
      </c>
      <c r="D319" s="656">
        <v>17701.719661731971</v>
      </c>
    </row>
    <row r="320" spans="1:4" ht="16.5" thickTop="1" thickBot="1">
      <c r="A320" s="664" t="s">
        <v>673</v>
      </c>
      <c r="B320" s="664" t="s">
        <v>92</v>
      </c>
      <c r="C320" s="665" t="s">
        <v>2320</v>
      </c>
      <c r="D320" s="656">
        <v>235951.01456423334</v>
      </c>
    </row>
    <row r="321" spans="1:4" ht="16.5" thickTop="1" thickBot="1">
      <c r="A321" s="664" t="s">
        <v>674</v>
      </c>
      <c r="B321" s="664" t="s">
        <v>92</v>
      </c>
      <c r="C321" s="665" t="s">
        <v>2321</v>
      </c>
      <c r="D321" s="656">
        <v>332174.47353809711</v>
      </c>
    </row>
    <row r="322" spans="1:4" ht="16.5" thickTop="1" thickBot="1">
      <c r="A322" s="664" t="s">
        <v>672</v>
      </c>
      <c r="B322" s="664" t="s">
        <v>92</v>
      </c>
      <c r="C322" s="665" t="s">
        <v>2322</v>
      </c>
      <c r="D322" s="656">
        <v>224057.35362123663</v>
      </c>
    </row>
    <row r="323" spans="1:4" ht="31.5" thickTop="1" thickBot="1">
      <c r="A323" s="664" t="s">
        <v>671</v>
      </c>
      <c r="B323" s="664" t="s">
        <v>92</v>
      </c>
      <c r="C323" s="665" t="s">
        <v>2323</v>
      </c>
      <c r="D323" s="656">
        <v>300479.24517841783</v>
      </c>
    </row>
    <row r="324" spans="1:4" ht="16.5" thickTop="1" thickBot="1">
      <c r="A324" s="664" t="s">
        <v>675</v>
      </c>
      <c r="B324" s="664" t="s">
        <v>92</v>
      </c>
      <c r="C324" s="665" t="s">
        <v>676</v>
      </c>
      <c r="D324" s="656">
        <v>354152.65511022386</v>
      </c>
    </row>
    <row r="325" spans="1:4" ht="16.5" thickTop="1" thickBot="1">
      <c r="A325" s="664" t="s">
        <v>678</v>
      </c>
      <c r="B325" s="664" t="s">
        <v>92</v>
      </c>
      <c r="C325" s="665" t="s">
        <v>679</v>
      </c>
      <c r="D325" s="656">
        <v>17701.719661731971</v>
      </c>
    </row>
    <row r="326" spans="1:4" ht="16.5" thickTop="1" thickBot="1">
      <c r="A326" s="664" t="s">
        <v>670</v>
      </c>
      <c r="B326" s="664" t="s">
        <v>92</v>
      </c>
      <c r="C326" s="665" t="s">
        <v>2324</v>
      </c>
      <c r="D326" s="656">
        <v>20825.552543214086</v>
      </c>
    </row>
    <row r="327" spans="1:4" ht="16.5" thickTop="1" thickBot="1">
      <c r="A327" s="664" t="s">
        <v>677</v>
      </c>
      <c r="B327" s="664" t="s">
        <v>92</v>
      </c>
      <c r="C327" s="665" t="s">
        <v>2325</v>
      </c>
      <c r="D327" s="656">
        <v>20825.552543214086</v>
      </c>
    </row>
    <row r="328" spans="1:4" ht="16.5" thickTop="1" thickBot="1">
      <c r="A328" s="664" t="s">
        <v>680</v>
      </c>
      <c r="B328" s="664" t="s">
        <v>92</v>
      </c>
      <c r="C328" s="665" t="s">
        <v>2326</v>
      </c>
      <c r="D328" s="656">
        <v>96919.556151353783</v>
      </c>
    </row>
    <row r="329" spans="1:4" ht="16.5" thickTop="1" thickBot="1">
      <c r="A329" s="664" t="s">
        <v>681</v>
      </c>
      <c r="B329" s="664" t="s">
        <v>92</v>
      </c>
      <c r="C329" s="665" t="s">
        <v>682</v>
      </c>
      <c r="D329" s="656">
        <v>8480.3286581081738</v>
      </c>
    </row>
    <row r="330" spans="1:4" ht="16.5" thickTop="1" thickBot="1">
      <c r="A330" s="664" t="s">
        <v>683</v>
      </c>
      <c r="B330" s="664" t="s">
        <v>92</v>
      </c>
      <c r="C330" s="665" t="s">
        <v>2327</v>
      </c>
      <c r="D330" s="656">
        <v>74202.875758446506</v>
      </c>
    </row>
    <row r="331" spans="1:4" ht="16.5" thickTop="1" thickBot="1">
      <c r="A331" s="664" t="s">
        <v>684</v>
      </c>
      <c r="B331" s="664" t="s">
        <v>92</v>
      </c>
      <c r="C331" s="665" t="s">
        <v>2328</v>
      </c>
      <c r="D331" s="656">
        <v>1855.0718939611627</v>
      </c>
    </row>
    <row r="332" spans="1:4" ht="16.5" thickTop="1" thickBot="1">
      <c r="A332" s="664" t="s">
        <v>686</v>
      </c>
      <c r="B332" s="664" t="s">
        <v>387</v>
      </c>
      <c r="C332" s="665" t="s">
        <v>687</v>
      </c>
      <c r="D332" s="656">
        <v>46857.493222231693</v>
      </c>
    </row>
    <row r="333" spans="1:4" ht="16.5" thickTop="1" thickBot="1">
      <c r="A333" s="664" t="s">
        <v>685</v>
      </c>
      <c r="B333" s="664" t="s">
        <v>387</v>
      </c>
      <c r="C333" s="665" t="s">
        <v>2329</v>
      </c>
      <c r="D333" s="656">
        <v>15619.164407410564</v>
      </c>
    </row>
    <row r="334" spans="1:4" ht="16.5" thickTop="1" thickBot="1">
      <c r="A334" s="664" t="s">
        <v>690</v>
      </c>
      <c r="B334" s="664" t="s">
        <v>92</v>
      </c>
      <c r="C334" s="665" t="s">
        <v>1929</v>
      </c>
      <c r="D334" s="656">
        <v>890.43450910135812</v>
      </c>
    </row>
    <row r="335" spans="1:4" ht="16.5" thickTop="1" thickBot="1">
      <c r="A335" s="664" t="s">
        <v>688</v>
      </c>
      <c r="B335" s="664" t="s">
        <v>92</v>
      </c>
      <c r="C335" s="665" t="s">
        <v>689</v>
      </c>
      <c r="D335" s="656">
        <v>4738.3836377179414</v>
      </c>
    </row>
    <row r="336" spans="1:4" ht="16.5" thickTop="1" thickBot="1">
      <c r="A336" s="664" t="s">
        <v>691</v>
      </c>
      <c r="B336" s="664" t="s">
        <v>377</v>
      </c>
      <c r="C336" s="665" t="s">
        <v>692</v>
      </c>
      <c r="D336" s="656">
        <v>4939.7914433480109</v>
      </c>
    </row>
    <row r="337" spans="1:4" ht="16.5" thickTop="1" thickBot="1">
      <c r="A337" s="664" t="s">
        <v>696</v>
      </c>
      <c r="B337" s="664" t="s">
        <v>92</v>
      </c>
      <c r="C337" s="665" t="s">
        <v>697</v>
      </c>
      <c r="D337" s="656">
        <v>348965.5242811513</v>
      </c>
    </row>
    <row r="338" spans="1:4" ht="16.5" thickTop="1" thickBot="1">
      <c r="A338" s="664" t="s">
        <v>694</v>
      </c>
      <c r="B338" s="664" t="s">
        <v>92</v>
      </c>
      <c r="C338" s="665" t="s">
        <v>695</v>
      </c>
      <c r="D338" s="656">
        <v>68171.24200036707</v>
      </c>
    </row>
    <row r="339" spans="1:4" ht="16.5" thickTop="1" thickBot="1">
      <c r="A339" s="664" t="s">
        <v>693</v>
      </c>
      <c r="B339" s="664" t="s">
        <v>144</v>
      </c>
      <c r="C339" s="665" t="s">
        <v>2330</v>
      </c>
      <c r="D339" s="656">
        <v>233357.44384949165</v>
      </c>
    </row>
    <row r="340" spans="1:4" ht="31.5" thickTop="1" thickBot="1">
      <c r="A340" s="664" t="s">
        <v>648</v>
      </c>
      <c r="B340" s="664" t="s">
        <v>92</v>
      </c>
      <c r="C340" s="665" t="s">
        <v>1927</v>
      </c>
      <c r="D340" s="656">
        <v>1895162.6476923691</v>
      </c>
    </row>
    <row r="341" spans="1:4" ht="31.5" thickTop="1" thickBot="1">
      <c r="A341" s="664" t="s">
        <v>698</v>
      </c>
      <c r="B341" s="664" t="s">
        <v>92</v>
      </c>
      <c r="C341" s="665" t="s">
        <v>699</v>
      </c>
      <c r="D341" s="656">
        <v>1895162.6476923691</v>
      </c>
    </row>
    <row r="342" spans="1:4" ht="31.5" thickTop="1" thickBot="1">
      <c r="A342" s="664" t="s">
        <v>649</v>
      </c>
      <c r="B342" s="664" t="s">
        <v>92</v>
      </c>
      <c r="C342" s="665" t="s">
        <v>1928</v>
      </c>
      <c r="D342" s="656">
        <v>1191231.766604455</v>
      </c>
    </row>
    <row r="343" spans="1:4" ht="31.5" thickTop="1" thickBot="1">
      <c r="A343" s="664" t="s">
        <v>700</v>
      </c>
      <c r="B343" s="664" t="s">
        <v>92</v>
      </c>
      <c r="C343" s="665" t="s">
        <v>701</v>
      </c>
      <c r="D343" s="656">
        <v>1191231.766604455</v>
      </c>
    </row>
    <row r="344" spans="1:4" ht="16.5" thickTop="1" thickBot="1">
      <c r="A344" s="664" t="s">
        <v>737</v>
      </c>
      <c r="B344" s="664" t="s">
        <v>387</v>
      </c>
      <c r="C344" s="665" t="s">
        <v>2331</v>
      </c>
      <c r="D344" s="656">
        <v>67683.045765445771</v>
      </c>
    </row>
    <row r="345" spans="1:4" ht="16.5" thickTop="1" thickBot="1">
      <c r="A345" s="664" t="s">
        <v>702</v>
      </c>
      <c r="B345" s="664" t="s">
        <v>377</v>
      </c>
      <c r="C345" s="665" t="s">
        <v>2332</v>
      </c>
      <c r="D345" s="656">
        <v>66708.385306843411</v>
      </c>
    </row>
    <row r="346" spans="1:4" ht="16.5" thickTop="1" thickBot="1">
      <c r="A346" s="664" t="s">
        <v>703</v>
      </c>
      <c r="B346" s="664" t="s">
        <v>144</v>
      </c>
      <c r="C346" s="665" t="s">
        <v>2333</v>
      </c>
      <c r="D346" s="656">
        <v>52005.615495848368</v>
      </c>
    </row>
    <row r="347" spans="1:4" ht="16.5" thickTop="1" thickBot="1">
      <c r="A347" s="664" t="s">
        <v>708</v>
      </c>
      <c r="B347" s="664" t="s">
        <v>92</v>
      </c>
      <c r="C347" s="665" t="s">
        <v>2334</v>
      </c>
      <c r="D347" s="656">
        <v>77913.019546368843</v>
      </c>
    </row>
    <row r="348" spans="1:4" ht="16.5" thickTop="1" thickBot="1">
      <c r="A348" s="664" t="s">
        <v>713</v>
      </c>
      <c r="B348" s="664" t="s">
        <v>144</v>
      </c>
      <c r="C348" s="665" t="s">
        <v>1931</v>
      </c>
      <c r="D348" s="656">
        <v>16554.311768152271</v>
      </c>
    </row>
    <row r="349" spans="1:4" ht="16.5" thickTop="1" thickBot="1">
      <c r="A349" s="664" t="s">
        <v>704</v>
      </c>
      <c r="B349" s="664" t="s">
        <v>144</v>
      </c>
      <c r="C349" s="665" t="s">
        <v>2335</v>
      </c>
      <c r="D349" s="656">
        <v>52090.418782429449</v>
      </c>
    </row>
    <row r="350" spans="1:4" ht="16.5" thickTop="1" thickBot="1">
      <c r="A350" s="664" t="s">
        <v>705</v>
      </c>
      <c r="B350" s="664" t="s">
        <v>144</v>
      </c>
      <c r="C350" s="665" t="s">
        <v>2336</v>
      </c>
      <c r="D350" s="656">
        <v>16748.649099763643</v>
      </c>
    </row>
    <row r="351" spans="1:4" ht="16.5" thickTop="1" thickBot="1">
      <c r="A351" s="664" t="s">
        <v>736</v>
      </c>
      <c r="B351" s="664" t="s">
        <v>144</v>
      </c>
      <c r="C351" s="665" t="s">
        <v>1933</v>
      </c>
      <c r="D351" s="656">
        <v>180429.59261207402</v>
      </c>
    </row>
    <row r="352" spans="1:4" ht="16.5" thickTop="1" thickBot="1">
      <c r="A352" s="664" t="s">
        <v>709</v>
      </c>
      <c r="B352" s="664" t="s">
        <v>144</v>
      </c>
      <c r="C352" s="665" t="s">
        <v>710</v>
      </c>
      <c r="D352" s="656">
        <v>210650.46397461047</v>
      </c>
    </row>
    <row r="353" spans="1:4" ht="16.5" thickTop="1" thickBot="1">
      <c r="A353" s="664" t="s">
        <v>711</v>
      </c>
      <c r="B353" s="664" t="s">
        <v>144</v>
      </c>
      <c r="C353" s="665" t="s">
        <v>712</v>
      </c>
      <c r="D353" s="656">
        <v>433692.1317124333</v>
      </c>
    </row>
    <row r="354" spans="1:4" ht="16.5" thickTop="1" thickBot="1">
      <c r="A354" s="664" t="s">
        <v>707</v>
      </c>
      <c r="B354" s="664" t="s">
        <v>144</v>
      </c>
      <c r="C354" s="665" t="s">
        <v>2337</v>
      </c>
      <c r="D354" s="656">
        <v>5586.4165035287588</v>
      </c>
    </row>
    <row r="355" spans="1:4" ht="16.5" thickTop="1" thickBot="1">
      <c r="A355" s="664" t="s">
        <v>706</v>
      </c>
      <c r="B355" s="664" t="s">
        <v>144</v>
      </c>
      <c r="C355" s="665" t="s">
        <v>1930</v>
      </c>
      <c r="D355" s="656">
        <v>5586.4165035287588</v>
      </c>
    </row>
    <row r="356" spans="1:4" ht="16.5" thickTop="1" thickBot="1">
      <c r="A356" s="664" t="s">
        <v>716</v>
      </c>
      <c r="B356" s="664" t="s">
        <v>144</v>
      </c>
      <c r="C356" s="665" t="s">
        <v>717</v>
      </c>
      <c r="D356" s="656">
        <v>43938.702859822974</v>
      </c>
    </row>
    <row r="357" spans="1:4" ht="16.5" thickTop="1" thickBot="1">
      <c r="A357" s="664" t="s">
        <v>714</v>
      </c>
      <c r="B357" s="664" t="s">
        <v>144</v>
      </c>
      <c r="C357" s="665" t="s">
        <v>2338</v>
      </c>
      <c r="D357" s="656">
        <v>433692.1317124333</v>
      </c>
    </row>
    <row r="358" spans="1:4" ht="16.5" thickTop="1" thickBot="1">
      <c r="A358" s="664" t="s">
        <v>715</v>
      </c>
      <c r="B358" s="664" t="s">
        <v>144</v>
      </c>
      <c r="C358" s="665" t="s">
        <v>2339</v>
      </c>
      <c r="D358" s="656">
        <v>396518.52042279619</v>
      </c>
    </row>
    <row r="359" spans="1:4" ht="16.5" thickTop="1" thickBot="1">
      <c r="A359" s="664" t="s">
        <v>718</v>
      </c>
      <c r="B359" s="664" t="s">
        <v>144</v>
      </c>
      <c r="C359" s="665" t="s">
        <v>719</v>
      </c>
      <c r="D359" s="656">
        <v>99129.630105699049</v>
      </c>
    </row>
    <row r="360" spans="1:4" ht="16.5" thickTop="1" thickBot="1">
      <c r="A360" s="664" t="s">
        <v>720</v>
      </c>
      <c r="B360" s="664" t="s">
        <v>144</v>
      </c>
      <c r="C360" s="665" t="s">
        <v>721</v>
      </c>
      <c r="D360" s="656">
        <v>133960.3667342246</v>
      </c>
    </row>
    <row r="361" spans="1:4" ht="16.5" thickTop="1" thickBot="1">
      <c r="A361" s="664" t="s">
        <v>722</v>
      </c>
      <c r="B361" s="664" t="s">
        <v>144</v>
      </c>
      <c r="C361" s="665" t="s">
        <v>723</v>
      </c>
      <c r="D361" s="656">
        <v>147282.10796969369</v>
      </c>
    </row>
    <row r="362" spans="1:4" ht="16.5" thickTop="1" thickBot="1">
      <c r="A362" s="664" t="s">
        <v>724</v>
      </c>
      <c r="B362" s="664" t="s">
        <v>144</v>
      </c>
      <c r="C362" s="665" t="s">
        <v>725</v>
      </c>
      <c r="D362" s="656">
        <v>272606.48279067239</v>
      </c>
    </row>
    <row r="363" spans="1:4" ht="16.5" thickTop="1" thickBot="1">
      <c r="A363" s="664" t="s">
        <v>726</v>
      </c>
      <c r="B363" s="664" t="s">
        <v>144</v>
      </c>
      <c r="C363" s="665" t="s">
        <v>2340</v>
      </c>
      <c r="D363" s="656">
        <v>206859.60052029011</v>
      </c>
    </row>
    <row r="364" spans="1:4" ht="16.5" thickTop="1" thickBot="1">
      <c r="A364" s="664" t="s">
        <v>738</v>
      </c>
      <c r="B364" s="664" t="s">
        <v>144</v>
      </c>
      <c r="C364" s="665" t="s">
        <v>2341</v>
      </c>
      <c r="D364" s="656">
        <v>179125.74568502957</v>
      </c>
    </row>
    <row r="365" spans="1:4" ht="16.5" thickTop="1" thickBot="1">
      <c r="A365" s="664" t="s">
        <v>727</v>
      </c>
      <c r="B365" s="664" t="s">
        <v>144</v>
      </c>
      <c r="C365" s="665" t="s">
        <v>728</v>
      </c>
      <c r="D365" s="656">
        <v>87854.505228129376</v>
      </c>
    </row>
    <row r="366" spans="1:4" ht="16.5" thickTop="1" thickBot="1">
      <c r="A366" s="664" t="s">
        <v>729</v>
      </c>
      <c r="B366" s="664" t="s">
        <v>144</v>
      </c>
      <c r="C366" s="665" t="s">
        <v>1932</v>
      </c>
      <c r="D366" s="656">
        <v>80444.397650814135</v>
      </c>
    </row>
    <row r="367" spans="1:4" ht="16.5" thickTop="1" thickBot="1">
      <c r="A367" s="664" t="s">
        <v>730</v>
      </c>
      <c r="B367" s="664" t="s">
        <v>92</v>
      </c>
      <c r="C367" s="665" t="s">
        <v>2342</v>
      </c>
      <c r="D367" s="656">
        <v>88290.821741728709</v>
      </c>
    </row>
    <row r="368" spans="1:4" ht="16.5" thickTop="1" thickBot="1">
      <c r="A368" s="664" t="s">
        <v>732</v>
      </c>
      <c r="B368" s="664" t="s">
        <v>92</v>
      </c>
      <c r="C368" s="665" t="s">
        <v>733</v>
      </c>
      <c r="D368" s="656">
        <v>2692.5043489493451</v>
      </c>
    </row>
    <row r="369" spans="1:4" ht="16.5" thickTop="1" thickBot="1">
      <c r="A369" s="664" t="s">
        <v>731</v>
      </c>
      <c r="B369" s="664" t="s">
        <v>92</v>
      </c>
      <c r="C369" s="665" t="s">
        <v>2343</v>
      </c>
      <c r="D369" s="656">
        <v>1197.8464229577794</v>
      </c>
    </row>
    <row r="370" spans="1:4" ht="16.5" thickTop="1" thickBot="1">
      <c r="A370" s="664" t="s">
        <v>734</v>
      </c>
      <c r="B370" s="664" t="s">
        <v>92</v>
      </c>
      <c r="C370" s="665" t="s">
        <v>735</v>
      </c>
      <c r="D370" s="656">
        <v>52472.033572044318</v>
      </c>
    </row>
    <row r="371" spans="1:4" ht="16.5" thickTop="1" thickBot="1">
      <c r="A371" s="664" t="s">
        <v>741</v>
      </c>
      <c r="B371" s="664" t="s">
        <v>92</v>
      </c>
      <c r="C371" s="665" t="s">
        <v>1934</v>
      </c>
      <c r="D371" s="656">
        <v>52472.033572044318</v>
      </c>
    </row>
    <row r="372" spans="1:4" ht="16.5" thickTop="1" thickBot="1">
      <c r="A372" s="664" t="s">
        <v>739</v>
      </c>
      <c r="B372" s="664" t="s">
        <v>377</v>
      </c>
      <c r="C372" s="665" t="s">
        <v>740</v>
      </c>
      <c r="D372" s="656">
        <v>3423.9326957111743</v>
      </c>
    </row>
    <row r="373" spans="1:4" ht="16.5" thickTop="1" thickBot="1">
      <c r="A373" s="199"/>
      <c r="B373" s="199"/>
      <c r="C373" s="204"/>
      <c r="D373" s="200"/>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31"/>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8" style="163" customWidth="1"/>
    <col min="2" max="2" width="9.140625" customWidth="1"/>
    <col min="3" max="3" width="101.5703125" customWidth="1"/>
    <col min="4" max="4" width="18.28515625" style="189"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206"/>
      <c r="B5" s="106"/>
      <c r="C5" s="107"/>
      <c r="D5" s="194"/>
    </row>
    <row r="6" spans="1:5" ht="30" customHeight="1" thickTop="1" thickBot="1">
      <c r="A6" s="207" t="s">
        <v>1266</v>
      </c>
      <c r="B6" s="106" t="s">
        <v>339</v>
      </c>
      <c r="C6" s="108" t="s">
        <v>2026</v>
      </c>
      <c r="D6" s="658">
        <v>1122.7940548877348</v>
      </c>
    </row>
    <row r="7" spans="1:5" ht="30" customHeight="1" thickTop="1" thickBot="1">
      <c r="A7" s="207" t="s">
        <v>1352</v>
      </c>
      <c r="B7" s="106" t="s">
        <v>339</v>
      </c>
      <c r="C7" s="108" t="s">
        <v>2025</v>
      </c>
      <c r="D7" s="658">
        <v>1561.704458162031</v>
      </c>
      <c r="E7" s="109"/>
    </row>
    <row r="8" spans="1:5" ht="30" customHeight="1" thickTop="1" thickBot="1">
      <c r="A8" s="207" t="s">
        <v>1364</v>
      </c>
      <c r="B8" s="106" t="s">
        <v>339</v>
      </c>
      <c r="C8" s="108" t="s">
        <v>2027</v>
      </c>
      <c r="D8" s="658">
        <v>1561.704458162031</v>
      </c>
    </row>
    <row r="9" spans="1:5" ht="30" customHeight="1" thickTop="1" thickBot="1">
      <c r="A9" s="207" t="s">
        <v>1225</v>
      </c>
      <c r="B9" s="106" t="s">
        <v>1223</v>
      </c>
      <c r="C9" s="108" t="s">
        <v>1226</v>
      </c>
      <c r="D9" s="658">
        <v>2960.0934174313006</v>
      </c>
    </row>
    <row r="10" spans="1:5" ht="30" customHeight="1" thickTop="1" thickBot="1">
      <c r="A10" s="207" t="s">
        <v>1388</v>
      </c>
      <c r="B10" s="106" t="s">
        <v>339</v>
      </c>
      <c r="C10" s="108" t="s">
        <v>1389</v>
      </c>
      <c r="D10" s="658">
        <v>1122.7940548877348</v>
      </c>
    </row>
    <row r="11" spans="1:5" ht="30" customHeight="1" thickTop="1" thickBot="1">
      <c r="A11" s="207" t="s">
        <v>1329</v>
      </c>
      <c r="B11" s="106" t="s">
        <v>339</v>
      </c>
      <c r="C11" s="108" t="s">
        <v>1330</v>
      </c>
      <c r="D11" s="658">
        <v>1122.7940548877348</v>
      </c>
    </row>
    <row r="12" spans="1:5" ht="30" customHeight="1" thickTop="1" thickBot="1">
      <c r="A12" s="207" t="s">
        <v>1331</v>
      </c>
      <c r="B12" s="106" t="s">
        <v>339</v>
      </c>
      <c r="C12" s="108" t="s">
        <v>1332</v>
      </c>
      <c r="D12" s="658">
        <v>1122.7940548877348</v>
      </c>
    </row>
    <row r="13" spans="1:5" ht="30" customHeight="1" thickTop="1" thickBot="1">
      <c r="A13" s="207" t="s">
        <v>1333</v>
      </c>
      <c r="B13" s="106" t="s">
        <v>339</v>
      </c>
      <c r="C13" s="108" t="s">
        <v>1334</v>
      </c>
      <c r="D13" s="658">
        <v>1122.7940548877348</v>
      </c>
    </row>
    <row r="14" spans="1:5" ht="30" customHeight="1" thickTop="1" thickBot="1">
      <c r="A14" s="207" t="s">
        <v>1335</v>
      </c>
      <c r="B14" s="106" t="s">
        <v>339</v>
      </c>
      <c r="C14" s="108" t="s">
        <v>1336</v>
      </c>
      <c r="D14" s="658">
        <v>1122.7940548877348</v>
      </c>
    </row>
    <row r="15" spans="1:5" ht="30" customHeight="1" thickTop="1" thickBot="1">
      <c r="A15" s="207" t="s">
        <v>1317</v>
      </c>
      <c r="B15" s="106" t="s">
        <v>339</v>
      </c>
      <c r="C15" s="108" t="s">
        <v>1860</v>
      </c>
      <c r="D15" s="658">
        <v>1122.7940548877348</v>
      </c>
    </row>
    <row r="16" spans="1:5" ht="30" customHeight="1" thickTop="1" thickBot="1">
      <c r="A16" s="207" t="s">
        <v>1227</v>
      </c>
      <c r="B16" s="106" t="s">
        <v>339</v>
      </c>
      <c r="C16" s="108" t="s">
        <v>1228</v>
      </c>
      <c r="D16" s="658">
        <v>1122.7940548877348</v>
      </c>
    </row>
    <row r="17" spans="1:4" ht="30" customHeight="1" thickTop="1" thickBot="1">
      <c r="A17" s="207" t="s">
        <v>1229</v>
      </c>
      <c r="B17" s="106" t="s">
        <v>339</v>
      </c>
      <c r="C17" s="108" t="s">
        <v>1230</v>
      </c>
      <c r="D17" s="658">
        <v>1122.7940548877348</v>
      </c>
    </row>
    <row r="18" spans="1:4" ht="30" customHeight="1" thickTop="1" thickBot="1">
      <c r="A18" s="207" t="s">
        <v>1231</v>
      </c>
      <c r="B18" s="106" t="s">
        <v>339</v>
      </c>
      <c r="C18" s="108" t="s">
        <v>1232</v>
      </c>
      <c r="D18" s="658">
        <v>1122.7940548877348</v>
      </c>
    </row>
    <row r="19" spans="1:4" ht="30" customHeight="1" thickTop="1" thickBot="1">
      <c r="A19" s="207" t="s">
        <v>1235</v>
      </c>
      <c r="B19" s="106" t="s">
        <v>339</v>
      </c>
      <c r="C19" s="108" t="s">
        <v>1236</v>
      </c>
      <c r="D19" s="658">
        <v>1122.7940548877348</v>
      </c>
    </row>
    <row r="20" spans="1:4" ht="30" customHeight="1" thickTop="1" thickBot="1">
      <c r="A20" s="207" t="s">
        <v>1407</v>
      </c>
      <c r="B20" s="106" t="s">
        <v>339</v>
      </c>
      <c r="C20" s="108" t="s">
        <v>1869</v>
      </c>
      <c r="D20" s="658">
        <v>1561.704458162031</v>
      </c>
    </row>
    <row r="21" spans="1:4" ht="30" customHeight="1" thickTop="1" thickBot="1">
      <c r="A21" s="207" t="s">
        <v>1239</v>
      </c>
      <c r="B21" s="106" t="s">
        <v>339</v>
      </c>
      <c r="C21" s="108" t="s">
        <v>1240</v>
      </c>
      <c r="D21" s="658">
        <v>1561.704458162031</v>
      </c>
    </row>
    <row r="22" spans="1:4" ht="30" customHeight="1" thickTop="1" thickBot="1">
      <c r="A22" s="207" t="s">
        <v>1390</v>
      </c>
      <c r="B22" s="106" t="s">
        <v>339</v>
      </c>
      <c r="C22" s="108" t="s">
        <v>1391</v>
      </c>
      <c r="D22" s="658">
        <v>1561.704458162031</v>
      </c>
    </row>
    <row r="23" spans="1:4" ht="30" customHeight="1" thickTop="1" thickBot="1">
      <c r="A23" s="207" t="s">
        <v>1247</v>
      </c>
      <c r="B23" s="106" t="s">
        <v>339</v>
      </c>
      <c r="C23" s="108" t="s">
        <v>1248</v>
      </c>
      <c r="D23" s="658">
        <v>1122.7940548877348</v>
      </c>
    </row>
    <row r="24" spans="1:4" ht="30" customHeight="1" thickTop="1" thickBot="1">
      <c r="A24" s="207" t="s">
        <v>1269</v>
      </c>
      <c r="B24" s="106" t="s">
        <v>339</v>
      </c>
      <c r="C24" s="108" t="s">
        <v>1270</v>
      </c>
      <c r="D24" s="658">
        <v>1122.7940548877348</v>
      </c>
    </row>
    <row r="25" spans="1:4" ht="30" customHeight="1" thickTop="1" thickBot="1">
      <c r="A25" s="207" t="s">
        <v>1241</v>
      </c>
      <c r="B25" s="106" t="s">
        <v>339</v>
      </c>
      <c r="C25" s="108" t="s">
        <v>1242</v>
      </c>
      <c r="D25" s="658">
        <v>1122.7940548877348</v>
      </c>
    </row>
    <row r="26" spans="1:4" ht="30" customHeight="1" thickTop="1" thickBot="1">
      <c r="A26" s="207" t="s">
        <v>1246</v>
      </c>
      <c r="B26" s="106" t="s">
        <v>339</v>
      </c>
      <c r="C26" s="108" t="s">
        <v>1242</v>
      </c>
      <c r="D26" s="658">
        <v>1122.7940548877348</v>
      </c>
    </row>
    <row r="27" spans="1:4" ht="30" customHeight="1" thickTop="1" thickBot="1">
      <c r="A27" s="207" t="s">
        <v>1303</v>
      </c>
      <c r="B27" s="106" t="s">
        <v>339</v>
      </c>
      <c r="C27" s="108" t="s">
        <v>1304</v>
      </c>
      <c r="D27" s="658">
        <v>1122.7940548877348</v>
      </c>
    </row>
    <row r="28" spans="1:4" ht="30" customHeight="1" thickTop="1" thickBot="1">
      <c r="A28" s="207" t="s">
        <v>1249</v>
      </c>
      <c r="B28" s="106" t="s">
        <v>339</v>
      </c>
      <c r="C28" s="108" t="s">
        <v>1250</v>
      </c>
      <c r="D28" s="658">
        <v>1122.7940548877348</v>
      </c>
    </row>
    <row r="29" spans="1:4" ht="30" customHeight="1" thickTop="1" thickBot="1">
      <c r="A29" s="207" t="s">
        <v>1254</v>
      </c>
      <c r="B29" s="106" t="s">
        <v>339</v>
      </c>
      <c r="C29" s="108" t="s">
        <v>1255</v>
      </c>
      <c r="D29" s="658">
        <v>1122.7940548877348</v>
      </c>
    </row>
    <row r="30" spans="1:4" ht="30" customHeight="1" thickTop="1" thickBot="1">
      <c r="A30" s="207" t="s">
        <v>1252</v>
      </c>
      <c r="B30" s="106" t="s">
        <v>339</v>
      </c>
      <c r="C30" s="108" t="s">
        <v>1253</v>
      </c>
      <c r="D30" s="658">
        <v>1122.7940548877348</v>
      </c>
    </row>
    <row r="31" spans="1:4" ht="30" customHeight="1" thickTop="1" thickBot="1">
      <c r="A31" s="207" t="s">
        <v>1267</v>
      </c>
      <c r="B31" s="106" t="s">
        <v>339</v>
      </c>
      <c r="C31" s="108" t="s">
        <v>1268</v>
      </c>
      <c r="D31" s="658">
        <v>1398.3889592692697</v>
      </c>
    </row>
    <row r="32" spans="1:4" ht="30" customHeight="1" thickTop="1" thickBot="1">
      <c r="A32" s="207" t="s">
        <v>1256</v>
      </c>
      <c r="B32" s="106" t="s">
        <v>339</v>
      </c>
      <c r="C32" s="108" t="s">
        <v>1257</v>
      </c>
      <c r="D32" s="658">
        <v>1122.7940548877348</v>
      </c>
    </row>
    <row r="33" spans="1:4" ht="30" customHeight="1" thickTop="1" thickBot="1">
      <c r="A33" s="207" t="s">
        <v>1272</v>
      </c>
      <c r="B33" s="106" t="s">
        <v>339</v>
      </c>
      <c r="C33" s="108" t="s">
        <v>1257</v>
      </c>
      <c r="D33" s="658">
        <v>1122.7940548877348</v>
      </c>
    </row>
    <row r="34" spans="1:4" ht="30" customHeight="1" thickTop="1" thickBot="1">
      <c r="A34" s="207" t="s">
        <v>1273</v>
      </c>
      <c r="B34" s="106" t="s">
        <v>339</v>
      </c>
      <c r="C34" s="108" t="s">
        <v>1274</v>
      </c>
      <c r="D34" s="658">
        <v>1122.7940548877348</v>
      </c>
    </row>
    <row r="35" spans="1:4" ht="30" customHeight="1" thickTop="1" thickBot="1">
      <c r="A35" s="207" t="s">
        <v>1323</v>
      </c>
      <c r="B35" s="106" t="s">
        <v>339</v>
      </c>
      <c r="C35" s="108" t="s">
        <v>1864</v>
      </c>
      <c r="D35" s="658">
        <v>1398.3889592692697</v>
      </c>
    </row>
    <row r="36" spans="1:4" ht="30" customHeight="1" thickTop="1" thickBot="1">
      <c r="A36" s="207" t="s">
        <v>1404</v>
      </c>
      <c r="B36" s="106" t="s">
        <v>339</v>
      </c>
      <c r="C36" s="108" t="s">
        <v>1405</v>
      </c>
      <c r="D36" s="658">
        <v>1122.7940548877348</v>
      </c>
    </row>
    <row r="37" spans="1:4" ht="30" customHeight="1" thickTop="1" thickBot="1">
      <c r="A37" s="207" t="s">
        <v>1385</v>
      </c>
      <c r="B37" s="106" t="s">
        <v>339</v>
      </c>
      <c r="C37" s="108" t="s">
        <v>1386</v>
      </c>
      <c r="D37" s="658">
        <v>1122.7940548877348</v>
      </c>
    </row>
    <row r="38" spans="1:4" ht="30" customHeight="1" thickTop="1" thickBot="1">
      <c r="A38" s="207" t="s">
        <v>1264</v>
      </c>
      <c r="B38" s="106" t="s">
        <v>339</v>
      </c>
      <c r="C38" s="108" t="s">
        <v>1265</v>
      </c>
      <c r="D38" s="658">
        <v>1122.7940548877348</v>
      </c>
    </row>
    <row r="39" spans="1:4" ht="30" customHeight="1" thickTop="1" thickBot="1">
      <c r="A39" s="207" t="s">
        <v>1221</v>
      </c>
      <c r="B39" s="106" t="s">
        <v>1223</v>
      </c>
      <c r="C39" s="108" t="s">
        <v>1280</v>
      </c>
      <c r="D39" s="658">
        <v>1122.7940548877348</v>
      </c>
    </row>
    <row r="40" spans="1:4" ht="30" customHeight="1" thickTop="1" thickBot="1">
      <c r="A40" s="207" t="s">
        <v>1261</v>
      </c>
      <c r="B40" s="106" t="s">
        <v>339</v>
      </c>
      <c r="C40" s="108" t="s">
        <v>1262</v>
      </c>
      <c r="D40" s="658">
        <v>1398.3889592692697</v>
      </c>
    </row>
    <row r="41" spans="1:4" ht="30" customHeight="1" thickTop="1" thickBot="1">
      <c r="A41" s="207" t="s">
        <v>1259</v>
      </c>
      <c r="B41" s="106" t="s">
        <v>339</v>
      </c>
      <c r="C41" s="108" t="s">
        <v>1260</v>
      </c>
      <c r="D41" s="658">
        <v>1398.3889592692697</v>
      </c>
    </row>
    <row r="42" spans="1:4" ht="30" customHeight="1" thickTop="1" thickBot="1">
      <c r="A42" s="207" t="s">
        <v>1392</v>
      </c>
      <c r="B42" s="106" t="s">
        <v>339</v>
      </c>
      <c r="C42" s="108" t="s">
        <v>1260</v>
      </c>
      <c r="D42" s="658">
        <v>1398.3889592692697</v>
      </c>
    </row>
    <row r="43" spans="1:4" ht="30" customHeight="1" thickTop="1" thickBot="1">
      <c r="A43" s="207" t="s">
        <v>1233</v>
      </c>
      <c r="B43" s="106" t="s">
        <v>339</v>
      </c>
      <c r="C43" s="108" t="s">
        <v>1234</v>
      </c>
      <c r="D43" s="658">
        <v>1122.7940548877348</v>
      </c>
    </row>
    <row r="44" spans="1:4" ht="30" customHeight="1" thickTop="1" thickBot="1">
      <c r="A44" s="207" t="s">
        <v>1387</v>
      </c>
      <c r="B44" s="106" t="s">
        <v>339</v>
      </c>
      <c r="C44" s="108" t="s">
        <v>1234</v>
      </c>
      <c r="D44" s="658">
        <v>1122.7940548877348</v>
      </c>
    </row>
    <row r="45" spans="1:4" ht="30" customHeight="1" thickTop="1" thickBot="1">
      <c r="A45" s="207" t="s">
        <v>1278</v>
      </c>
      <c r="B45" s="106" t="s">
        <v>339</v>
      </c>
      <c r="C45" s="108" t="s">
        <v>1279</v>
      </c>
      <c r="D45" s="658">
        <v>1122.7940548877348</v>
      </c>
    </row>
    <row r="46" spans="1:4" ht="30" customHeight="1" thickTop="1" thickBot="1">
      <c r="A46" s="207" t="s">
        <v>1287</v>
      </c>
      <c r="B46" s="106" t="s">
        <v>339</v>
      </c>
      <c r="C46" s="108" t="s">
        <v>1288</v>
      </c>
      <c r="D46" s="658">
        <v>1122.7940548877348</v>
      </c>
    </row>
    <row r="47" spans="1:4" ht="30" customHeight="1" thickTop="1" thickBot="1">
      <c r="A47" s="207" t="s">
        <v>1291</v>
      </c>
      <c r="B47" s="106" t="s">
        <v>339</v>
      </c>
      <c r="C47" s="108" t="s">
        <v>1292</v>
      </c>
      <c r="D47" s="658">
        <v>1122.7940548877348</v>
      </c>
    </row>
    <row r="48" spans="1:4" ht="30" customHeight="1" thickTop="1" thickBot="1">
      <c r="A48" s="207" t="s">
        <v>1283</v>
      </c>
      <c r="B48" s="106" t="s">
        <v>1223</v>
      </c>
      <c r="C48" s="108" t="s">
        <v>1284</v>
      </c>
      <c r="D48" s="658">
        <v>1122.7940548877348</v>
      </c>
    </row>
    <row r="49" spans="1:4" ht="30" customHeight="1" thickTop="1" thickBot="1">
      <c r="A49" s="207" t="s">
        <v>1281</v>
      </c>
      <c r="B49" s="106" t="s">
        <v>339</v>
      </c>
      <c r="C49" s="108" t="s">
        <v>1282</v>
      </c>
      <c r="D49" s="658">
        <v>1122.7940548877348</v>
      </c>
    </row>
    <row r="50" spans="1:4" ht="30" customHeight="1" thickTop="1" thickBot="1">
      <c r="A50" s="207" t="s">
        <v>1285</v>
      </c>
      <c r="B50" s="106" t="s">
        <v>339</v>
      </c>
      <c r="C50" s="108" t="s">
        <v>1286</v>
      </c>
      <c r="D50" s="658">
        <v>1122.7940548877348</v>
      </c>
    </row>
    <row r="51" spans="1:4" ht="30" customHeight="1" thickTop="1" thickBot="1">
      <c r="A51" s="207" t="s">
        <v>1314</v>
      </c>
      <c r="B51" s="106" t="s">
        <v>1306</v>
      </c>
      <c r="C51" s="108" t="s">
        <v>1315</v>
      </c>
      <c r="D51" s="658">
        <v>1122.7940548877348</v>
      </c>
    </row>
    <row r="52" spans="1:4" ht="30" customHeight="1" thickTop="1" thickBot="1">
      <c r="A52" s="207" t="s">
        <v>1316</v>
      </c>
      <c r="B52" s="106" t="s">
        <v>1306</v>
      </c>
      <c r="C52" s="108" t="s">
        <v>1315</v>
      </c>
      <c r="D52" s="658">
        <v>1122.7940548877348</v>
      </c>
    </row>
    <row r="53" spans="1:4" ht="30" customHeight="1" thickTop="1" thickBot="1">
      <c r="A53" s="207" t="s">
        <v>1289</v>
      </c>
      <c r="B53" s="106" t="s">
        <v>339</v>
      </c>
      <c r="C53" s="108" t="s">
        <v>1290</v>
      </c>
      <c r="D53" s="658">
        <v>1122.7940548877348</v>
      </c>
    </row>
    <row r="54" spans="1:4" ht="30" customHeight="1" thickTop="1" thickBot="1">
      <c r="A54" s="207" t="s">
        <v>1293</v>
      </c>
      <c r="B54" s="106" t="s">
        <v>339</v>
      </c>
      <c r="C54" s="108" t="s">
        <v>1294</v>
      </c>
      <c r="D54" s="658">
        <v>1561.704458162031</v>
      </c>
    </row>
    <row r="55" spans="1:4" ht="30" customHeight="1" thickTop="1" thickBot="1">
      <c r="A55" s="207" t="s">
        <v>1378</v>
      </c>
      <c r="B55" s="106" t="s">
        <v>339</v>
      </c>
      <c r="C55" s="108" t="s">
        <v>2029</v>
      </c>
      <c r="D55" s="658">
        <v>1561.704458162031</v>
      </c>
    </row>
    <row r="56" spans="1:4" ht="30" customHeight="1" thickTop="1" thickBot="1">
      <c r="A56" s="207" t="s">
        <v>1379</v>
      </c>
      <c r="B56" s="106" t="s">
        <v>339</v>
      </c>
      <c r="C56" s="108" t="s">
        <v>2030</v>
      </c>
      <c r="D56" s="658">
        <v>1561.704458162031</v>
      </c>
    </row>
    <row r="57" spans="1:4" ht="30" customHeight="1" thickTop="1" thickBot="1">
      <c r="A57" s="207" t="s">
        <v>1380</v>
      </c>
      <c r="B57" s="106" t="s">
        <v>339</v>
      </c>
      <c r="C57" s="108" t="s">
        <v>2031</v>
      </c>
      <c r="D57" s="658">
        <v>1561.704458162031</v>
      </c>
    </row>
    <row r="58" spans="1:4" ht="30" customHeight="1" thickTop="1" thickBot="1">
      <c r="A58" s="207" t="s">
        <v>1357</v>
      </c>
      <c r="B58" s="106" t="s">
        <v>339</v>
      </c>
      <c r="C58" s="108" t="s">
        <v>1867</v>
      </c>
      <c r="D58" s="658">
        <v>1561.704458162031</v>
      </c>
    </row>
    <row r="59" spans="1:4" ht="30" customHeight="1" thickTop="1" thickBot="1">
      <c r="A59" s="207" t="s">
        <v>1295</v>
      </c>
      <c r="B59" s="106" t="s">
        <v>339</v>
      </c>
      <c r="C59" s="108" t="s">
        <v>1296</v>
      </c>
      <c r="D59" s="658">
        <v>1561.704458162031</v>
      </c>
    </row>
    <row r="60" spans="1:4" ht="30" customHeight="1" thickTop="1" thickBot="1">
      <c r="A60" s="207" t="s">
        <v>1376</v>
      </c>
      <c r="B60" s="106" t="s">
        <v>339</v>
      </c>
      <c r="C60" s="108" t="s">
        <v>1377</v>
      </c>
      <c r="D60" s="658">
        <v>1561.704458162031</v>
      </c>
    </row>
    <row r="61" spans="1:4" ht="30" customHeight="1" thickTop="1" thickBot="1">
      <c r="A61" s="207" t="s">
        <v>1362</v>
      </c>
      <c r="B61" s="106" t="s">
        <v>339</v>
      </c>
      <c r="C61" s="108" t="s">
        <v>1363</v>
      </c>
      <c r="D61" s="658">
        <v>1561.704458162031</v>
      </c>
    </row>
    <row r="62" spans="1:4" ht="30" customHeight="1" thickTop="1" thickBot="1">
      <c r="A62" s="207" t="s">
        <v>1369</v>
      </c>
      <c r="B62" s="106" t="s">
        <v>339</v>
      </c>
      <c r="C62" s="108" t="s">
        <v>1370</v>
      </c>
      <c r="D62" s="658">
        <v>1561.704458162031</v>
      </c>
    </row>
    <row r="63" spans="1:4" ht="30" customHeight="1" thickTop="1" thickBot="1">
      <c r="A63" s="207" t="s">
        <v>1373</v>
      </c>
      <c r="B63" s="106" t="s">
        <v>339</v>
      </c>
      <c r="C63" s="108" t="s">
        <v>1374</v>
      </c>
      <c r="D63" s="658">
        <v>1561.704458162031</v>
      </c>
    </row>
    <row r="64" spans="1:4" ht="30" customHeight="1" thickTop="1" thickBot="1">
      <c r="A64" s="207" t="s">
        <v>1360</v>
      </c>
      <c r="B64" s="106" t="s">
        <v>339</v>
      </c>
      <c r="C64" s="108" t="s">
        <v>1361</v>
      </c>
      <c r="D64" s="658">
        <v>1561.704458162031</v>
      </c>
    </row>
    <row r="65" spans="1:4" ht="30" customHeight="1" thickTop="1" thickBot="1">
      <c r="A65" s="207" t="s">
        <v>1297</v>
      </c>
      <c r="B65" s="106" t="s">
        <v>339</v>
      </c>
      <c r="C65" s="108" t="s">
        <v>1298</v>
      </c>
      <c r="D65" s="658">
        <v>1561.704458162031</v>
      </c>
    </row>
    <row r="66" spans="1:4" ht="30" customHeight="1" thickTop="1" thickBot="1">
      <c r="A66" s="207" t="s">
        <v>1367</v>
      </c>
      <c r="B66" s="106" t="s">
        <v>339</v>
      </c>
      <c r="C66" s="108" t="s">
        <v>1368</v>
      </c>
      <c r="D66" s="658">
        <v>1561.704458162031</v>
      </c>
    </row>
    <row r="67" spans="1:4" ht="30" customHeight="1" thickTop="1" thickBot="1">
      <c r="A67" s="207" t="s">
        <v>1371</v>
      </c>
      <c r="B67" s="106" t="s">
        <v>339</v>
      </c>
      <c r="C67" s="108" t="s">
        <v>1372</v>
      </c>
      <c r="D67" s="658">
        <v>1561.704458162031</v>
      </c>
    </row>
    <row r="68" spans="1:4" ht="30" customHeight="1" thickTop="1" thickBot="1">
      <c r="A68" s="207" t="s">
        <v>1343</v>
      </c>
      <c r="B68" s="106" t="s">
        <v>339</v>
      </c>
      <c r="C68" s="108" t="s">
        <v>1344</v>
      </c>
      <c r="D68" s="658">
        <v>1874.0453497944372</v>
      </c>
    </row>
    <row r="69" spans="1:4" ht="30" customHeight="1" thickTop="1" thickBot="1">
      <c r="A69" s="207" t="s">
        <v>1383</v>
      </c>
      <c r="B69" s="106" t="s">
        <v>339</v>
      </c>
      <c r="C69" s="108" t="s">
        <v>2033</v>
      </c>
      <c r="D69" s="658">
        <v>1561.704458162031</v>
      </c>
    </row>
    <row r="70" spans="1:4" ht="30" customHeight="1" thickTop="1" thickBot="1">
      <c r="A70" s="207" t="s">
        <v>1384</v>
      </c>
      <c r="B70" s="106" t="s">
        <v>339</v>
      </c>
      <c r="C70" s="108" t="s">
        <v>2034</v>
      </c>
      <c r="D70" s="658">
        <v>1561.704458162031</v>
      </c>
    </row>
    <row r="71" spans="1:4" ht="30" customHeight="1" thickTop="1" thickBot="1">
      <c r="A71" s="207" t="s">
        <v>1381</v>
      </c>
      <c r="B71" s="106" t="s">
        <v>339</v>
      </c>
      <c r="C71" s="108" t="s">
        <v>2035</v>
      </c>
      <c r="D71" s="658">
        <v>1561.704458162031</v>
      </c>
    </row>
    <row r="72" spans="1:4" ht="30" customHeight="1" thickTop="1" thickBot="1">
      <c r="A72" s="207" t="s">
        <v>1382</v>
      </c>
      <c r="B72" s="106" t="s">
        <v>339</v>
      </c>
      <c r="C72" s="108" t="s">
        <v>2036</v>
      </c>
      <c r="D72" s="658">
        <v>1561.704458162031</v>
      </c>
    </row>
    <row r="73" spans="1:4" ht="30" customHeight="1" thickTop="1" thickBot="1">
      <c r="A73" s="207" t="s">
        <v>1350</v>
      </c>
      <c r="B73" s="106" t="s">
        <v>339</v>
      </c>
      <c r="C73" s="108" t="s">
        <v>1351</v>
      </c>
      <c r="D73" s="658">
        <v>1561.704458162031</v>
      </c>
    </row>
    <row r="74" spans="1:4" ht="30" customHeight="1" thickTop="1" thickBot="1">
      <c r="A74" s="207" t="s">
        <v>1349</v>
      </c>
      <c r="B74" s="106" t="s">
        <v>339</v>
      </c>
      <c r="C74" s="108" t="s">
        <v>1866</v>
      </c>
      <c r="D74" s="658">
        <v>1561.704458162031</v>
      </c>
    </row>
    <row r="75" spans="1:4" ht="30" customHeight="1" thickTop="1" thickBot="1">
      <c r="A75" s="207" t="s">
        <v>1347</v>
      </c>
      <c r="B75" s="106" t="s">
        <v>339</v>
      </c>
      <c r="C75" s="108" t="s">
        <v>1348</v>
      </c>
      <c r="D75" s="658">
        <v>1561.704458162031</v>
      </c>
    </row>
    <row r="76" spans="1:4" ht="30" customHeight="1" thickTop="1" thickBot="1">
      <c r="A76" s="207" t="s">
        <v>1375</v>
      </c>
      <c r="B76" s="106" t="s">
        <v>339</v>
      </c>
      <c r="C76" s="108" t="s">
        <v>2028</v>
      </c>
      <c r="D76" s="658">
        <v>1561.704458162031</v>
      </c>
    </row>
    <row r="77" spans="1:4" ht="30" customHeight="1" thickTop="1" thickBot="1">
      <c r="A77" s="207" t="s">
        <v>1353</v>
      </c>
      <c r="B77" s="106" t="s">
        <v>339</v>
      </c>
      <c r="C77" s="108" t="s">
        <v>1354</v>
      </c>
      <c r="D77" s="658">
        <v>1561.704458162031</v>
      </c>
    </row>
    <row r="78" spans="1:4" ht="30" customHeight="1" thickTop="1" thickBot="1">
      <c r="A78" s="207" t="s">
        <v>1355</v>
      </c>
      <c r="B78" s="106" t="s">
        <v>339</v>
      </c>
      <c r="C78" s="108" t="s">
        <v>1356</v>
      </c>
      <c r="D78" s="658">
        <v>1561.704458162031</v>
      </c>
    </row>
    <row r="79" spans="1:4" ht="30" customHeight="1" thickTop="1" thickBot="1">
      <c r="A79" s="207" t="s">
        <v>1358</v>
      </c>
      <c r="B79" s="106" t="s">
        <v>339</v>
      </c>
      <c r="C79" s="108" t="s">
        <v>1359</v>
      </c>
      <c r="D79" s="658">
        <v>1561.704458162031</v>
      </c>
    </row>
    <row r="80" spans="1:4" ht="30" customHeight="1" thickTop="1" thickBot="1">
      <c r="A80" s="207" t="s">
        <v>1337</v>
      </c>
      <c r="B80" s="106" t="s">
        <v>339</v>
      </c>
      <c r="C80" s="108" t="s">
        <v>1338</v>
      </c>
      <c r="D80" s="658">
        <v>1561.704458162031</v>
      </c>
    </row>
    <row r="81" spans="1:4" ht="30" customHeight="1" thickTop="1" thickBot="1">
      <c r="A81" s="207" t="s">
        <v>1341</v>
      </c>
      <c r="B81" s="106" t="s">
        <v>339</v>
      </c>
      <c r="C81" s="108" t="s">
        <v>1342</v>
      </c>
      <c r="D81" s="658">
        <v>1561.704458162031</v>
      </c>
    </row>
    <row r="82" spans="1:4" ht="30" customHeight="1" thickTop="1" thickBot="1">
      <c r="A82" s="207" t="s">
        <v>1345</v>
      </c>
      <c r="B82" s="106" t="s">
        <v>339</v>
      </c>
      <c r="C82" s="108" t="s">
        <v>1346</v>
      </c>
      <c r="D82" s="658">
        <v>1561.704458162031</v>
      </c>
    </row>
    <row r="83" spans="1:4" ht="30" customHeight="1" thickTop="1" thickBot="1">
      <c r="A83" s="207" t="s">
        <v>1339</v>
      </c>
      <c r="B83" s="106" t="s">
        <v>339</v>
      </c>
      <c r="C83" s="108" t="s">
        <v>1340</v>
      </c>
      <c r="D83" s="658">
        <v>1561.704458162031</v>
      </c>
    </row>
    <row r="84" spans="1:4" ht="30" customHeight="1" thickTop="1" thickBot="1">
      <c r="A84" s="207" t="s">
        <v>1305</v>
      </c>
      <c r="B84" s="106" t="s">
        <v>339</v>
      </c>
      <c r="C84" s="108" t="s">
        <v>1307</v>
      </c>
      <c r="D84" s="658">
        <v>1398.3889592692697</v>
      </c>
    </row>
    <row r="85" spans="1:4" ht="30" customHeight="1" thickTop="1" thickBot="1">
      <c r="A85" s="207" t="s">
        <v>1308</v>
      </c>
      <c r="B85" s="106" t="s">
        <v>339</v>
      </c>
      <c r="C85" s="108" t="s">
        <v>1859</v>
      </c>
      <c r="D85" s="658">
        <v>1398.3889592692697</v>
      </c>
    </row>
    <row r="86" spans="1:4" ht="30" customHeight="1" thickTop="1" thickBot="1">
      <c r="A86" s="207" t="s">
        <v>1309</v>
      </c>
      <c r="B86" s="106" t="s">
        <v>1306</v>
      </c>
      <c r="C86" s="108" t="s">
        <v>1310</v>
      </c>
      <c r="D86" s="658">
        <v>1398.3889592692697</v>
      </c>
    </row>
    <row r="87" spans="1:4" ht="30" customHeight="1" thickTop="1" thickBot="1">
      <c r="A87" s="207" t="s">
        <v>1311</v>
      </c>
      <c r="B87" s="106" t="s">
        <v>339</v>
      </c>
      <c r="C87" s="108" t="s">
        <v>1312</v>
      </c>
      <c r="D87" s="658">
        <v>1398.3889592692697</v>
      </c>
    </row>
    <row r="88" spans="1:4" ht="30" customHeight="1" thickTop="1" thickBot="1">
      <c r="A88" s="207" t="s">
        <v>1313</v>
      </c>
      <c r="B88" s="106" t="s">
        <v>339</v>
      </c>
      <c r="C88" s="108" t="s">
        <v>1312</v>
      </c>
      <c r="D88" s="658">
        <v>1398.3889592692697</v>
      </c>
    </row>
    <row r="89" spans="1:4" ht="30" customHeight="1" thickTop="1" thickBot="1">
      <c r="A89" s="207" t="s">
        <v>1243</v>
      </c>
      <c r="B89" s="106" t="s">
        <v>339</v>
      </c>
      <c r="C89" s="108" t="s">
        <v>1852</v>
      </c>
      <c r="D89" s="658">
        <v>1398.3889592692697</v>
      </c>
    </row>
    <row r="90" spans="1:4" ht="30" customHeight="1" thickTop="1" thickBot="1">
      <c r="A90" s="207" t="s">
        <v>1365</v>
      </c>
      <c r="B90" s="106" t="s">
        <v>339</v>
      </c>
      <c r="C90" s="108" t="s">
        <v>1366</v>
      </c>
      <c r="D90" s="658">
        <v>1398.3889592692697</v>
      </c>
    </row>
    <row r="91" spans="1:4" ht="30" customHeight="1" thickTop="1" thickBot="1">
      <c r="A91" s="207" t="s">
        <v>1244</v>
      </c>
      <c r="B91" s="106" t="s">
        <v>339</v>
      </c>
      <c r="C91" s="108" t="s">
        <v>1245</v>
      </c>
      <c r="D91" s="658">
        <v>1122.7940548877348</v>
      </c>
    </row>
    <row r="92" spans="1:4" ht="30" customHeight="1" thickTop="1" thickBot="1">
      <c r="A92" s="207" t="s">
        <v>1277</v>
      </c>
      <c r="B92" s="106" t="s">
        <v>339</v>
      </c>
      <c r="C92" s="108" t="s">
        <v>1858</v>
      </c>
      <c r="D92" s="658">
        <v>1122.7940548877348</v>
      </c>
    </row>
    <row r="93" spans="1:4" ht="30" customHeight="1" thickTop="1" thickBot="1">
      <c r="A93" s="207" t="s">
        <v>1408</v>
      </c>
      <c r="B93" s="106" t="s">
        <v>1406</v>
      </c>
      <c r="C93" s="108" t="s">
        <v>1870</v>
      </c>
      <c r="D93" s="658">
        <v>1122.7940548877348</v>
      </c>
    </row>
    <row r="94" spans="1:4" ht="30" customHeight="1" thickTop="1" thickBot="1">
      <c r="A94" s="207" t="s">
        <v>1399</v>
      </c>
      <c r="B94" s="106" t="s">
        <v>92</v>
      </c>
      <c r="C94" s="108" t="s">
        <v>1868</v>
      </c>
      <c r="D94" s="658">
        <v>104154.45941885859</v>
      </c>
    </row>
    <row r="95" spans="1:4" ht="30" customHeight="1" thickTop="1" thickBot="1">
      <c r="A95" s="207" t="s">
        <v>1222</v>
      </c>
      <c r="B95" s="106" t="s">
        <v>1223</v>
      </c>
      <c r="C95" s="108" t="s">
        <v>1224</v>
      </c>
      <c r="D95" s="658">
        <v>1122.7940548877348</v>
      </c>
    </row>
    <row r="96" spans="1:4" ht="30" customHeight="1" thickTop="1" thickBot="1">
      <c r="A96" s="207" t="s">
        <v>1631</v>
      </c>
      <c r="B96" s="106" t="s">
        <v>339</v>
      </c>
      <c r="C96" s="108" t="s">
        <v>1851</v>
      </c>
      <c r="D96" s="658">
        <v>1398.3889592692697</v>
      </c>
    </row>
    <row r="97" spans="1:4" ht="30" customHeight="1" thickTop="1" thickBot="1">
      <c r="A97" s="207" t="s">
        <v>1412</v>
      </c>
      <c r="B97" s="106" t="s">
        <v>339</v>
      </c>
      <c r="C97" s="108" t="s">
        <v>1411</v>
      </c>
      <c r="D97" s="658">
        <v>1398.3889592692697</v>
      </c>
    </row>
    <row r="98" spans="1:4" ht="30" customHeight="1" thickTop="1" thickBot="1">
      <c r="A98" s="207" t="s">
        <v>1237</v>
      </c>
      <c r="B98" s="106" t="s">
        <v>92</v>
      </c>
      <c r="C98" s="108" t="s">
        <v>1238</v>
      </c>
      <c r="D98" s="658">
        <v>7890.1800402565359</v>
      </c>
    </row>
    <row r="99" spans="1:4" ht="30" customHeight="1" thickTop="1" thickBot="1">
      <c r="A99" s="207" t="s">
        <v>1251</v>
      </c>
      <c r="B99" s="106" t="s">
        <v>339</v>
      </c>
      <c r="C99" s="108" t="s">
        <v>1853</v>
      </c>
      <c r="D99" s="658">
        <v>1347.3528658652817</v>
      </c>
    </row>
    <row r="100" spans="1:4" ht="30" customHeight="1" thickTop="1" thickBot="1">
      <c r="A100" s="207" t="s">
        <v>1320</v>
      </c>
      <c r="B100" s="106" t="s">
        <v>1306</v>
      </c>
      <c r="C100" s="108" t="s">
        <v>1863</v>
      </c>
      <c r="D100" s="658">
        <v>1347.3528658652817</v>
      </c>
    </row>
    <row r="101" spans="1:4" ht="30" customHeight="1" thickTop="1" thickBot="1">
      <c r="A101" s="207" t="s">
        <v>1393</v>
      </c>
      <c r="B101" s="106" t="s">
        <v>339</v>
      </c>
      <c r="C101" s="108" t="s">
        <v>1394</v>
      </c>
      <c r="D101" s="658">
        <v>1347.3528658652817</v>
      </c>
    </row>
    <row r="102" spans="1:4" ht="30" customHeight="1" thickTop="1" thickBot="1">
      <c r="A102" s="207" t="s">
        <v>1395</v>
      </c>
      <c r="B102" s="106" t="s">
        <v>141</v>
      </c>
      <c r="C102" s="108" t="s">
        <v>1396</v>
      </c>
      <c r="D102" s="658">
        <v>42873.717463170586</v>
      </c>
    </row>
    <row r="103" spans="1:4" ht="30" customHeight="1" thickTop="1" thickBot="1">
      <c r="A103" s="207" t="s">
        <v>1327</v>
      </c>
      <c r="B103" s="106" t="s">
        <v>344</v>
      </c>
      <c r="C103" s="108" t="s">
        <v>1328</v>
      </c>
      <c r="D103" s="658">
        <v>684.10821042441592</v>
      </c>
    </row>
    <row r="104" spans="1:4" ht="30" customHeight="1" thickTop="1" thickBot="1">
      <c r="A104" s="207" t="s">
        <v>1325</v>
      </c>
      <c r="B104" s="106" t="s">
        <v>344</v>
      </c>
      <c r="C104" s="108" t="s">
        <v>1326</v>
      </c>
      <c r="D104" s="658">
        <v>683.98572380024643</v>
      </c>
    </row>
    <row r="105" spans="1:4" ht="30" customHeight="1" thickTop="1" thickBot="1">
      <c r="A105" s="207" t="s">
        <v>1275</v>
      </c>
      <c r="B105" s="106" t="s">
        <v>339</v>
      </c>
      <c r="C105" s="108" t="s">
        <v>1276</v>
      </c>
      <c r="D105" s="658">
        <v>2408.9036086682308</v>
      </c>
    </row>
    <row r="106" spans="1:4" ht="30" customHeight="1" thickTop="1" thickBot="1">
      <c r="A106" s="207" t="s">
        <v>1402</v>
      </c>
      <c r="B106" s="106" t="s">
        <v>92</v>
      </c>
      <c r="C106" s="108" t="s">
        <v>1403</v>
      </c>
      <c r="D106" s="658">
        <v>187663.11445028437</v>
      </c>
    </row>
    <row r="107" spans="1:4" ht="30" customHeight="1" thickTop="1" thickBot="1">
      <c r="A107" s="207" t="s">
        <v>1301</v>
      </c>
      <c r="B107" s="106" t="s">
        <v>339</v>
      </c>
      <c r="C107" s="108" t="s">
        <v>1302</v>
      </c>
      <c r="D107" s="658">
        <v>1030.9290867605564</v>
      </c>
    </row>
    <row r="108" spans="1:4" ht="30" customHeight="1" thickTop="1" thickBot="1">
      <c r="A108" s="207" t="s">
        <v>1263</v>
      </c>
      <c r="B108" s="106" t="s">
        <v>339</v>
      </c>
      <c r="C108" s="108" t="s">
        <v>1855</v>
      </c>
      <c r="D108" s="658">
        <v>1030.9290867605564</v>
      </c>
    </row>
    <row r="109" spans="1:4" ht="30" customHeight="1" thickTop="1" thickBot="1">
      <c r="A109" s="207" t="s">
        <v>1258</v>
      </c>
      <c r="B109" s="106" t="s">
        <v>339</v>
      </c>
      <c r="C109" s="108" t="s">
        <v>1854</v>
      </c>
      <c r="D109" s="658">
        <v>1030.9290867605564</v>
      </c>
    </row>
    <row r="110" spans="1:4" ht="30" customHeight="1" thickTop="1" thickBot="1">
      <c r="A110" s="207" t="s">
        <v>1397</v>
      </c>
      <c r="B110" s="106" t="s">
        <v>339</v>
      </c>
      <c r="C110" s="108" t="s">
        <v>1398</v>
      </c>
      <c r="D110" s="658">
        <v>1030.9290867605564</v>
      </c>
    </row>
    <row r="111" spans="1:4" ht="30" customHeight="1" thickTop="1" thickBot="1">
      <c r="A111" s="207" t="s">
        <v>1318</v>
      </c>
      <c r="B111" s="106" t="s">
        <v>1306</v>
      </c>
      <c r="C111" s="108" t="s">
        <v>1861</v>
      </c>
      <c r="D111" s="658">
        <v>1030.9290867605564</v>
      </c>
    </row>
    <row r="112" spans="1:4" ht="30" customHeight="1" thickTop="1" thickBot="1">
      <c r="A112" s="207" t="s">
        <v>1319</v>
      </c>
      <c r="B112" s="106" t="s">
        <v>344</v>
      </c>
      <c r="C112" s="108" t="s">
        <v>1862</v>
      </c>
      <c r="D112" s="658">
        <v>3.0621656042392766</v>
      </c>
    </row>
    <row r="113" spans="1:5" ht="30" customHeight="1" thickTop="1" thickBot="1">
      <c r="A113" s="207" t="s">
        <v>1324</v>
      </c>
      <c r="B113" s="106" t="s">
        <v>1306</v>
      </c>
      <c r="C113" s="108" t="s">
        <v>1865</v>
      </c>
      <c r="D113" s="658">
        <v>646.45378071095365</v>
      </c>
    </row>
    <row r="114" spans="1:5" ht="30" customHeight="1" thickTop="1" thickBot="1">
      <c r="A114" s="207" t="s">
        <v>1400</v>
      </c>
      <c r="B114" s="106" t="s">
        <v>92</v>
      </c>
      <c r="C114" s="108" t="s">
        <v>1401</v>
      </c>
      <c r="D114" s="658">
        <v>1077324.2946686023</v>
      </c>
    </row>
    <row r="115" spans="1:5" ht="30" customHeight="1" thickTop="1" thickBot="1">
      <c r="A115" s="207" t="s">
        <v>1321</v>
      </c>
      <c r="B115" s="106" t="s">
        <v>92</v>
      </c>
      <c r="C115" s="108" t="s">
        <v>1322</v>
      </c>
      <c r="D115" s="658">
        <v>1946.1797642116339</v>
      </c>
    </row>
    <row r="116" spans="1:5" ht="30" customHeight="1" thickTop="1" thickBot="1">
      <c r="A116" s="207" t="s">
        <v>1271</v>
      </c>
      <c r="B116" s="106" t="s">
        <v>339</v>
      </c>
      <c r="C116" s="108" t="s">
        <v>1857</v>
      </c>
      <c r="D116" s="658">
        <v>20.414437361595176</v>
      </c>
      <c r="E116" s="654"/>
    </row>
    <row r="117" spans="1:5" ht="30" customHeight="1" thickTop="1" thickBot="1">
      <c r="A117" s="207" t="s">
        <v>1299</v>
      </c>
      <c r="B117" s="106" t="s">
        <v>92</v>
      </c>
      <c r="C117" s="108" t="s">
        <v>1300</v>
      </c>
      <c r="D117" s="658">
        <v>488085.38387455838</v>
      </c>
    </row>
    <row r="118" spans="1:5" ht="15.75" thickTop="1">
      <c r="D118" s="653"/>
    </row>
    <row r="119" spans="1:5">
      <c r="D119" s="653"/>
    </row>
    <row r="120" spans="1:5">
      <c r="D120" s="653"/>
    </row>
    <row r="121" spans="1:5">
      <c r="D121" s="653"/>
    </row>
    <row r="122" spans="1:5">
      <c r="D122" s="653"/>
    </row>
    <row r="123" spans="1:5">
      <c r="D123" s="653"/>
    </row>
    <row r="124" spans="1:5">
      <c r="D124" s="653"/>
    </row>
    <row r="125" spans="1:5">
      <c r="D125" s="653"/>
    </row>
    <row r="126" spans="1:5">
      <c r="D126" s="653"/>
    </row>
    <row r="127" spans="1:5">
      <c r="D127" s="653"/>
    </row>
    <row r="128" spans="1:5">
      <c r="D128" s="653"/>
    </row>
    <row r="129" spans="4:4">
      <c r="D129" s="653"/>
    </row>
    <row r="130" spans="4:4">
      <c r="D130" s="653"/>
    </row>
    <row r="131" spans="4:4">
      <c r="D131" s="65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9" customWidth="1"/>
    <col min="2" max="2" width="15.42578125" style="539" customWidth="1"/>
    <col min="3" max="3" width="7.28515625" style="539" customWidth="1"/>
    <col min="4" max="4" width="11.42578125" style="539"/>
    <col min="5" max="5" width="5.7109375" style="539" customWidth="1"/>
    <col min="6" max="6" width="5.7109375" style="539" hidden="1" customWidth="1"/>
    <col min="7" max="7" width="9.5703125" style="539" customWidth="1"/>
    <col min="8" max="8" width="14" style="539" customWidth="1"/>
    <col min="9" max="9" width="16.28515625" style="539" customWidth="1"/>
    <col min="10" max="10" width="15.85546875" style="539" customWidth="1"/>
    <col min="11" max="11" width="11.7109375" style="539" customWidth="1"/>
    <col min="12" max="12" width="8.28515625" style="539" customWidth="1"/>
    <col min="13" max="13" width="16.5703125" style="539" customWidth="1"/>
    <col min="14" max="256" width="11.42578125" style="539"/>
    <col min="257" max="257" width="22.7109375" style="539" customWidth="1"/>
    <col min="258" max="258" width="15.42578125" style="539" customWidth="1"/>
    <col min="259" max="259" width="7.28515625" style="539" customWidth="1"/>
    <col min="260" max="260" width="11.42578125" style="539"/>
    <col min="261" max="261" width="5.7109375" style="539" customWidth="1"/>
    <col min="262" max="262" width="0" style="539" hidden="1" customWidth="1"/>
    <col min="263" max="263" width="9.5703125" style="539" customWidth="1"/>
    <col min="264" max="264" width="14" style="539" customWidth="1"/>
    <col min="265" max="265" width="16.28515625" style="539" customWidth="1"/>
    <col min="266" max="266" width="15.85546875" style="539" customWidth="1"/>
    <col min="267" max="267" width="11.7109375" style="539" customWidth="1"/>
    <col min="268" max="268" width="8.28515625" style="539" customWidth="1"/>
    <col min="269" max="269" width="16.5703125" style="539" customWidth="1"/>
    <col min="270" max="512" width="11.42578125" style="539"/>
    <col min="513" max="513" width="22.7109375" style="539" customWidth="1"/>
    <col min="514" max="514" width="15.42578125" style="539" customWidth="1"/>
    <col min="515" max="515" width="7.28515625" style="539" customWidth="1"/>
    <col min="516" max="516" width="11.42578125" style="539"/>
    <col min="517" max="517" width="5.7109375" style="539" customWidth="1"/>
    <col min="518" max="518" width="0" style="539" hidden="1" customWidth="1"/>
    <col min="519" max="519" width="9.5703125" style="539" customWidth="1"/>
    <col min="520" max="520" width="14" style="539" customWidth="1"/>
    <col min="521" max="521" width="16.28515625" style="539" customWidth="1"/>
    <col min="522" max="522" width="15.85546875" style="539" customWidth="1"/>
    <col min="523" max="523" width="11.7109375" style="539" customWidth="1"/>
    <col min="524" max="524" width="8.28515625" style="539" customWidth="1"/>
    <col min="525" max="525" width="16.5703125" style="539" customWidth="1"/>
    <col min="526" max="768" width="11.42578125" style="539"/>
    <col min="769" max="769" width="22.7109375" style="539" customWidth="1"/>
    <col min="770" max="770" width="15.42578125" style="539" customWidth="1"/>
    <col min="771" max="771" width="7.28515625" style="539" customWidth="1"/>
    <col min="772" max="772" width="11.42578125" style="539"/>
    <col min="773" max="773" width="5.7109375" style="539" customWidth="1"/>
    <col min="774" max="774" width="0" style="539" hidden="1" customWidth="1"/>
    <col min="775" max="775" width="9.5703125" style="539" customWidth="1"/>
    <col min="776" max="776" width="14" style="539" customWidth="1"/>
    <col min="777" max="777" width="16.28515625" style="539" customWidth="1"/>
    <col min="778" max="778" width="15.85546875" style="539" customWidth="1"/>
    <col min="779" max="779" width="11.7109375" style="539" customWidth="1"/>
    <col min="780" max="780" width="8.28515625" style="539" customWidth="1"/>
    <col min="781" max="781" width="16.5703125" style="539" customWidth="1"/>
    <col min="782" max="1024" width="11.42578125" style="539"/>
    <col min="1025" max="1025" width="22.7109375" style="539" customWidth="1"/>
    <col min="1026" max="1026" width="15.42578125" style="539" customWidth="1"/>
    <col min="1027" max="1027" width="7.28515625" style="539" customWidth="1"/>
    <col min="1028" max="1028" width="11.42578125" style="539"/>
    <col min="1029" max="1029" width="5.7109375" style="539" customWidth="1"/>
    <col min="1030" max="1030" width="0" style="539" hidden="1" customWidth="1"/>
    <col min="1031" max="1031" width="9.5703125" style="539" customWidth="1"/>
    <col min="1032" max="1032" width="14" style="539" customWidth="1"/>
    <col min="1033" max="1033" width="16.28515625" style="539" customWidth="1"/>
    <col min="1034" max="1034" width="15.85546875" style="539" customWidth="1"/>
    <col min="1035" max="1035" width="11.7109375" style="539" customWidth="1"/>
    <col min="1036" max="1036" width="8.28515625" style="539" customWidth="1"/>
    <col min="1037" max="1037" width="16.5703125" style="539" customWidth="1"/>
    <col min="1038" max="1280" width="11.42578125" style="539"/>
    <col min="1281" max="1281" width="22.7109375" style="539" customWidth="1"/>
    <col min="1282" max="1282" width="15.42578125" style="539" customWidth="1"/>
    <col min="1283" max="1283" width="7.28515625" style="539" customWidth="1"/>
    <col min="1284" max="1284" width="11.42578125" style="539"/>
    <col min="1285" max="1285" width="5.7109375" style="539" customWidth="1"/>
    <col min="1286" max="1286" width="0" style="539" hidden="1" customWidth="1"/>
    <col min="1287" max="1287" width="9.5703125" style="539" customWidth="1"/>
    <col min="1288" max="1288" width="14" style="539" customWidth="1"/>
    <col min="1289" max="1289" width="16.28515625" style="539" customWidth="1"/>
    <col min="1290" max="1290" width="15.85546875" style="539" customWidth="1"/>
    <col min="1291" max="1291" width="11.7109375" style="539" customWidth="1"/>
    <col min="1292" max="1292" width="8.28515625" style="539" customWidth="1"/>
    <col min="1293" max="1293" width="16.5703125" style="539" customWidth="1"/>
    <col min="1294" max="1536" width="11.42578125" style="539"/>
    <col min="1537" max="1537" width="22.7109375" style="539" customWidth="1"/>
    <col min="1538" max="1538" width="15.42578125" style="539" customWidth="1"/>
    <col min="1539" max="1539" width="7.28515625" style="539" customWidth="1"/>
    <col min="1540" max="1540" width="11.42578125" style="539"/>
    <col min="1541" max="1541" width="5.7109375" style="539" customWidth="1"/>
    <col min="1542" max="1542" width="0" style="539" hidden="1" customWidth="1"/>
    <col min="1543" max="1543" width="9.5703125" style="539" customWidth="1"/>
    <col min="1544" max="1544" width="14" style="539" customWidth="1"/>
    <col min="1545" max="1545" width="16.28515625" style="539" customWidth="1"/>
    <col min="1546" max="1546" width="15.85546875" style="539" customWidth="1"/>
    <col min="1547" max="1547" width="11.7109375" style="539" customWidth="1"/>
    <col min="1548" max="1548" width="8.28515625" style="539" customWidth="1"/>
    <col min="1549" max="1549" width="16.5703125" style="539" customWidth="1"/>
    <col min="1550" max="1792" width="11.42578125" style="539"/>
    <col min="1793" max="1793" width="22.7109375" style="539" customWidth="1"/>
    <col min="1794" max="1794" width="15.42578125" style="539" customWidth="1"/>
    <col min="1795" max="1795" width="7.28515625" style="539" customWidth="1"/>
    <col min="1796" max="1796" width="11.42578125" style="539"/>
    <col min="1797" max="1797" width="5.7109375" style="539" customWidth="1"/>
    <col min="1798" max="1798" width="0" style="539" hidden="1" customWidth="1"/>
    <col min="1799" max="1799" width="9.5703125" style="539" customWidth="1"/>
    <col min="1800" max="1800" width="14" style="539" customWidth="1"/>
    <col min="1801" max="1801" width="16.28515625" style="539" customWidth="1"/>
    <col min="1802" max="1802" width="15.85546875" style="539" customWidth="1"/>
    <col min="1803" max="1803" width="11.7109375" style="539" customWidth="1"/>
    <col min="1804" max="1804" width="8.28515625" style="539" customWidth="1"/>
    <col min="1805" max="1805" width="16.5703125" style="539" customWidth="1"/>
    <col min="1806" max="2048" width="11.42578125" style="539"/>
    <col min="2049" max="2049" width="22.7109375" style="539" customWidth="1"/>
    <col min="2050" max="2050" width="15.42578125" style="539" customWidth="1"/>
    <col min="2051" max="2051" width="7.28515625" style="539" customWidth="1"/>
    <col min="2052" max="2052" width="11.42578125" style="539"/>
    <col min="2053" max="2053" width="5.7109375" style="539" customWidth="1"/>
    <col min="2054" max="2054" width="0" style="539" hidden="1" customWidth="1"/>
    <col min="2055" max="2055" width="9.5703125" style="539" customWidth="1"/>
    <col min="2056" max="2056" width="14" style="539" customWidth="1"/>
    <col min="2057" max="2057" width="16.28515625" style="539" customWidth="1"/>
    <col min="2058" max="2058" width="15.85546875" style="539" customWidth="1"/>
    <col min="2059" max="2059" width="11.7109375" style="539" customWidth="1"/>
    <col min="2060" max="2060" width="8.28515625" style="539" customWidth="1"/>
    <col min="2061" max="2061" width="16.5703125" style="539" customWidth="1"/>
    <col min="2062" max="2304" width="11.42578125" style="539"/>
    <col min="2305" max="2305" width="22.7109375" style="539" customWidth="1"/>
    <col min="2306" max="2306" width="15.42578125" style="539" customWidth="1"/>
    <col min="2307" max="2307" width="7.28515625" style="539" customWidth="1"/>
    <col min="2308" max="2308" width="11.42578125" style="539"/>
    <col min="2309" max="2309" width="5.7109375" style="539" customWidth="1"/>
    <col min="2310" max="2310" width="0" style="539" hidden="1" customWidth="1"/>
    <col min="2311" max="2311" width="9.5703125" style="539" customWidth="1"/>
    <col min="2312" max="2312" width="14" style="539" customWidth="1"/>
    <col min="2313" max="2313" width="16.28515625" style="539" customWidth="1"/>
    <col min="2314" max="2314" width="15.85546875" style="539" customWidth="1"/>
    <col min="2315" max="2315" width="11.7109375" style="539" customWidth="1"/>
    <col min="2316" max="2316" width="8.28515625" style="539" customWidth="1"/>
    <col min="2317" max="2317" width="16.5703125" style="539" customWidth="1"/>
    <col min="2318" max="2560" width="11.42578125" style="539"/>
    <col min="2561" max="2561" width="22.7109375" style="539" customWidth="1"/>
    <col min="2562" max="2562" width="15.42578125" style="539" customWidth="1"/>
    <col min="2563" max="2563" width="7.28515625" style="539" customWidth="1"/>
    <col min="2564" max="2564" width="11.42578125" style="539"/>
    <col min="2565" max="2565" width="5.7109375" style="539" customWidth="1"/>
    <col min="2566" max="2566" width="0" style="539" hidden="1" customWidth="1"/>
    <col min="2567" max="2567" width="9.5703125" style="539" customWidth="1"/>
    <col min="2568" max="2568" width="14" style="539" customWidth="1"/>
    <col min="2569" max="2569" width="16.28515625" style="539" customWidth="1"/>
    <col min="2570" max="2570" width="15.85546875" style="539" customWidth="1"/>
    <col min="2571" max="2571" width="11.7109375" style="539" customWidth="1"/>
    <col min="2572" max="2572" width="8.28515625" style="539" customWidth="1"/>
    <col min="2573" max="2573" width="16.5703125" style="539" customWidth="1"/>
    <col min="2574" max="2816" width="11.42578125" style="539"/>
    <col min="2817" max="2817" width="22.7109375" style="539" customWidth="1"/>
    <col min="2818" max="2818" width="15.42578125" style="539" customWidth="1"/>
    <col min="2819" max="2819" width="7.28515625" style="539" customWidth="1"/>
    <col min="2820" max="2820" width="11.42578125" style="539"/>
    <col min="2821" max="2821" width="5.7109375" style="539" customWidth="1"/>
    <col min="2822" max="2822" width="0" style="539" hidden="1" customWidth="1"/>
    <col min="2823" max="2823" width="9.5703125" style="539" customWidth="1"/>
    <col min="2824" max="2824" width="14" style="539" customWidth="1"/>
    <col min="2825" max="2825" width="16.28515625" style="539" customWidth="1"/>
    <col min="2826" max="2826" width="15.85546875" style="539" customWidth="1"/>
    <col min="2827" max="2827" width="11.7109375" style="539" customWidth="1"/>
    <col min="2828" max="2828" width="8.28515625" style="539" customWidth="1"/>
    <col min="2829" max="2829" width="16.5703125" style="539" customWidth="1"/>
    <col min="2830" max="3072" width="11.42578125" style="539"/>
    <col min="3073" max="3073" width="22.7109375" style="539" customWidth="1"/>
    <col min="3074" max="3074" width="15.42578125" style="539" customWidth="1"/>
    <col min="3075" max="3075" width="7.28515625" style="539" customWidth="1"/>
    <col min="3076" max="3076" width="11.42578125" style="539"/>
    <col min="3077" max="3077" width="5.7109375" style="539" customWidth="1"/>
    <col min="3078" max="3078" width="0" style="539" hidden="1" customWidth="1"/>
    <col min="3079" max="3079" width="9.5703125" style="539" customWidth="1"/>
    <col min="3080" max="3080" width="14" style="539" customWidth="1"/>
    <col min="3081" max="3081" width="16.28515625" style="539" customWidth="1"/>
    <col min="3082" max="3082" width="15.85546875" style="539" customWidth="1"/>
    <col min="3083" max="3083" width="11.7109375" style="539" customWidth="1"/>
    <col min="3084" max="3084" width="8.28515625" style="539" customWidth="1"/>
    <col min="3085" max="3085" width="16.5703125" style="539" customWidth="1"/>
    <col min="3086" max="3328" width="11.42578125" style="539"/>
    <col min="3329" max="3329" width="22.7109375" style="539" customWidth="1"/>
    <col min="3330" max="3330" width="15.42578125" style="539" customWidth="1"/>
    <col min="3331" max="3331" width="7.28515625" style="539" customWidth="1"/>
    <col min="3332" max="3332" width="11.42578125" style="539"/>
    <col min="3333" max="3333" width="5.7109375" style="539" customWidth="1"/>
    <col min="3334" max="3334" width="0" style="539" hidden="1" customWidth="1"/>
    <col min="3335" max="3335" width="9.5703125" style="539" customWidth="1"/>
    <col min="3336" max="3336" width="14" style="539" customWidth="1"/>
    <col min="3337" max="3337" width="16.28515625" style="539" customWidth="1"/>
    <col min="3338" max="3338" width="15.85546875" style="539" customWidth="1"/>
    <col min="3339" max="3339" width="11.7109375" style="539" customWidth="1"/>
    <col min="3340" max="3340" width="8.28515625" style="539" customWidth="1"/>
    <col min="3341" max="3341" width="16.5703125" style="539" customWidth="1"/>
    <col min="3342" max="3584" width="11.42578125" style="539"/>
    <col min="3585" max="3585" width="22.7109375" style="539" customWidth="1"/>
    <col min="3586" max="3586" width="15.42578125" style="539" customWidth="1"/>
    <col min="3587" max="3587" width="7.28515625" style="539" customWidth="1"/>
    <col min="3588" max="3588" width="11.42578125" style="539"/>
    <col min="3589" max="3589" width="5.7109375" style="539" customWidth="1"/>
    <col min="3590" max="3590" width="0" style="539" hidden="1" customWidth="1"/>
    <col min="3591" max="3591" width="9.5703125" style="539" customWidth="1"/>
    <col min="3592" max="3592" width="14" style="539" customWidth="1"/>
    <col min="3593" max="3593" width="16.28515625" style="539" customWidth="1"/>
    <col min="3594" max="3594" width="15.85546875" style="539" customWidth="1"/>
    <col min="3595" max="3595" width="11.7109375" style="539" customWidth="1"/>
    <col min="3596" max="3596" width="8.28515625" style="539" customWidth="1"/>
    <col min="3597" max="3597" width="16.5703125" style="539" customWidth="1"/>
    <col min="3598" max="3840" width="11.42578125" style="539"/>
    <col min="3841" max="3841" width="22.7109375" style="539" customWidth="1"/>
    <col min="3842" max="3842" width="15.42578125" style="539" customWidth="1"/>
    <col min="3843" max="3843" width="7.28515625" style="539" customWidth="1"/>
    <col min="3844" max="3844" width="11.42578125" style="539"/>
    <col min="3845" max="3845" width="5.7109375" style="539" customWidth="1"/>
    <col min="3846" max="3846" width="0" style="539" hidden="1" customWidth="1"/>
    <col min="3847" max="3847" width="9.5703125" style="539" customWidth="1"/>
    <col min="3848" max="3848" width="14" style="539" customWidth="1"/>
    <col min="3849" max="3849" width="16.28515625" style="539" customWidth="1"/>
    <col min="3850" max="3850" width="15.85546875" style="539" customWidth="1"/>
    <col min="3851" max="3851" width="11.7109375" style="539" customWidth="1"/>
    <col min="3852" max="3852" width="8.28515625" style="539" customWidth="1"/>
    <col min="3853" max="3853" width="16.5703125" style="539" customWidth="1"/>
    <col min="3854" max="4096" width="11.42578125" style="539"/>
    <col min="4097" max="4097" width="22.7109375" style="539" customWidth="1"/>
    <col min="4098" max="4098" width="15.42578125" style="539" customWidth="1"/>
    <col min="4099" max="4099" width="7.28515625" style="539" customWidth="1"/>
    <col min="4100" max="4100" width="11.42578125" style="539"/>
    <col min="4101" max="4101" width="5.7109375" style="539" customWidth="1"/>
    <col min="4102" max="4102" width="0" style="539" hidden="1" customWidth="1"/>
    <col min="4103" max="4103" width="9.5703125" style="539" customWidth="1"/>
    <col min="4104" max="4104" width="14" style="539" customWidth="1"/>
    <col min="4105" max="4105" width="16.28515625" style="539" customWidth="1"/>
    <col min="4106" max="4106" width="15.85546875" style="539" customWidth="1"/>
    <col min="4107" max="4107" width="11.7109375" style="539" customWidth="1"/>
    <col min="4108" max="4108" width="8.28515625" style="539" customWidth="1"/>
    <col min="4109" max="4109" width="16.5703125" style="539" customWidth="1"/>
    <col min="4110" max="4352" width="11.42578125" style="539"/>
    <col min="4353" max="4353" width="22.7109375" style="539" customWidth="1"/>
    <col min="4354" max="4354" width="15.42578125" style="539" customWidth="1"/>
    <col min="4355" max="4355" width="7.28515625" style="539" customWidth="1"/>
    <col min="4356" max="4356" width="11.42578125" style="539"/>
    <col min="4357" max="4357" width="5.7109375" style="539" customWidth="1"/>
    <col min="4358" max="4358" width="0" style="539" hidden="1" customWidth="1"/>
    <col min="4359" max="4359" width="9.5703125" style="539" customWidth="1"/>
    <col min="4360" max="4360" width="14" style="539" customWidth="1"/>
    <col min="4361" max="4361" width="16.28515625" style="539" customWidth="1"/>
    <col min="4362" max="4362" width="15.85546875" style="539" customWidth="1"/>
    <col min="4363" max="4363" width="11.7109375" style="539" customWidth="1"/>
    <col min="4364" max="4364" width="8.28515625" style="539" customWidth="1"/>
    <col min="4365" max="4365" width="16.5703125" style="539" customWidth="1"/>
    <col min="4366" max="4608" width="11.42578125" style="539"/>
    <col min="4609" max="4609" width="22.7109375" style="539" customWidth="1"/>
    <col min="4610" max="4610" width="15.42578125" style="539" customWidth="1"/>
    <col min="4611" max="4611" width="7.28515625" style="539" customWidth="1"/>
    <col min="4612" max="4612" width="11.42578125" style="539"/>
    <col min="4613" max="4613" width="5.7109375" style="539" customWidth="1"/>
    <col min="4614" max="4614" width="0" style="539" hidden="1" customWidth="1"/>
    <col min="4615" max="4615" width="9.5703125" style="539" customWidth="1"/>
    <col min="4616" max="4616" width="14" style="539" customWidth="1"/>
    <col min="4617" max="4617" width="16.28515625" style="539" customWidth="1"/>
    <col min="4618" max="4618" width="15.85546875" style="539" customWidth="1"/>
    <col min="4619" max="4619" width="11.7109375" style="539" customWidth="1"/>
    <col min="4620" max="4620" width="8.28515625" style="539" customWidth="1"/>
    <col min="4621" max="4621" width="16.5703125" style="539" customWidth="1"/>
    <col min="4622" max="4864" width="11.42578125" style="539"/>
    <col min="4865" max="4865" width="22.7109375" style="539" customWidth="1"/>
    <col min="4866" max="4866" width="15.42578125" style="539" customWidth="1"/>
    <col min="4867" max="4867" width="7.28515625" style="539" customWidth="1"/>
    <col min="4868" max="4868" width="11.42578125" style="539"/>
    <col min="4869" max="4869" width="5.7109375" style="539" customWidth="1"/>
    <col min="4870" max="4870" width="0" style="539" hidden="1" customWidth="1"/>
    <col min="4871" max="4871" width="9.5703125" style="539" customWidth="1"/>
    <col min="4872" max="4872" width="14" style="539" customWidth="1"/>
    <col min="4873" max="4873" width="16.28515625" style="539" customWidth="1"/>
    <col min="4874" max="4874" width="15.85546875" style="539" customWidth="1"/>
    <col min="4875" max="4875" width="11.7109375" style="539" customWidth="1"/>
    <col min="4876" max="4876" width="8.28515625" style="539" customWidth="1"/>
    <col min="4877" max="4877" width="16.5703125" style="539" customWidth="1"/>
    <col min="4878" max="5120" width="11.42578125" style="539"/>
    <col min="5121" max="5121" width="22.7109375" style="539" customWidth="1"/>
    <col min="5122" max="5122" width="15.42578125" style="539" customWidth="1"/>
    <col min="5123" max="5123" width="7.28515625" style="539" customWidth="1"/>
    <col min="5124" max="5124" width="11.42578125" style="539"/>
    <col min="5125" max="5125" width="5.7109375" style="539" customWidth="1"/>
    <col min="5126" max="5126" width="0" style="539" hidden="1" customWidth="1"/>
    <col min="5127" max="5127" width="9.5703125" style="539" customWidth="1"/>
    <col min="5128" max="5128" width="14" style="539" customWidth="1"/>
    <col min="5129" max="5129" width="16.28515625" style="539" customWidth="1"/>
    <col min="5130" max="5130" width="15.85546875" style="539" customWidth="1"/>
    <col min="5131" max="5131" width="11.7109375" style="539" customWidth="1"/>
    <col min="5132" max="5132" width="8.28515625" style="539" customWidth="1"/>
    <col min="5133" max="5133" width="16.5703125" style="539" customWidth="1"/>
    <col min="5134" max="5376" width="11.42578125" style="539"/>
    <col min="5377" max="5377" width="22.7109375" style="539" customWidth="1"/>
    <col min="5378" max="5378" width="15.42578125" style="539" customWidth="1"/>
    <col min="5379" max="5379" width="7.28515625" style="539" customWidth="1"/>
    <col min="5380" max="5380" width="11.42578125" style="539"/>
    <col min="5381" max="5381" width="5.7109375" style="539" customWidth="1"/>
    <col min="5382" max="5382" width="0" style="539" hidden="1" customWidth="1"/>
    <col min="5383" max="5383" width="9.5703125" style="539" customWidth="1"/>
    <col min="5384" max="5384" width="14" style="539" customWidth="1"/>
    <col min="5385" max="5385" width="16.28515625" style="539" customWidth="1"/>
    <col min="5386" max="5386" width="15.85546875" style="539" customWidth="1"/>
    <col min="5387" max="5387" width="11.7109375" style="539" customWidth="1"/>
    <col min="5388" max="5388" width="8.28515625" style="539" customWidth="1"/>
    <col min="5389" max="5389" width="16.5703125" style="539" customWidth="1"/>
    <col min="5390" max="5632" width="11.42578125" style="539"/>
    <col min="5633" max="5633" width="22.7109375" style="539" customWidth="1"/>
    <col min="5634" max="5634" width="15.42578125" style="539" customWidth="1"/>
    <col min="5635" max="5635" width="7.28515625" style="539" customWidth="1"/>
    <col min="5636" max="5636" width="11.42578125" style="539"/>
    <col min="5637" max="5637" width="5.7109375" style="539" customWidth="1"/>
    <col min="5638" max="5638" width="0" style="539" hidden="1" customWidth="1"/>
    <col min="5639" max="5639" width="9.5703125" style="539" customWidth="1"/>
    <col min="5640" max="5640" width="14" style="539" customWidth="1"/>
    <col min="5641" max="5641" width="16.28515625" style="539" customWidth="1"/>
    <col min="5642" max="5642" width="15.85546875" style="539" customWidth="1"/>
    <col min="5643" max="5643" width="11.7109375" style="539" customWidth="1"/>
    <col min="5644" max="5644" width="8.28515625" style="539" customWidth="1"/>
    <col min="5645" max="5645" width="16.5703125" style="539" customWidth="1"/>
    <col min="5646" max="5888" width="11.42578125" style="539"/>
    <col min="5889" max="5889" width="22.7109375" style="539" customWidth="1"/>
    <col min="5890" max="5890" width="15.42578125" style="539" customWidth="1"/>
    <col min="5891" max="5891" width="7.28515625" style="539" customWidth="1"/>
    <col min="5892" max="5892" width="11.42578125" style="539"/>
    <col min="5893" max="5893" width="5.7109375" style="539" customWidth="1"/>
    <col min="5894" max="5894" width="0" style="539" hidden="1" customWidth="1"/>
    <col min="5895" max="5895" width="9.5703125" style="539" customWidth="1"/>
    <col min="5896" max="5896" width="14" style="539" customWidth="1"/>
    <col min="5897" max="5897" width="16.28515625" style="539" customWidth="1"/>
    <col min="5898" max="5898" width="15.85546875" style="539" customWidth="1"/>
    <col min="5899" max="5899" width="11.7109375" style="539" customWidth="1"/>
    <col min="5900" max="5900" width="8.28515625" style="539" customWidth="1"/>
    <col min="5901" max="5901" width="16.5703125" style="539" customWidth="1"/>
    <col min="5902" max="6144" width="11.42578125" style="539"/>
    <col min="6145" max="6145" width="22.7109375" style="539" customWidth="1"/>
    <col min="6146" max="6146" width="15.42578125" style="539" customWidth="1"/>
    <col min="6147" max="6147" width="7.28515625" style="539" customWidth="1"/>
    <col min="6148" max="6148" width="11.42578125" style="539"/>
    <col min="6149" max="6149" width="5.7109375" style="539" customWidth="1"/>
    <col min="6150" max="6150" width="0" style="539" hidden="1" customWidth="1"/>
    <col min="6151" max="6151" width="9.5703125" style="539" customWidth="1"/>
    <col min="6152" max="6152" width="14" style="539" customWidth="1"/>
    <col min="6153" max="6153" width="16.28515625" style="539" customWidth="1"/>
    <col min="6154" max="6154" width="15.85546875" style="539" customWidth="1"/>
    <col min="6155" max="6155" width="11.7109375" style="539" customWidth="1"/>
    <col min="6156" max="6156" width="8.28515625" style="539" customWidth="1"/>
    <col min="6157" max="6157" width="16.5703125" style="539" customWidth="1"/>
    <col min="6158" max="6400" width="11.42578125" style="539"/>
    <col min="6401" max="6401" width="22.7109375" style="539" customWidth="1"/>
    <col min="6402" max="6402" width="15.42578125" style="539" customWidth="1"/>
    <col min="6403" max="6403" width="7.28515625" style="539" customWidth="1"/>
    <col min="6404" max="6404" width="11.42578125" style="539"/>
    <col min="6405" max="6405" width="5.7109375" style="539" customWidth="1"/>
    <col min="6406" max="6406" width="0" style="539" hidden="1" customWidth="1"/>
    <col min="6407" max="6407" width="9.5703125" style="539" customWidth="1"/>
    <col min="6408" max="6408" width="14" style="539" customWidth="1"/>
    <col min="6409" max="6409" width="16.28515625" style="539" customWidth="1"/>
    <col min="6410" max="6410" width="15.85546875" style="539" customWidth="1"/>
    <col min="6411" max="6411" width="11.7109375" style="539" customWidth="1"/>
    <col min="6412" max="6412" width="8.28515625" style="539" customWidth="1"/>
    <col min="6413" max="6413" width="16.5703125" style="539" customWidth="1"/>
    <col min="6414" max="6656" width="11.42578125" style="539"/>
    <col min="6657" max="6657" width="22.7109375" style="539" customWidth="1"/>
    <col min="6658" max="6658" width="15.42578125" style="539" customWidth="1"/>
    <col min="6659" max="6659" width="7.28515625" style="539" customWidth="1"/>
    <col min="6660" max="6660" width="11.42578125" style="539"/>
    <col min="6661" max="6661" width="5.7109375" style="539" customWidth="1"/>
    <col min="6662" max="6662" width="0" style="539" hidden="1" customWidth="1"/>
    <col min="6663" max="6663" width="9.5703125" style="539" customWidth="1"/>
    <col min="6664" max="6664" width="14" style="539" customWidth="1"/>
    <col min="6665" max="6665" width="16.28515625" style="539" customWidth="1"/>
    <col min="6666" max="6666" width="15.85546875" style="539" customWidth="1"/>
    <col min="6667" max="6667" width="11.7109375" style="539" customWidth="1"/>
    <col min="6668" max="6668" width="8.28515625" style="539" customWidth="1"/>
    <col min="6669" max="6669" width="16.5703125" style="539" customWidth="1"/>
    <col min="6670" max="6912" width="11.42578125" style="539"/>
    <col min="6913" max="6913" width="22.7109375" style="539" customWidth="1"/>
    <col min="6914" max="6914" width="15.42578125" style="539" customWidth="1"/>
    <col min="6915" max="6915" width="7.28515625" style="539" customWidth="1"/>
    <col min="6916" max="6916" width="11.42578125" style="539"/>
    <col min="6917" max="6917" width="5.7109375" style="539" customWidth="1"/>
    <col min="6918" max="6918" width="0" style="539" hidden="1" customWidth="1"/>
    <col min="6919" max="6919" width="9.5703125" style="539" customWidth="1"/>
    <col min="6920" max="6920" width="14" style="539" customWidth="1"/>
    <col min="6921" max="6921" width="16.28515625" style="539" customWidth="1"/>
    <col min="6922" max="6922" width="15.85546875" style="539" customWidth="1"/>
    <col min="6923" max="6923" width="11.7109375" style="539" customWidth="1"/>
    <col min="6924" max="6924" width="8.28515625" style="539" customWidth="1"/>
    <col min="6925" max="6925" width="16.5703125" style="539" customWidth="1"/>
    <col min="6926" max="7168" width="11.42578125" style="539"/>
    <col min="7169" max="7169" width="22.7109375" style="539" customWidth="1"/>
    <col min="7170" max="7170" width="15.42578125" style="539" customWidth="1"/>
    <col min="7171" max="7171" width="7.28515625" style="539" customWidth="1"/>
    <col min="7172" max="7172" width="11.42578125" style="539"/>
    <col min="7173" max="7173" width="5.7109375" style="539" customWidth="1"/>
    <col min="7174" max="7174" width="0" style="539" hidden="1" customWidth="1"/>
    <col min="7175" max="7175" width="9.5703125" style="539" customWidth="1"/>
    <col min="7176" max="7176" width="14" style="539" customWidth="1"/>
    <col min="7177" max="7177" width="16.28515625" style="539" customWidth="1"/>
    <col min="7178" max="7178" width="15.85546875" style="539" customWidth="1"/>
    <col min="7179" max="7179" width="11.7109375" style="539" customWidth="1"/>
    <col min="7180" max="7180" width="8.28515625" style="539" customWidth="1"/>
    <col min="7181" max="7181" width="16.5703125" style="539" customWidth="1"/>
    <col min="7182" max="7424" width="11.42578125" style="539"/>
    <col min="7425" max="7425" width="22.7109375" style="539" customWidth="1"/>
    <col min="7426" max="7426" width="15.42578125" style="539" customWidth="1"/>
    <col min="7427" max="7427" width="7.28515625" style="539" customWidth="1"/>
    <col min="7428" max="7428" width="11.42578125" style="539"/>
    <col min="7429" max="7429" width="5.7109375" style="539" customWidth="1"/>
    <col min="7430" max="7430" width="0" style="539" hidden="1" customWidth="1"/>
    <col min="7431" max="7431" width="9.5703125" style="539" customWidth="1"/>
    <col min="7432" max="7432" width="14" style="539" customWidth="1"/>
    <col min="7433" max="7433" width="16.28515625" style="539" customWidth="1"/>
    <col min="7434" max="7434" width="15.85546875" style="539" customWidth="1"/>
    <col min="7435" max="7435" width="11.7109375" style="539" customWidth="1"/>
    <col min="7436" max="7436" width="8.28515625" style="539" customWidth="1"/>
    <col min="7437" max="7437" width="16.5703125" style="539" customWidth="1"/>
    <col min="7438" max="7680" width="11.42578125" style="539"/>
    <col min="7681" max="7681" width="22.7109375" style="539" customWidth="1"/>
    <col min="7682" max="7682" width="15.42578125" style="539" customWidth="1"/>
    <col min="7683" max="7683" width="7.28515625" style="539" customWidth="1"/>
    <col min="7684" max="7684" width="11.42578125" style="539"/>
    <col min="7685" max="7685" width="5.7109375" style="539" customWidth="1"/>
    <col min="7686" max="7686" width="0" style="539" hidden="1" customWidth="1"/>
    <col min="7687" max="7687" width="9.5703125" style="539" customWidth="1"/>
    <col min="7688" max="7688" width="14" style="539" customWidth="1"/>
    <col min="7689" max="7689" width="16.28515625" style="539" customWidth="1"/>
    <col min="7690" max="7690" width="15.85546875" style="539" customWidth="1"/>
    <col min="7691" max="7691" width="11.7109375" style="539" customWidth="1"/>
    <col min="7692" max="7692" width="8.28515625" style="539" customWidth="1"/>
    <col min="7693" max="7693" width="16.5703125" style="539" customWidth="1"/>
    <col min="7694" max="7936" width="11.42578125" style="539"/>
    <col min="7937" max="7937" width="22.7109375" style="539" customWidth="1"/>
    <col min="7938" max="7938" width="15.42578125" style="539" customWidth="1"/>
    <col min="7939" max="7939" width="7.28515625" style="539" customWidth="1"/>
    <col min="7940" max="7940" width="11.42578125" style="539"/>
    <col min="7941" max="7941" width="5.7109375" style="539" customWidth="1"/>
    <col min="7942" max="7942" width="0" style="539" hidden="1" customWidth="1"/>
    <col min="7943" max="7943" width="9.5703125" style="539" customWidth="1"/>
    <col min="7944" max="7944" width="14" style="539" customWidth="1"/>
    <col min="7945" max="7945" width="16.28515625" style="539" customWidth="1"/>
    <col min="7946" max="7946" width="15.85546875" style="539" customWidth="1"/>
    <col min="7947" max="7947" width="11.7109375" style="539" customWidth="1"/>
    <col min="7948" max="7948" width="8.28515625" style="539" customWidth="1"/>
    <col min="7949" max="7949" width="16.5703125" style="539" customWidth="1"/>
    <col min="7950" max="8192" width="11.42578125" style="539"/>
    <col min="8193" max="8193" width="22.7109375" style="539" customWidth="1"/>
    <col min="8194" max="8194" width="15.42578125" style="539" customWidth="1"/>
    <col min="8195" max="8195" width="7.28515625" style="539" customWidth="1"/>
    <col min="8196" max="8196" width="11.42578125" style="539"/>
    <col min="8197" max="8197" width="5.7109375" style="539" customWidth="1"/>
    <col min="8198" max="8198" width="0" style="539" hidden="1" customWidth="1"/>
    <col min="8199" max="8199" width="9.5703125" style="539" customWidth="1"/>
    <col min="8200" max="8200" width="14" style="539" customWidth="1"/>
    <col min="8201" max="8201" width="16.28515625" style="539" customWidth="1"/>
    <col min="8202" max="8202" width="15.85546875" style="539" customWidth="1"/>
    <col min="8203" max="8203" width="11.7109375" style="539" customWidth="1"/>
    <col min="8204" max="8204" width="8.28515625" style="539" customWidth="1"/>
    <col min="8205" max="8205" width="16.5703125" style="539" customWidth="1"/>
    <col min="8206" max="8448" width="11.42578125" style="539"/>
    <col min="8449" max="8449" width="22.7109375" style="539" customWidth="1"/>
    <col min="8450" max="8450" width="15.42578125" style="539" customWidth="1"/>
    <col min="8451" max="8451" width="7.28515625" style="539" customWidth="1"/>
    <col min="8452" max="8452" width="11.42578125" style="539"/>
    <col min="8453" max="8453" width="5.7109375" style="539" customWidth="1"/>
    <col min="8454" max="8454" width="0" style="539" hidden="1" customWidth="1"/>
    <col min="8455" max="8455" width="9.5703125" style="539" customWidth="1"/>
    <col min="8456" max="8456" width="14" style="539" customWidth="1"/>
    <col min="8457" max="8457" width="16.28515625" style="539" customWidth="1"/>
    <col min="8458" max="8458" width="15.85546875" style="539" customWidth="1"/>
    <col min="8459" max="8459" width="11.7109375" style="539" customWidth="1"/>
    <col min="8460" max="8460" width="8.28515625" style="539" customWidth="1"/>
    <col min="8461" max="8461" width="16.5703125" style="539" customWidth="1"/>
    <col min="8462" max="8704" width="11.42578125" style="539"/>
    <col min="8705" max="8705" width="22.7109375" style="539" customWidth="1"/>
    <col min="8706" max="8706" width="15.42578125" style="539" customWidth="1"/>
    <col min="8707" max="8707" width="7.28515625" style="539" customWidth="1"/>
    <col min="8708" max="8708" width="11.42578125" style="539"/>
    <col min="8709" max="8709" width="5.7109375" style="539" customWidth="1"/>
    <col min="8710" max="8710" width="0" style="539" hidden="1" customWidth="1"/>
    <col min="8711" max="8711" width="9.5703125" style="539" customWidth="1"/>
    <col min="8712" max="8712" width="14" style="539" customWidth="1"/>
    <col min="8713" max="8713" width="16.28515625" style="539" customWidth="1"/>
    <col min="8714" max="8714" width="15.85546875" style="539" customWidth="1"/>
    <col min="8715" max="8715" width="11.7109375" style="539" customWidth="1"/>
    <col min="8716" max="8716" width="8.28515625" style="539" customWidth="1"/>
    <col min="8717" max="8717" width="16.5703125" style="539" customWidth="1"/>
    <col min="8718" max="8960" width="11.42578125" style="539"/>
    <col min="8961" max="8961" width="22.7109375" style="539" customWidth="1"/>
    <col min="8962" max="8962" width="15.42578125" style="539" customWidth="1"/>
    <col min="8963" max="8963" width="7.28515625" style="539" customWidth="1"/>
    <col min="8964" max="8964" width="11.42578125" style="539"/>
    <col min="8965" max="8965" width="5.7109375" style="539" customWidth="1"/>
    <col min="8966" max="8966" width="0" style="539" hidden="1" customWidth="1"/>
    <col min="8967" max="8967" width="9.5703125" style="539" customWidth="1"/>
    <col min="8968" max="8968" width="14" style="539" customWidth="1"/>
    <col min="8969" max="8969" width="16.28515625" style="539" customWidth="1"/>
    <col min="8970" max="8970" width="15.85546875" style="539" customWidth="1"/>
    <col min="8971" max="8971" width="11.7109375" style="539" customWidth="1"/>
    <col min="8972" max="8972" width="8.28515625" style="539" customWidth="1"/>
    <col min="8973" max="8973" width="16.5703125" style="539" customWidth="1"/>
    <col min="8974" max="9216" width="11.42578125" style="539"/>
    <col min="9217" max="9217" width="22.7109375" style="539" customWidth="1"/>
    <col min="9218" max="9218" width="15.42578125" style="539" customWidth="1"/>
    <col min="9219" max="9219" width="7.28515625" style="539" customWidth="1"/>
    <col min="9220" max="9220" width="11.42578125" style="539"/>
    <col min="9221" max="9221" width="5.7109375" style="539" customWidth="1"/>
    <col min="9222" max="9222" width="0" style="539" hidden="1" customWidth="1"/>
    <col min="9223" max="9223" width="9.5703125" style="539" customWidth="1"/>
    <col min="9224" max="9224" width="14" style="539" customWidth="1"/>
    <col min="9225" max="9225" width="16.28515625" style="539" customWidth="1"/>
    <col min="9226" max="9226" width="15.85546875" style="539" customWidth="1"/>
    <col min="9227" max="9227" width="11.7109375" style="539" customWidth="1"/>
    <col min="9228" max="9228" width="8.28515625" style="539" customWidth="1"/>
    <col min="9229" max="9229" width="16.5703125" style="539" customWidth="1"/>
    <col min="9230" max="9472" width="11.42578125" style="539"/>
    <col min="9473" max="9473" width="22.7109375" style="539" customWidth="1"/>
    <col min="9474" max="9474" width="15.42578125" style="539" customWidth="1"/>
    <col min="9475" max="9475" width="7.28515625" style="539" customWidth="1"/>
    <col min="9476" max="9476" width="11.42578125" style="539"/>
    <col min="9477" max="9477" width="5.7109375" style="539" customWidth="1"/>
    <col min="9478" max="9478" width="0" style="539" hidden="1" customWidth="1"/>
    <col min="9479" max="9479" width="9.5703125" style="539" customWidth="1"/>
    <col min="9480" max="9480" width="14" style="539" customWidth="1"/>
    <col min="9481" max="9481" width="16.28515625" style="539" customWidth="1"/>
    <col min="9482" max="9482" width="15.85546875" style="539" customWidth="1"/>
    <col min="9483" max="9483" width="11.7109375" style="539" customWidth="1"/>
    <col min="9484" max="9484" width="8.28515625" style="539" customWidth="1"/>
    <col min="9485" max="9485" width="16.5703125" style="539" customWidth="1"/>
    <col min="9486" max="9728" width="11.42578125" style="539"/>
    <col min="9729" max="9729" width="22.7109375" style="539" customWidth="1"/>
    <col min="9730" max="9730" width="15.42578125" style="539" customWidth="1"/>
    <col min="9731" max="9731" width="7.28515625" style="539" customWidth="1"/>
    <col min="9732" max="9732" width="11.42578125" style="539"/>
    <col min="9733" max="9733" width="5.7109375" style="539" customWidth="1"/>
    <col min="9734" max="9734" width="0" style="539" hidden="1" customWidth="1"/>
    <col min="9735" max="9735" width="9.5703125" style="539" customWidth="1"/>
    <col min="9736" max="9736" width="14" style="539" customWidth="1"/>
    <col min="9737" max="9737" width="16.28515625" style="539" customWidth="1"/>
    <col min="9738" max="9738" width="15.85546875" style="539" customWidth="1"/>
    <col min="9739" max="9739" width="11.7109375" style="539" customWidth="1"/>
    <col min="9740" max="9740" width="8.28515625" style="539" customWidth="1"/>
    <col min="9741" max="9741" width="16.5703125" style="539" customWidth="1"/>
    <col min="9742" max="9984" width="11.42578125" style="539"/>
    <col min="9985" max="9985" width="22.7109375" style="539" customWidth="1"/>
    <col min="9986" max="9986" width="15.42578125" style="539" customWidth="1"/>
    <col min="9987" max="9987" width="7.28515625" style="539" customWidth="1"/>
    <col min="9988" max="9988" width="11.42578125" style="539"/>
    <col min="9989" max="9989" width="5.7109375" style="539" customWidth="1"/>
    <col min="9990" max="9990" width="0" style="539" hidden="1" customWidth="1"/>
    <col min="9991" max="9991" width="9.5703125" style="539" customWidth="1"/>
    <col min="9992" max="9992" width="14" style="539" customWidth="1"/>
    <col min="9993" max="9993" width="16.28515625" style="539" customWidth="1"/>
    <col min="9994" max="9994" width="15.85546875" style="539" customWidth="1"/>
    <col min="9995" max="9995" width="11.7109375" style="539" customWidth="1"/>
    <col min="9996" max="9996" width="8.28515625" style="539" customWidth="1"/>
    <col min="9997" max="9997" width="16.5703125" style="539" customWidth="1"/>
    <col min="9998" max="10240" width="11.42578125" style="539"/>
    <col min="10241" max="10241" width="22.7109375" style="539" customWidth="1"/>
    <col min="10242" max="10242" width="15.42578125" style="539" customWidth="1"/>
    <col min="10243" max="10243" width="7.28515625" style="539" customWidth="1"/>
    <col min="10244" max="10244" width="11.42578125" style="539"/>
    <col min="10245" max="10245" width="5.7109375" style="539" customWidth="1"/>
    <col min="10246" max="10246" width="0" style="539" hidden="1" customWidth="1"/>
    <col min="10247" max="10247" width="9.5703125" style="539" customWidth="1"/>
    <col min="10248" max="10248" width="14" style="539" customWidth="1"/>
    <col min="10249" max="10249" width="16.28515625" style="539" customWidth="1"/>
    <col min="10250" max="10250" width="15.85546875" style="539" customWidth="1"/>
    <col min="10251" max="10251" width="11.7109375" style="539" customWidth="1"/>
    <col min="10252" max="10252" width="8.28515625" style="539" customWidth="1"/>
    <col min="10253" max="10253" width="16.5703125" style="539" customWidth="1"/>
    <col min="10254" max="10496" width="11.42578125" style="539"/>
    <col min="10497" max="10497" width="22.7109375" style="539" customWidth="1"/>
    <col min="10498" max="10498" width="15.42578125" style="539" customWidth="1"/>
    <col min="10499" max="10499" width="7.28515625" style="539" customWidth="1"/>
    <col min="10500" max="10500" width="11.42578125" style="539"/>
    <col min="10501" max="10501" width="5.7109375" style="539" customWidth="1"/>
    <col min="10502" max="10502" width="0" style="539" hidden="1" customWidth="1"/>
    <col min="10503" max="10503" width="9.5703125" style="539" customWidth="1"/>
    <col min="10504" max="10504" width="14" style="539" customWidth="1"/>
    <col min="10505" max="10505" width="16.28515625" style="539" customWidth="1"/>
    <col min="10506" max="10506" width="15.85546875" style="539" customWidth="1"/>
    <col min="10507" max="10507" width="11.7109375" style="539" customWidth="1"/>
    <col min="10508" max="10508" width="8.28515625" style="539" customWidth="1"/>
    <col min="10509" max="10509" width="16.5703125" style="539" customWidth="1"/>
    <col min="10510" max="10752" width="11.42578125" style="539"/>
    <col min="10753" max="10753" width="22.7109375" style="539" customWidth="1"/>
    <col min="10754" max="10754" width="15.42578125" style="539" customWidth="1"/>
    <col min="10755" max="10755" width="7.28515625" style="539" customWidth="1"/>
    <col min="10756" max="10756" width="11.42578125" style="539"/>
    <col min="10757" max="10757" width="5.7109375" style="539" customWidth="1"/>
    <col min="10758" max="10758" width="0" style="539" hidden="1" customWidth="1"/>
    <col min="10759" max="10759" width="9.5703125" style="539" customWidth="1"/>
    <col min="10760" max="10760" width="14" style="539" customWidth="1"/>
    <col min="10761" max="10761" width="16.28515625" style="539" customWidth="1"/>
    <col min="10762" max="10762" width="15.85546875" style="539" customWidth="1"/>
    <col min="10763" max="10763" width="11.7109375" style="539" customWidth="1"/>
    <col min="10764" max="10764" width="8.28515625" style="539" customWidth="1"/>
    <col min="10765" max="10765" width="16.5703125" style="539" customWidth="1"/>
    <col min="10766" max="11008" width="11.42578125" style="539"/>
    <col min="11009" max="11009" width="22.7109375" style="539" customWidth="1"/>
    <col min="11010" max="11010" width="15.42578125" style="539" customWidth="1"/>
    <col min="11011" max="11011" width="7.28515625" style="539" customWidth="1"/>
    <col min="11012" max="11012" width="11.42578125" style="539"/>
    <col min="11013" max="11013" width="5.7109375" style="539" customWidth="1"/>
    <col min="11014" max="11014" width="0" style="539" hidden="1" customWidth="1"/>
    <col min="11015" max="11015" width="9.5703125" style="539" customWidth="1"/>
    <col min="11016" max="11016" width="14" style="539" customWidth="1"/>
    <col min="11017" max="11017" width="16.28515625" style="539" customWidth="1"/>
    <col min="11018" max="11018" width="15.85546875" style="539" customWidth="1"/>
    <col min="11019" max="11019" width="11.7109375" style="539" customWidth="1"/>
    <col min="11020" max="11020" width="8.28515625" style="539" customWidth="1"/>
    <col min="11021" max="11021" width="16.5703125" style="539" customWidth="1"/>
    <col min="11022" max="11264" width="11.42578125" style="539"/>
    <col min="11265" max="11265" width="22.7109375" style="539" customWidth="1"/>
    <col min="11266" max="11266" width="15.42578125" style="539" customWidth="1"/>
    <col min="11267" max="11267" width="7.28515625" style="539" customWidth="1"/>
    <col min="11268" max="11268" width="11.42578125" style="539"/>
    <col min="11269" max="11269" width="5.7109375" style="539" customWidth="1"/>
    <col min="11270" max="11270" width="0" style="539" hidden="1" customWidth="1"/>
    <col min="11271" max="11271" width="9.5703125" style="539" customWidth="1"/>
    <col min="11272" max="11272" width="14" style="539" customWidth="1"/>
    <col min="11273" max="11273" width="16.28515625" style="539" customWidth="1"/>
    <col min="11274" max="11274" width="15.85546875" style="539" customWidth="1"/>
    <col min="11275" max="11275" width="11.7109375" style="539" customWidth="1"/>
    <col min="11276" max="11276" width="8.28515625" style="539" customWidth="1"/>
    <col min="11277" max="11277" width="16.5703125" style="539" customWidth="1"/>
    <col min="11278" max="11520" width="11.42578125" style="539"/>
    <col min="11521" max="11521" width="22.7109375" style="539" customWidth="1"/>
    <col min="11522" max="11522" width="15.42578125" style="539" customWidth="1"/>
    <col min="11523" max="11523" width="7.28515625" style="539" customWidth="1"/>
    <col min="11524" max="11524" width="11.42578125" style="539"/>
    <col min="11525" max="11525" width="5.7109375" style="539" customWidth="1"/>
    <col min="11526" max="11526" width="0" style="539" hidden="1" customWidth="1"/>
    <col min="11527" max="11527" width="9.5703125" style="539" customWidth="1"/>
    <col min="11528" max="11528" width="14" style="539" customWidth="1"/>
    <col min="11529" max="11529" width="16.28515625" style="539" customWidth="1"/>
    <col min="11530" max="11530" width="15.85546875" style="539" customWidth="1"/>
    <col min="11531" max="11531" width="11.7109375" style="539" customWidth="1"/>
    <col min="11532" max="11532" width="8.28515625" style="539" customWidth="1"/>
    <col min="11533" max="11533" width="16.5703125" style="539" customWidth="1"/>
    <col min="11534" max="11776" width="11.42578125" style="539"/>
    <col min="11777" max="11777" width="22.7109375" style="539" customWidth="1"/>
    <col min="11778" max="11778" width="15.42578125" style="539" customWidth="1"/>
    <col min="11779" max="11779" width="7.28515625" style="539" customWidth="1"/>
    <col min="11780" max="11780" width="11.42578125" style="539"/>
    <col min="11781" max="11781" width="5.7109375" style="539" customWidth="1"/>
    <col min="11782" max="11782" width="0" style="539" hidden="1" customWidth="1"/>
    <col min="11783" max="11783" width="9.5703125" style="539" customWidth="1"/>
    <col min="11784" max="11784" width="14" style="539" customWidth="1"/>
    <col min="11785" max="11785" width="16.28515625" style="539" customWidth="1"/>
    <col min="11786" max="11786" width="15.85546875" style="539" customWidth="1"/>
    <col min="11787" max="11787" width="11.7109375" style="539" customWidth="1"/>
    <col min="11788" max="11788" width="8.28515625" style="539" customWidth="1"/>
    <col min="11789" max="11789" width="16.5703125" style="539" customWidth="1"/>
    <col min="11790" max="12032" width="11.42578125" style="539"/>
    <col min="12033" max="12033" width="22.7109375" style="539" customWidth="1"/>
    <col min="12034" max="12034" width="15.42578125" style="539" customWidth="1"/>
    <col min="12035" max="12035" width="7.28515625" style="539" customWidth="1"/>
    <col min="12036" max="12036" width="11.42578125" style="539"/>
    <col min="12037" max="12037" width="5.7109375" style="539" customWidth="1"/>
    <col min="12038" max="12038" width="0" style="539" hidden="1" customWidth="1"/>
    <col min="12039" max="12039" width="9.5703125" style="539" customWidth="1"/>
    <col min="12040" max="12040" width="14" style="539" customWidth="1"/>
    <col min="12041" max="12041" width="16.28515625" style="539" customWidth="1"/>
    <col min="12042" max="12042" width="15.85546875" style="539" customWidth="1"/>
    <col min="12043" max="12043" width="11.7109375" style="539" customWidth="1"/>
    <col min="12044" max="12044" width="8.28515625" style="539" customWidth="1"/>
    <col min="12045" max="12045" width="16.5703125" style="539" customWidth="1"/>
    <col min="12046" max="12288" width="11.42578125" style="539"/>
    <col min="12289" max="12289" width="22.7109375" style="539" customWidth="1"/>
    <col min="12290" max="12290" width="15.42578125" style="539" customWidth="1"/>
    <col min="12291" max="12291" width="7.28515625" style="539" customWidth="1"/>
    <col min="12292" max="12292" width="11.42578125" style="539"/>
    <col min="12293" max="12293" width="5.7109375" style="539" customWidth="1"/>
    <col min="12294" max="12294" width="0" style="539" hidden="1" customWidth="1"/>
    <col min="12295" max="12295" width="9.5703125" style="539" customWidth="1"/>
    <col min="12296" max="12296" width="14" style="539" customWidth="1"/>
    <col min="12297" max="12297" width="16.28515625" style="539" customWidth="1"/>
    <col min="12298" max="12298" width="15.85546875" style="539" customWidth="1"/>
    <col min="12299" max="12299" width="11.7109375" style="539" customWidth="1"/>
    <col min="12300" max="12300" width="8.28515625" style="539" customWidth="1"/>
    <col min="12301" max="12301" width="16.5703125" style="539" customWidth="1"/>
    <col min="12302" max="12544" width="11.42578125" style="539"/>
    <col min="12545" max="12545" width="22.7109375" style="539" customWidth="1"/>
    <col min="12546" max="12546" width="15.42578125" style="539" customWidth="1"/>
    <col min="12547" max="12547" width="7.28515625" style="539" customWidth="1"/>
    <col min="12548" max="12548" width="11.42578125" style="539"/>
    <col min="12549" max="12549" width="5.7109375" style="539" customWidth="1"/>
    <col min="12550" max="12550" width="0" style="539" hidden="1" customWidth="1"/>
    <col min="12551" max="12551" width="9.5703125" style="539" customWidth="1"/>
    <col min="12552" max="12552" width="14" style="539" customWidth="1"/>
    <col min="12553" max="12553" width="16.28515625" style="539" customWidth="1"/>
    <col min="12554" max="12554" width="15.85546875" style="539" customWidth="1"/>
    <col min="12555" max="12555" width="11.7109375" style="539" customWidth="1"/>
    <col min="12556" max="12556" width="8.28515625" style="539" customWidth="1"/>
    <col min="12557" max="12557" width="16.5703125" style="539" customWidth="1"/>
    <col min="12558" max="12800" width="11.42578125" style="539"/>
    <col min="12801" max="12801" width="22.7109375" style="539" customWidth="1"/>
    <col min="12802" max="12802" width="15.42578125" style="539" customWidth="1"/>
    <col min="12803" max="12803" width="7.28515625" style="539" customWidth="1"/>
    <col min="12804" max="12804" width="11.42578125" style="539"/>
    <col min="12805" max="12805" width="5.7109375" style="539" customWidth="1"/>
    <col min="12806" max="12806" width="0" style="539" hidden="1" customWidth="1"/>
    <col min="12807" max="12807" width="9.5703125" style="539" customWidth="1"/>
    <col min="12808" max="12808" width="14" style="539" customWidth="1"/>
    <col min="12809" max="12809" width="16.28515625" style="539" customWidth="1"/>
    <col min="12810" max="12810" width="15.85546875" style="539" customWidth="1"/>
    <col min="12811" max="12811" width="11.7109375" style="539" customWidth="1"/>
    <col min="12812" max="12812" width="8.28515625" style="539" customWidth="1"/>
    <col min="12813" max="12813" width="16.5703125" style="539" customWidth="1"/>
    <col min="12814" max="13056" width="11.42578125" style="539"/>
    <col min="13057" max="13057" width="22.7109375" style="539" customWidth="1"/>
    <col min="13058" max="13058" width="15.42578125" style="539" customWidth="1"/>
    <col min="13059" max="13059" width="7.28515625" style="539" customWidth="1"/>
    <col min="13060" max="13060" width="11.42578125" style="539"/>
    <col min="13061" max="13061" width="5.7109375" style="539" customWidth="1"/>
    <col min="13062" max="13062" width="0" style="539" hidden="1" customWidth="1"/>
    <col min="13063" max="13063" width="9.5703125" style="539" customWidth="1"/>
    <col min="13064" max="13064" width="14" style="539" customWidth="1"/>
    <col min="13065" max="13065" width="16.28515625" style="539" customWidth="1"/>
    <col min="13066" max="13066" width="15.85546875" style="539" customWidth="1"/>
    <col min="13067" max="13067" width="11.7109375" style="539" customWidth="1"/>
    <col min="13068" max="13068" width="8.28515625" style="539" customWidth="1"/>
    <col min="13069" max="13069" width="16.5703125" style="539" customWidth="1"/>
    <col min="13070" max="13312" width="11.42578125" style="539"/>
    <col min="13313" max="13313" width="22.7109375" style="539" customWidth="1"/>
    <col min="13314" max="13314" width="15.42578125" style="539" customWidth="1"/>
    <col min="13315" max="13315" width="7.28515625" style="539" customWidth="1"/>
    <col min="13316" max="13316" width="11.42578125" style="539"/>
    <col min="13317" max="13317" width="5.7109375" style="539" customWidth="1"/>
    <col min="13318" max="13318" width="0" style="539" hidden="1" customWidth="1"/>
    <col min="13319" max="13319" width="9.5703125" style="539" customWidth="1"/>
    <col min="13320" max="13320" width="14" style="539" customWidth="1"/>
    <col min="13321" max="13321" width="16.28515625" style="539" customWidth="1"/>
    <col min="13322" max="13322" width="15.85546875" style="539" customWidth="1"/>
    <col min="13323" max="13323" width="11.7109375" style="539" customWidth="1"/>
    <col min="13324" max="13324" width="8.28515625" style="539" customWidth="1"/>
    <col min="13325" max="13325" width="16.5703125" style="539" customWidth="1"/>
    <col min="13326" max="13568" width="11.42578125" style="539"/>
    <col min="13569" max="13569" width="22.7109375" style="539" customWidth="1"/>
    <col min="13570" max="13570" width="15.42578125" style="539" customWidth="1"/>
    <col min="13571" max="13571" width="7.28515625" style="539" customWidth="1"/>
    <col min="13572" max="13572" width="11.42578125" style="539"/>
    <col min="13573" max="13573" width="5.7109375" style="539" customWidth="1"/>
    <col min="13574" max="13574" width="0" style="539" hidden="1" customWidth="1"/>
    <col min="13575" max="13575" width="9.5703125" style="539" customWidth="1"/>
    <col min="13576" max="13576" width="14" style="539" customWidth="1"/>
    <col min="13577" max="13577" width="16.28515625" style="539" customWidth="1"/>
    <col min="13578" max="13578" width="15.85546875" style="539" customWidth="1"/>
    <col min="13579" max="13579" width="11.7109375" style="539" customWidth="1"/>
    <col min="13580" max="13580" width="8.28515625" style="539" customWidth="1"/>
    <col min="13581" max="13581" width="16.5703125" style="539" customWidth="1"/>
    <col min="13582" max="13824" width="11.42578125" style="539"/>
    <col min="13825" max="13825" width="22.7109375" style="539" customWidth="1"/>
    <col min="13826" max="13826" width="15.42578125" style="539" customWidth="1"/>
    <col min="13827" max="13827" width="7.28515625" style="539" customWidth="1"/>
    <col min="13828" max="13828" width="11.42578125" style="539"/>
    <col min="13829" max="13829" width="5.7109375" style="539" customWidth="1"/>
    <col min="13830" max="13830" width="0" style="539" hidden="1" customWidth="1"/>
    <col min="13831" max="13831" width="9.5703125" style="539" customWidth="1"/>
    <col min="13832" max="13832" width="14" style="539" customWidth="1"/>
    <col min="13833" max="13833" width="16.28515625" style="539" customWidth="1"/>
    <col min="13834" max="13834" width="15.85546875" style="539" customWidth="1"/>
    <col min="13835" max="13835" width="11.7109375" style="539" customWidth="1"/>
    <col min="13836" max="13836" width="8.28515625" style="539" customWidth="1"/>
    <col min="13837" max="13837" width="16.5703125" style="539" customWidth="1"/>
    <col min="13838" max="14080" width="11.42578125" style="539"/>
    <col min="14081" max="14081" width="22.7109375" style="539" customWidth="1"/>
    <col min="14082" max="14082" width="15.42578125" style="539" customWidth="1"/>
    <col min="14083" max="14083" width="7.28515625" style="539" customWidth="1"/>
    <col min="14084" max="14084" width="11.42578125" style="539"/>
    <col min="14085" max="14085" width="5.7109375" style="539" customWidth="1"/>
    <col min="14086" max="14086" width="0" style="539" hidden="1" customWidth="1"/>
    <col min="14087" max="14087" width="9.5703125" style="539" customWidth="1"/>
    <col min="14088" max="14088" width="14" style="539" customWidth="1"/>
    <col min="14089" max="14089" width="16.28515625" style="539" customWidth="1"/>
    <col min="14090" max="14090" width="15.85546875" style="539" customWidth="1"/>
    <col min="14091" max="14091" width="11.7109375" style="539" customWidth="1"/>
    <col min="14092" max="14092" width="8.28515625" style="539" customWidth="1"/>
    <col min="14093" max="14093" width="16.5703125" style="539" customWidth="1"/>
    <col min="14094" max="14336" width="11.42578125" style="539"/>
    <col min="14337" max="14337" width="22.7109375" style="539" customWidth="1"/>
    <col min="14338" max="14338" width="15.42578125" style="539" customWidth="1"/>
    <col min="14339" max="14339" width="7.28515625" style="539" customWidth="1"/>
    <col min="14340" max="14340" width="11.42578125" style="539"/>
    <col min="14341" max="14341" width="5.7109375" style="539" customWidth="1"/>
    <col min="14342" max="14342" width="0" style="539" hidden="1" customWidth="1"/>
    <col min="14343" max="14343" width="9.5703125" style="539" customWidth="1"/>
    <col min="14344" max="14344" width="14" style="539" customWidth="1"/>
    <col min="14345" max="14345" width="16.28515625" style="539" customWidth="1"/>
    <col min="14346" max="14346" width="15.85546875" style="539" customWidth="1"/>
    <col min="14347" max="14347" width="11.7109375" style="539" customWidth="1"/>
    <col min="14348" max="14348" width="8.28515625" style="539" customWidth="1"/>
    <col min="14349" max="14349" width="16.5703125" style="539" customWidth="1"/>
    <col min="14350" max="14592" width="11.42578125" style="539"/>
    <col min="14593" max="14593" width="22.7109375" style="539" customWidth="1"/>
    <col min="14594" max="14594" width="15.42578125" style="539" customWidth="1"/>
    <col min="14595" max="14595" width="7.28515625" style="539" customWidth="1"/>
    <col min="14596" max="14596" width="11.42578125" style="539"/>
    <col min="14597" max="14597" width="5.7109375" style="539" customWidth="1"/>
    <col min="14598" max="14598" width="0" style="539" hidden="1" customWidth="1"/>
    <col min="14599" max="14599" width="9.5703125" style="539" customWidth="1"/>
    <col min="14600" max="14600" width="14" style="539" customWidth="1"/>
    <col min="14601" max="14601" width="16.28515625" style="539" customWidth="1"/>
    <col min="14602" max="14602" width="15.85546875" style="539" customWidth="1"/>
    <col min="14603" max="14603" width="11.7109375" style="539" customWidth="1"/>
    <col min="14604" max="14604" width="8.28515625" style="539" customWidth="1"/>
    <col min="14605" max="14605" width="16.5703125" style="539" customWidth="1"/>
    <col min="14606" max="14848" width="11.42578125" style="539"/>
    <col min="14849" max="14849" width="22.7109375" style="539" customWidth="1"/>
    <col min="14850" max="14850" width="15.42578125" style="539" customWidth="1"/>
    <col min="14851" max="14851" width="7.28515625" style="539" customWidth="1"/>
    <col min="14852" max="14852" width="11.42578125" style="539"/>
    <col min="14853" max="14853" width="5.7109375" style="539" customWidth="1"/>
    <col min="14854" max="14854" width="0" style="539" hidden="1" customWidth="1"/>
    <col min="14855" max="14855" width="9.5703125" style="539" customWidth="1"/>
    <col min="14856" max="14856" width="14" style="539" customWidth="1"/>
    <col min="14857" max="14857" width="16.28515625" style="539" customWidth="1"/>
    <col min="14858" max="14858" width="15.85546875" style="539" customWidth="1"/>
    <col min="14859" max="14859" width="11.7109375" style="539" customWidth="1"/>
    <col min="14860" max="14860" width="8.28515625" style="539" customWidth="1"/>
    <col min="14861" max="14861" width="16.5703125" style="539" customWidth="1"/>
    <col min="14862" max="15104" width="11.42578125" style="539"/>
    <col min="15105" max="15105" width="22.7109375" style="539" customWidth="1"/>
    <col min="15106" max="15106" width="15.42578125" style="539" customWidth="1"/>
    <col min="15107" max="15107" width="7.28515625" style="539" customWidth="1"/>
    <col min="15108" max="15108" width="11.42578125" style="539"/>
    <col min="15109" max="15109" width="5.7109375" style="539" customWidth="1"/>
    <col min="15110" max="15110" width="0" style="539" hidden="1" customWidth="1"/>
    <col min="15111" max="15111" width="9.5703125" style="539" customWidth="1"/>
    <col min="15112" max="15112" width="14" style="539" customWidth="1"/>
    <col min="15113" max="15113" width="16.28515625" style="539" customWidth="1"/>
    <col min="15114" max="15114" width="15.85546875" style="539" customWidth="1"/>
    <col min="15115" max="15115" width="11.7109375" style="539" customWidth="1"/>
    <col min="15116" max="15116" width="8.28515625" style="539" customWidth="1"/>
    <col min="15117" max="15117" width="16.5703125" style="539" customWidth="1"/>
    <col min="15118" max="15360" width="11.42578125" style="539"/>
    <col min="15361" max="15361" width="22.7109375" style="539" customWidth="1"/>
    <col min="15362" max="15362" width="15.42578125" style="539" customWidth="1"/>
    <col min="15363" max="15363" width="7.28515625" style="539" customWidth="1"/>
    <col min="15364" max="15364" width="11.42578125" style="539"/>
    <col min="15365" max="15365" width="5.7109375" style="539" customWidth="1"/>
    <col min="15366" max="15366" width="0" style="539" hidden="1" customWidth="1"/>
    <col min="15367" max="15367" width="9.5703125" style="539" customWidth="1"/>
    <col min="15368" max="15368" width="14" style="539" customWidth="1"/>
    <col min="15369" max="15369" width="16.28515625" style="539" customWidth="1"/>
    <col min="15370" max="15370" width="15.85546875" style="539" customWidth="1"/>
    <col min="15371" max="15371" width="11.7109375" style="539" customWidth="1"/>
    <col min="15372" max="15372" width="8.28515625" style="539" customWidth="1"/>
    <col min="15373" max="15373" width="16.5703125" style="539" customWidth="1"/>
    <col min="15374" max="15616" width="11.42578125" style="539"/>
    <col min="15617" max="15617" width="22.7109375" style="539" customWidth="1"/>
    <col min="15618" max="15618" width="15.42578125" style="539" customWidth="1"/>
    <col min="15619" max="15619" width="7.28515625" style="539" customWidth="1"/>
    <col min="15620" max="15620" width="11.42578125" style="539"/>
    <col min="15621" max="15621" width="5.7109375" style="539" customWidth="1"/>
    <col min="15622" max="15622" width="0" style="539" hidden="1" customWidth="1"/>
    <col min="15623" max="15623" width="9.5703125" style="539" customWidth="1"/>
    <col min="15624" max="15624" width="14" style="539" customWidth="1"/>
    <col min="15625" max="15625" width="16.28515625" style="539" customWidth="1"/>
    <col min="15626" max="15626" width="15.85546875" style="539" customWidth="1"/>
    <col min="15627" max="15627" width="11.7109375" style="539" customWidth="1"/>
    <col min="15628" max="15628" width="8.28515625" style="539" customWidth="1"/>
    <col min="15629" max="15629" width="16.5703125" style="539" customWidth="1"/>
    <col min="15630" max="15872" width="11.42578125" style="539"/>
    <col min="15873" max="15873" width="22.7109375" style="539" customWidth="1"/>
    <col min="15874" max="15874" width="15.42578125" style="539" customWidth="1"/>
    <col min="15875" max="15875" width="7.28515625" style="539" customWidth="1"/>
    <col min="15876" max="15876" width="11.42578125" style="539"/>
    <col min="15877" max="15877" width="5.7109375" style="539" customWidth="1"/>
    <col min="15878" max="15878" width="0" style="539" hidden="1" customWidth="1"/>
    <col min="15879" max="15879" width="9.5703125" style="539" customWidth="1"/>
    <col min="15880" max="15880" width="14" style="539" customWidth="1"/>
    <col min="15881" max="15881" width="16.28515625" style="539" customWidth="1"/>
    <col min="15882" max="15882" width="15.85546875" style="539" customWidth="1"/>
    <col min="15883" max="15883" width="11.7109375" style="539" customWidth="1"/>
    <col min="15884" max="15884" width="8.28515625" style="539" customWidth="1"/>
    <col min="15885" max="15885" width="16.5703125" style="539" customWidth="1"/>
    <col min="15886" max="16128" width="11.42578125" style="539"/>
    <col min="16129" max="16129" width="22.7109375" style="539" customWidth="1"/>
    <col min="16130" max="16130" width="15.42578125" style="539" customWidth="1"/>
    <col min="16131" max="16131" width="7.28515625" style="539" customWidth="1"/>
    <col min="16132" max="16132" width="11.42578125" style="539"/>
    <col min="16133" max="16133" width="5.7109375" style="539" customWidth="1"/>
    <col min="16134" max="16134" width="0" style="539" hidden="1" customWidth="1"/>
    <col min="16135" max="16135" width="9.5703125" style="539" customWidth="1"/>
    <col min="16136" max="16136" width="14" style="539" customWidth="1"/>
    <col min="16137" max="16137" width="16.28515625" style="539" customWidth="1"/>
    <col min="16138" max="16138" width="15.85546875" style="539" customWidth="1"/>
    <col min="16139" max="16139" width="11.7109375" style="539" customWidth="1"/>
    <col min="16140" max="16140" width="8.28515625" style="539" customWidth="1"/>
    <col min="16141" max="16141" width="16.5703125" style="539" customWidth="1"/>
    <col min="16142" max="16384" width="11.42578125" style="539"/>
  </cols>
  <sheetData>
    <row r="1" spans="1:13" s="496" customFormat="1">
      <c r="A1" s="790"/>
      <c r="B1" s="793"/>
      <c r="C1" s="794"/>
      <c r="D1" s="794"/>
      <c r="E1" s="794"/>
      <c r="F1" s="794"/>
      <c r="G1" s="794"/>
      <c r="H1" s="794"/>
      <c r="I1" s="795"/>
      <c r="J1" s="756" t="s">
        <v>933</v>
      </c>
      <c r="K1" s="763" t="s">
        <v>2198</v>
      </c>
      <c r="L1" s="764"/>
      <c r="M1" s="765"/>
    </row>
    <row r="2" spans="1:13" s="496" customFormat="1">
      <c r="A2" s="791"/>
      <c r="B2" s="769" t="s">
        <v>934</v>
      </c>
      <c r="C2" s="770"/>
      <c r="D2" s="770"/>
      <c r="E2" s="770"/>
      <c r="F2" s="770"/>
      <c r="G2" s="770"/>
      <c r="H2" s="770"/>
      <c r="I2" s="771"/>
      <c r="J2" s="757"/>
      <c r="K2" s="766"/>
      <c r="L2" s="767"/>
      <c r="M2" s="768"/>
    </row>
    <row r="3" spans="1:13" s="496" customFormat="1">
      <c r="A3" s="791"/>
      <c r="B3" s="772" t="s">
        <v>2199</v>
      </c>
      <c r="C3" s="773"/>
      <c r="D3" s="773"/>
      <c r="E3" s="773"/>
      <c r="F3" s="773"/>
      <c r="G3" s="773"/>
      <c r="H3" s="773"/>
      <c r="I3" s="774"/>
      <c r="J3" s="761" t="s">
        <v>935</v>
      </c>
      <c r="K3" s="776">
        <v>1</v>
      </c>
      <c r="L3" s="777"/>
      <c r="M3" s="778"/>
    </row>
    <row r="4" spans="1:13" s="496" customFormat="1">
      <c r="A4" s="791"/>
      <c r="B4" s="772" t="s">
        <v>2200</v>
      </c>
      <c r="C4" s="773"/>
      <c r="D4" s="773"/>
      <c r="E4" s="773"/>
      <c r="F4" s="773"/>
      <c r="G4" s="773"/>
      <c r="H4" s="773"/>
      <c r="I4" s="774"/>
      <c r="J4" s="775"/>
      <c r="K4" s="779"/>
      <c r="L4" s="780"/>
      <c r="M4" s="781"/>
    </row>
    <row r="5" spans="1:13" s="496" customFormat="1">
      <c r="A5" s="791"/>
      <c r="B5" s="758" t="s">
        <v>2201</v>
      </c>
      <c r="C5" s="759"/>
      <c r="D5" s="759"/>
      <c r="E5" s="759"/>
      <c r="F5" s="759"/>
      <c r="G5" s="759"/>
      <c r="H5" s="759"/>
      <c r="I5" s="760"/>
      <c r="J5" s="761" t="s">
        <v>936</v>
      </c>
      <c r="K5" s="782"/>
      <c r="L5" s="782" t="s">
        <v>937</v>
      </c>
      <c r="M5" s="784"/>
    </row>
    <row r="6" spans="1:13" s="496" customFormat="1" ht="13.5" customHeight="1" thickBot="1">
      <c r="A6" s="792"/>
      <c r="B6" s="796"/>
      <c r="C6" s="797"/>
      <c r="D6" s="797"/>
      <c r="E6" s="797"/>
      <c r="F6" s="797"/>
      <c r="G6" s="797"/>
      <c r="H6" s="797"/>
      <c r="I6" s="798"/>
      <c r="J6" s="762"/>
      <c r="K6" s="783"/>
      <c r="L6" s="783"/>
      <c r="M6" s="785"/>
    </row>
    <row r="7" spans="1:13" s="501" customFormat="1" ht="9" thickBot="1">
      <c r="A7" s="497"/>
      <c r="B7" s="498"/>
      <c r="C7" s="498"/>
      <c r="D7" s="498"/>
      <c r="E7" s="498"/>
      <c r="F7" s="498"/>
      <c r="G7" s="498"/>
      <c r="H7" s="498"/>
      <c r="I7" s="498"/>
      <c r="J7" s="498"/>
      <c r="K7" s="499"/>
      <c r="L7" s="499"/>
      <c r="M7" s="500"/>
    </row>
    <row r="8" spans="1:13" s="496" customFormat="1" ht="21.95" customHeight="1">
      <c r="A8" s="502"/>
      <c r="B8" s="503"/>
      <c r="C8" s="503"/>
      <c r="D8" s="503"/>
      <c r="E8" s="503"/>
      <c r="F8" s="503"/>
      <c r="G8" s="504"/>
      <c r="H8" s="503"/>
      <c r="I8" s="503"/>
      <c r="J8" s="505" t="s">
        <v>938</v>
      </c>
      <c r="K8" s="506"/>
      <c r="L8" s="506"/>
      <c r="M8" s="507"/>
    </row>
    <row r="9" spans="1:13" s="514" customFormat="1" ht="11.25">
      <c r="A9" s="508"/>
      <c r="B9" s="509"/>
      <c r="C9" s="509"/>
      <c r="D9" s="509"/>
      <c r="E9" s="509"/>
      <c r="F9" s="509"/>
      <c r="G9" s="510"/>
      <c r="H9" s="509"/>
      <c r="I9" s="509"/>
      <c r="J9" s="511"/>
      <c r="K9" s="512" t="s">
        <v>2202</v>
      </c>
      <c r="L9" s="512" t="s">
        <v>2203</v>
      </c>
      <c r="M9" s="513" t="s">
        <v>2204</v>
      </c>
    </row>
    <row r="10" spans="1:13" s="496" customFormat="1" ht="27.75" customHeight="1">
      <c r="A10" s="787" t="s">
        <v>2205</v>
      </c>
      <c r="B10" s="788"/>
      <c r="C10" s="788"/>
      <c r="D10" s="788"/>
      <c r="E10" s="515" t="s">
        <v>2206</v>
      </c>
      <c r="F10" s="516"/>
      <c r="H10" s="789" t="s">
        <v>2207</v>
      </c>
      <c r="I10" s="789"/>
      <c r="J10" s="517" t="s">
        <v>2206</v>
      </c>
      <c r="K10" s="518"/>
      <c r="L10" s="518"/>
      <c r="M10" s="519"/>
    </row>
    <row r="11" spans="1:13" s="496" customFormat="1" ht="24" customHeight="1">
      <c r="A11" s="520" t="s">
        <v>939</v>
      </c>
      <c r="B11" s="521"/>
      <c r="C11" s="786"/>
      <c r="D11" s="786"/>
      <c r="E11" s="522"/>
      <c r="F11" s="522"/>
      <c r="G11" s="523"/>
      <c r="I11" s="524" t="s">
        <v>940</v>
      </c>
      <c r="J11" s="521"/>
      <c r="K11" s="525"/>
      <c r="L11" s="525"/>
      <c r="M11" s="526"/>
    </row>
    <row r="12" spans="1:13" s="496" customFormat="1" ht="13.5" thickBot="1">
      <c r="A12" s="527"/>
      <c r="B12" s="528"/>
      <c r="C12" s="529"/>
      <c r="D12" s="529"/>
      <c r="E12" s="529"/>
      <c r="F12" s="529"/>
      <c r="G12" s="528"/>
      <c r="H12" s="529"/>
      <c r="I12" s="528"/>
      <c r="J12" s="529"/>
      <c r="K12" s="745"/>
      <c r="L12" s="745"/>
      <c r="M12" s="746"/>
    </row>
    <row r="13" spans="1:13" s="496" customFormat="1">
      <c r="A13" s="530"/>
      <c r="B13" s="531"/>
      <c r="C13" s="531"/>
      <c r="D13" s="531"/>
      <c r="E13" s="531"/>
      <c r="F13" s="531"/>
      <c r="G13" s="531"/>
      <c r="H13" s="531"/>
      <c r="I13" s="531"/>
      <c r="J13" s="531"/>
      <c r="K13" s="531"/>
      <c r="L13" s="531"/>
      <c r="M13" s="532"/>
    </row>
    <row r="14" spans="1:13">
      <c r="A14" s="533" t="s">
        <v>941</v>
      </c>
      <c r="B14" s="534"/>
      <c r="C14" s="535" t="s">
        <v>937</v>
      </c>
      <c r="D14" s="536"/>
      <c r="E14" s="496"/>
      <c r="F14" s="496"/>
      <c r="G14" s="537"/>
      <c r="H14" s="537"/>
      <c r="I14" s="537"/>
      <c r="J14" s="537"/>
      <c r="K14" s="537"/>
      <c r="L14" s="537"/>
      <c r="M14" s="538"/>
    </row>
    <row r="15" spans="1:13" ht="19.5" customHeight="1">
      <c r="A15" s="540" t="s">
        <v>2208</v>
      </c>
      <c r="B15" s="541"/>
      <c r="C15" s="542"/>
      <c r="D15" s="542"/>
      <c r="E15" s="542"/>
      <c r="F15" s="542"/>
      <c r="G15" s="542"/>
      <c r="H15" s="542"/>
      <c r="I15" s="542"/>
      <c r="J15" s="542"/>
      <c r="K15" s="542"/>
      <c r="L15" s="542"/>
      <c r="M15" s="538"/>
    </row>
    <row r="16" spans="1:13" ht="18" customHeight="1">
      <c r="A16" s="540"/>
      <c r="B16" s="543"/>
      <c r="C16" s="544"/>
      <c r="D16" s="542"/>
      <c r="E16" s="542"/>
      <c r="F16" s="542"/>
      <c r="G16" s="542"/>
      <c r="H16" s="542"/>
      <c r="I16" s="542"/>
      <c r="J16" s="542"/>
      <c r="K16" s="542"/>
      <c r="L16" s="542"/>
      <c r="M16" s="538"/>
    </row>
    <row r="17" spans="1:13" ht="6" customHeight="1">
      <c r="A17" s="540"/>
      <c r="B17" s="545"/>
      <c r="C17" s="546"/>
      <c r="D17" s="546"/>
      <c r="E17" s="546"/>
      <c r="F17" s="546"/>
      <c r="G17" s="546"/>
      <c r="H17" s="546"/>
      <c r="I17" s="546"/>
      <c r="J17" s="546"/>
      <c r="K17" s="546"/>
      <c r="L17" s="546"/>
      <c r="M17" s="547"/>
    </row>
    <row r="18" spans="1:13" ht="18" customHeight="1">
      <c r="A18" s="540" t="s">
        <v>2209</v>
      </c>
      <c r="B18" s="543"/>
      <c r="C18" s="542"/>
      <c r="D18" s="542"/>
      <c r="E18" s="542"/>
      <c r="F18" s="542"/>
      <c r="G18" s="542"/>
      <c r="H18" s="548"/>
      <c r="I18" s="535" t="s">
        <v>2210</v>
      </c>
      <c r="J18" s="542"/>
      <c r="K18" s="542"/>
      <c r="L18" s="542"/>
      <c r="M18" s="549"/>
    </row>
    <row r="19" spans="1:13" ht="4.5" customHeight="1">
      <c r="A19" s="540"/>
      <c r="B19" s="545"/>
      <c r="C19" s="546"/>
      <c r="D19" s="546"/>
      <c r="E19" s="546"/>
      <c r="F19" s="546"/>
      <c r="G19" s="546"/>
      <c r="H19" s="546"/>
      <c r="I19" s="546"/>
      <c r="J19" s="546"/>
      <c r="K19" s="546"/>
      <c r="L19" s="546"/>
      <c r="M19" s="547"/>
    </row>
    <row r="20" spans="1:13" ht="18.75" customHeight="1">
      <c r="A20" s="540" t="s">
        <v>2211</v>
      </c>
      <c r="B20" s="543"/>
      <c r="C20" s="525"/>
      <c r="D20" s="525"/>
      <c r="E20" s="525"/>
      <c r="F20" s="525"/>
      <c r="G20" s="525"/>
      <c r="H20" s="525"/>
      <c r="I20" s="525"/>
      <c r="J20" s="525"/>
      <c r="K20" s="525"/>
      <c r="L20" s="525"/>
      <c r="M20" s="550"/>
    </row>
    <row r="21" spans="1:13" ht="3.75" customHeight="1">
      <c r="A21" s="540"/>
      <c r="B21" s="545"/>
      <c r="C21" s="522"/>
      <c r="D21" s="522"/>
      <c r="E21" s="522"/>
      <c r="F21" s="522"/>
      <c r="G21" s="522"/>
      <c r="H21" s="522"/>
      <c r="I21" s="522"/>
      <c r="J21" s="522"/>
      <c r="K21" s="522"/>
      <c r="L21" s="522"/>
      <c r="M21" s="526"/>
    </row>
    <row r="22" spans="1:13" ht="18" customHeight="1">
      <c r="A22" s="540" t="s">
        <v>2212</v>
      </c>
      <c r="B22" s="543"/>
      <c r="C22" s="525"/>
      <c r="D22" s="525"/>
      <c r="E22" s="525"/>
      <c r="F22" s="525"/>
      <c r="G22" s="525"/>
      <c r="H22" s="525"/>
      <c r="I22" s="525"/>
      <c r="J22" s="551" t="s">
        <v>2213</v>
      </c>
      <c r="K22" s="552"/>
      <c r="L22" s="551" t="s">
        <v>937</v>
      </c>
      <c r="M22" s="553"/>
    </row>
    <row r="23" spans="1:13" ht="3.75" customHeight="1">
      <c r="A23" s="540"/>
      <c r="B23" s="545"/>
      <c r="C23" s="522"/>
      <c r="D23" s="522"/>
      <c r="E23" s="522"/>
      <c r="F23" s="522"/>
      <c r="G23" s="522"/>
      <c r="H23" s="522"/>
      <c r="I23" s="522"/>
      <c r="J23" s="522"/>
      <c r="K23" s="522"/>
      <c r="L23" s="522"/>
      <c r="M23" s="526"/>
    </row>
    <row r="24" spans="1:13" ht="19.5" customHeight="1">
      <c r="A24" s="540" t="s">
        <v>2214</v>
      </c>
      <c r="B24" s="545"/>
      <c r="C24" s="522"/>
      <c r="D24" s="522"/>
      <c r="E24" s="554"/>
      <c r="F24" s="554"/>
      <c r="G24" s="548"/>
      <c r="H24" s="525"/>
      <c r="I24" s="525"/>
      <c r="J24" s="496"/>
      <c r="K24" s="522"/>
      <c r="L24" s="522"/>
      <c r="M24" s="526"/>
    </row>
    <row r="25" spans="1:13" s="560" customFormat="1" ht="11.25">
      <c r="A25" s="555"/>
      <c r="B25" s="556"/>
      <c r="C25" s="557"/>
      <c r="D25" s="557"/>
      <c r="E25" s="747" t="s">
        <v>2202</v>
      </c>
      <c r="F25" s="747"/>
      <c r="G25" s="747"/>
      <c r="H25" s="557" t="s">
        <v>2203</v>
      </c>
      <c r="I25" s="557" t="s">
        <v>2204</v>
      </c>
      <c r="J25" s="558"/>
      <c r="K25" s="557"/>
      <c r="L25" s="557"/>
      <c r="M25" s="559"/>
    </row>
    <row r="26" spans="1:13" ht="12.75" customHeight="1">
      <c r="A26" s="561"/>
      <c r="B26" s="537"/>
      <c r="C26" s="537"/>
      <c r="D26" s="537"/>
      <c r="E26" s="537"/>
      <c r="F26" s="537"/>
      <c r="G26" s="537"/>
      <c r="H26" s="537"/>
      <c r="I26" s="537"/>
      <c r="J26" s="537"/>
      <c r="K26" s="537"/>
      <c r="L26" s="537"/>
      <c r="M26" s="538"/>
    </row>
    <row r="27" spans="1:13" ht="15">
      <c r="A27" s="748" t="s">
        <v>942</v>
      </c>
      <c r="B27" s="749"/>
      <c r="C27" s="749"/>
      <c r="D27" s="749"/>
      <c r="E27" s="749"/>
      <c r="F27" s="749"/>
      <c r="G27" s="749"/>
      <c r="H27" s="749"/>
      <c r="I27" s="749"/>
      <c r="J27" s="749"/>
      <c r="K27" s="749"/>
      <c r="L27" s="749"/>
      <c r="M27" s="750"/>
    </row>
    <row r="28" spans="1:13" ht="13.5" thickBot="1">
      <c r="A28" s="562"/>
      <c r="B28" s="563"/>
      <c r="C28" s="563"/>
      <c r="D28" s="563"/>
      <c r="E28" s="563"/>
      <c r="F28" s="563"/>
      <c r="G28" s="563"/>
      <c r="H28" s="563"/>
      <c r="I28" s="563"/>
      <c r="J28" s="563"/>
      <c r="K28" s="563"/>
      <c r="L28" s="563"/>
      <c r="M28" s="564"/>
    </row>
    <row r="29" spans="1:13" ht="25.5">
      <c r="A29" s="565" t="s">
        <v>943</v>
      </c>
      <c r="B29" s="751" t="s">
        <v>944</v>
      </c>
      <c r="C29" s="752"/>
      <c r="D29" s="752"/>
      <c r="E29" s="752"/>
      <c r="F29" s="752"/>
      <c r="G29" s="752"/>
      <c r="H29" s="752"/>
      <c r="I29" s="753"/>
      <c r="J29" s="566" t="s">
        <v>2215</v>
      </c>
      <c r="K29" s="754" t="s">
        <v>945</v>
      </c>
      <c r="L29" s="755"/>
      <c r="M29" s="565" t="s">
        <v>946</v>
      </c>
    </row>
    <row r="30" spans="1:13" ht="13.5" thickBot="1">
      <c r="A30" s="567"/>
      <c r="B30" s="568"/>
      <c r="C30" s="569"/>
      <c r="D30" s="569"/>
      <c r="E30" s="569"/>
      <c r="F30" s="569"/>
      <c r="G30" s="569"/>
      <c r="H30" s="569"/>
      <c r="I30" s="569"/>
      <c r="J30" s="570"/>
      <c r="K30" s="738"/>
      <c r="L30" s="739"/>
      <c r="M30" s="571"/>
    </row>
    <row r="31" spans="1:13">
      <c r="A31" s="562"/>
      <c r="B31" s="563"/>
      <c r="C31" s="563"/>
      <c r="D31" s="563"/>
      <c r="E31" s="563"/>
      <c r="F31" s="563"/>
      <c r="G31" s="563"/>
      <c r="H31" s="563"/>
      <c r="I31" s="563"/>
      <c r="J31" s="563"/>
      <c r="K31" s="563"/>
      <c r="L31" s="563"/>
      <c r="M31" s="564"/>
    </row>
    <row r="32" spans="1:13">
      <c r="A32" s="572" t="s">
        <v>947</v>
      </c>
      <c r="B32" s="573"/>
      <c r="C32" s="573"/>
      <c r="D32" s="573"/>
      <c r="E32" s="573"/>
      <c r="F32" s="573"/>
      <c r="G32" s="573"/>
      <c r="H32" s="573"/>
      <c r="I32" s="573"/>
      <c r="J32" s="573"/>
      <c r="K32" s="573"/>
      <c r="L32" s="573"/>
      <c r="M32" s="574"/>
    </row>
    <row r="33" spans="1:13" s="577" customFormat="1" ht="3.75" customHeight="1" thickBot="1">
      <c r="A33" s="575"/>
      <c r="B33" s="563"/>
      <c r="C33" s="563"/>
      <c r="D33" s="563"/>
      <c r="E33" s="563"/>
      <c r="F33" s="563"/>
      <c r="G33" s="563"/>
      <c r="H33" s="576"/>
      <c r="I33" s="576"/>
      <c r="J33" s="563"/>
      <c r="K33" s="563"/>
      <c r="L33" s="563"/>
      <c r="M33" s="564"/>
    </row>
    <row r="34" spans="1:13" s="580" customFormat="1" ht="12">
      <c r="A34" s="716" t="s">
        <v>944</v>
      </c>
      <c r="B34" s="717"/>
      <c r="C34" s="717"/>
      <c r="D34" s="717"/>
      <c r="E34" s="717"/>
      <c r="F34" s="717"/>
      <c r="G34" s="736"/>
      <c r="H34" s="740" t="s">
        <v>948</v>
      </c>
      <c r="I34" s="741"/>
      <c r="J34" s="578" t="s">
        <v>949</v>
      </c>
      <c r="K34" s="737" t="s">
        <v>950</v>
      </c>
      <c r="L34" s="736"/>
      <c r="M34" s="579" t="s">
        <v>951</v>
      </c>
    </row>
    <row r="35" spans="1:13" s="580" customFormat="1" ht="12">
      <c r="A35" s="742"/>
      <c r="B35" s="743"/>
      <c r="C35" s="743"/>
      <c r="D35" s="743"/>
      <c r="E35" s="743"/>
      <c r="F35" s="743"/>
      <c r="G35" s="721"/>
      <c r="H35" s="744"/>
      <c r="I35" s="722"/>
      <c r="J35" s="581"/>
      <c r="K35" s="720"/>
      <c r="L35" s="721"/>
      <c r="M35" s="582"/>
    </row>
    <row r="36" spans="1:13" s="580" customFormat="1" thickBot="1">
      <c r="A36" s="733"/>
      <c r="B36" s="734"/>
      <c r="C36" s="734"/>
      <c r="D36" s="734"/>
      <c r="E36" s="734"/>
      <c r="F36" s="734"/>
      <c r="G36" s="715"/>
      <c r="H36" s="735"/>
      <c r="I36" s="723"/>
      <c r="J36" s="583"/>
      <c r="K36" s="714"/>
      <c r="L36" s="715"/>
      <c r="M36" s="584"/>
    </row>
    <row r="37" spans="1:13" s="580" customFormat="1" thickBot="1">
      <c r="A37" s="709" t="s">
        <v>953</v>
      </c>
      <c r="B37" s="710"/>
      <c r="C37" s="710"/>
      <c r="D37" s="710"/>
      <c r="E37" s="710"/>
      <c r="F37" s="710"/>
      <c r="G37" s="710"/>
      <c r="H37" s="710"/>
      <c r="I37" s="710"/>
      <c r="J37" s="710"/>
      <c r="K37" s="710"/>
      <c r="L37" s="711"/>
      <c r="M37" s="585">
        <v>0</v>
      </c>
    </row>
    <row r="38" spans="1:13" s="580" customFormat="1" ht="12">
      <c r="A38" s="586"/>
      <c r="B38" s="587"/>
      <c r="C38" s="587"/>
      <c r="D38" s="587"/>
      <c r="E38" s="587"/>
      <c r="F38" s="587"/>
      <c r="G38" s="587"/>
      <c r="H38" s="587"/>
      <c r="I38" s="587"/>
      <c r="J38" s="587"/>
      <c r="K38" s="587"/>
      <c r="L38" s="587"/>
      <c r="M38" s="588"/>
    </row>
    <row r="39" spans="1:13">
      <c r="A39" s="589" t="s">
        <v>954</v>
      </c>
      <c r="B39" s="590"/>
      <c r="C39" s="590"/>
      <c r="D39" s="590"/>
      <c r="E39" s="590"/>
      <c r="F39" s="590"/>
      <c r="G39" s="590"/>
      <c r="H39" s="590"/>
      <c r="I39" s="590"/>
      <c r="J39" s="590"/>
      <c r="K39" s="590"/>
      <c r="L39" s="590"/>
      <c r="M39" s="591"/>
    </row>
    <row r="40" spans="1:13" s="580" customFormat="1" ht="3.75" customHeight="1" thickBot="1">
      <c r="A40" s="592"/>
      <c r="B40" s="593"/>
      <c r="C40" s="593"/>
      <c r="D40" s="593"/>
      <c r="E40" s="593"/>
      <c r="F40" s="593"/>
      <c r="G40" s="593"/>
      <c r="H40" s="593"/>
      <c r="I40" s="587"/>
      <c r="J40" s="587"/>
      <c r="K40" s="587"/>
      <c r="L40" s="587"/>
      <c r="M40" s="588"/>
    </row>
    <row r="41" spans="1:13" s="580" customFormat="1" ht="12">
      <c r="A41" s="716" t="s">
        <v>944</v>
      </c>
      <c r="B41" s="717"/>
      <c r="C41" s="717"/>
      <c r="D41" s="717"/>
      <c r="E41" s="717"/>
      <c r="F41" s="717"/>
      <c r="G41" s="717"/>
      <c r="H41" s="736"/>
      <c r="I41" s="594" t="s">
        <v>945</v>
      </c>
      <c r="J41" s="578" t="s">
        <v>946</v>
      </c>
      <c r="K41" s="737" t="s">
        <v>955</v>
      </c>
      <c r="L41" s="736"/>
      <c r="M41" s="579" t="s">
        <v>951</v>
      </c>
    </row>
    <row r="42" spans="1:13" s="580" customFormat="1" ht="12">
      <c r="A42" s="703"/>
      <c r="B42" s="704"/>
      <c r="C42" s="704"/>
      <c r="D42" s="704"/>
      <c r="E42" s="704"/>
      <c r="F42" s="704"/>
      <c r="G42" s="704"/>
      <c r="H42" s="722"/>
      <c r="I42" s="595"/>
      <c r="J42" s="581"/>
      <c r="K42" s="720"/>
      <c r="L42" s="721"/>
      <c r="M42" s="582"/>
    </row>
    <row r="43" spans="1:13" s="580" customFormat="1" thickBot="1">
      <c r="A43" s="712"/>
      <c r="B43" s="713"/>
      <c r="C43" s="713"/>
      <c r="D43" s="713"/>
      <c r="E43" s="713"/>
      <c r="F43" s="713"/>
      <c r="G43" s="713"/>
      <c r="H43" s="723"/>
      <c r="I43" s="596"/>
      <c r="J43" s="597"/>
      <c r="K43" s="714"/>
      <c r="L43" s="715"/>
      <c r="M43" s="598"/>
    </row>
    <row r="44" spans="1:13" s="580" customFormat="1" thickBot="1">
      <c r="A44" s="709" t="s">
        <v>953</v>
      </c>
      <c r="B44" s="710"/>
      <c r="C44" s="710"/>
      <c r="D44" s="710"/>
      <c r="E44" s="710"/>
      <c r="F44" s="710"/>
      <c r="G44" s="710"/>
      <c r="H44" s="710"/>
      <c r="I44" s="710"/>
      <c r="J44" s="710"/>
      <c r="K44" s="710"/>
      <c r="L44" s="711"/>
      <c r="M44" s="585">
        <v>0</v>
      </c>
    </row>
    <row r="45" spans="1:13" s="580" customFormat="1" ht="12">
      <c r="A45" s="599"/>
      <c r="B45" s="587"/>
      <c r="C45" s="587"/>
      <c r="D45" s="587"/>
      <c r="E45" s="587"/>
      <c r="F45" s="587"/>
      <c r="G45" s="587"/>
      <c r="H45" s="587"/>
      <c r="I45" s="587"/>
      <c r="J45" s="587"/>
      <c r="K45" s="587"/>
      <c r="L45" s="587"/>
      <c r="M45" s="588"/>
    </row>
    <row r="46" spans="1:13" s="580" customFormat="1">
      <c r="A46" s="589" t="s">
        <v>956</v>
      </c>
      <c r="B46" s="595"/>
      <c r="C46" s="595"/>
      <c r="D46" s="595"/>
      <c r="E46" s="595"/>
      <c r="F46" s="595"/>
      <c r="G46" s="595"/>
      <c r="H46" s="595"/>
      <c r="I46" s="595"/>
      <c r="J46" s="595"/>
      <c r="K46" s="595"/>
      <c r="L46" s="595"/>
      <c r="M46" s="600"/>
    </row>
    <row r="47" spans="1:13" s="580" customFormat="1" ht="3.75" customHeight="1" thickBot="1">
      <c r="A47" s="599"/>
      <c r="B47" s="587"/>
      <c r="C47" s="587"/>
      <c r="D47" s="587"/>
      <c r="E47" s="587"/>
      <c r="F47" s="587"/>
      <c r="G47" s="587"/>
      <c r="H47" s="587"/>
      <c r="I47" s="587"/>
      <c r="J47" s="587"/>
      <c r="K47" s="587"/>
      <c r="L47" s="587"/>
      <c r="M47" s="588"/>
    </row>
    <row r="48" spans="1:13" s="580" customFormat="1" ht="36" customHeight="1">
      <c r="A48" s="724" t="s">
        <v>957</v>
      </c>
      <c r="B48" s="725"/>
      <c r="C48" s="725"/>
      <c r="D48" s="725"/>
      <c r="E48" s="726"/>
      <c r="F48" s="601"/>
      <c r="G48" s="602" t="s">
        <v>945</v>
      </c>
      <c r="H48" s="603" t="s">
        <v>958</v>
      </c>
      <c r="I48" s="604" t="s">
        <v>2233</v>
      </c>
      <c r="J48" s="603" t="s">
        <v>2234</v>
      </c>
      <c r="K48" s="727" t="s">
        <v>961</v>
      </c>
      <c r="L48" s="726"/>
      <c r="M48" s="605" t="s">
        <v>951</v>
      </c>
    </row>
    <row r="49" spans="1:13" s="580" customFormat="1" ht="12">
      <c r="A49" s="606"/>
      <c r="B49" s="607"/>
      <c r="C49" s="607"/>
      <c r="D49" s="607"/>
      <c r="E49" s="607"/>
      <c r="F49" s="607"/>
      <c r="G49" s="608"/>
      <c r="H49" s="581"/>
      <c r="I49" s="595"/>
      <c r="J49" s="581"/>
      <c r="K49" s="720"/>
      <c r="L49" s="721"/>
      <c r="M49" s="582"/>
    </row>
    <row r="50" spans="1:13" s="580" customFormat="1" thickBot="1">
      <c r="A50" s="609"/>
      <c r="B50" s="610"/>
      <c r="C50" s="610"/>
      <c r="D50" s="610"/>
      <c r="E50" s="610"/>
      <c r="F50" s="610"/>
      <c r="G50" s="611"/>
      <c r="H50" s="583"/>
      <c r="I50" s="593"/>
      <c r="J50" s="583"/>
      <c r="K50" s="714"/>
      <c r="L50" s="715"/>
      <c r="M50" s="584"/>
    </row>
    <row r="51" spans="1:13" s="580" customFormat="1" thickBot="1">
      <c r="A51" s="728" t="s">
        <v>953</v>
      </c>
      <c r="B51" s="729"/>
      <c r="C51" s="729"/>
      <c r="D51" s="729"/>
      <c r="E51" s="729"/>
      <c r="F51" s="729"/>
      <c r="G51" s="729"/>
      <c r="H51" s="729"/>
      <c r="I51" s="729"/>
      <c r="J51" s="729"/>
      <c r="K51" s="729"/>
      <c r="L51" s="730"/>
      <c r="M51" s="612">
        <v>0</v>
      </c>
    </row>
    <row r="52" spans="1:13" s="580" customFormat="1" ht="12">
      <c r="A52" s="599"/>
      <c r="B52" s="587"/>
      <c r="C52" s="587"/>
      <c r="D52" s="587"/>
      <c r="E52" s="587"/>
      <c r="F52" s="587"/>
      <c r="G52" s="587"/>
      <c r="H52" s="587"/>
      <c r="I52" s="587"/>
      <c r="J52" s="587"/>
      <c r="K52" s="587"/>
      <c r="L52" s="587"/>
      <c r="M52" s="588"/>
    </row>
    <row r="53" spans="1:13">
      <c r="A53" s="589" t="s">
        <v>962</v>
      </c>
      <c r="B53" s="590"/>
      <c r="C53" s="590"/>
      <c r="D53" s="590"/>
      <c r="E53" s="590"/>
      <c r="F53" s="590"/>
      <c r="G53" s="590"/>
      <c r="H53" s="590"/>
      <c r="I53" s="590"/>
      <c r="J53" s="590"/>
      <c r="K53" s="590"/>
      <c r="L53" s="590"/>
      <c r="M53" s="591"/>
    </row>
    <row r="54" spans="1:13" s="580" customFormat="1" ht="3.75" customHeight="1" thickBot="1">
      <c r="A54" s="599"/>
      <c r="B54" s="587"/>
      <c r="C54" s="587"/>
      <c r="D54" s="587"/>
      <c r="E54" s="587"/>
      <c r="F54" s="587"/>
      <c r="G54" s="587"/>
      <c r="H54" s="587"/>
      <c r="I54" s="587"/>
      <c r="J54" s="587"/>
      <c r="K54" s="587"/>
      <c r="L54" s="587"/>
      <c r="M54" s="588"/>
    </row>
    <row r="55" spans="1:13" s="580" customFormat="1" ht="25.5" customHeight="1">
      <c r="A55" s="724" t="s">
        <v>944</v>
      </c>
      <c r="B55" s="725"/>
      <c r="C55" s="725"/>
      <c r="D55" s="725"/>
      <c r="E55" s="725"/>
      <c r="F55" s="725"/>
      <c r="G55" s="726"/>
      <c r="H55" s="602" t="s">
        <v>964</v>
      </c>
      <c r="I55" s="604" t="s">
        <v>965</v>
      </c>
      <c r="J55" s="603" t="s">
        <v>966</v>
      </c>
      <c r="K55" s="731" t="s">
        <v>950</v>
      </c>
      <c r="L55" s="732"/>
      <c r="M55" s="613" t="s">
        <v>951</v>
      </c>
    </row>
    <row r="56" spans="1:13" s="580" customFormat="1" ht="12">
      <c r="A56" s="703"/>
      <c r="B56" s="704"/>
      <c r="C56" s="704"/>
      <c r="D56" s="704"/>
      <c r="E56" s="704"/>
      <c r="F56" s="704"/>
      <c r="G56" s="704"/>
      <c r="H56" s="581"/>
      <c r="I56" s="595"/>
      <c r="J56" s="581"/>
      <c r="K56" s="720"/>
      <c r="L56" s="721"/>
      <c r="M56" s="582"/>
    </row>
    <row r="57" spans="1:13" s="580" customFormat="1" thickBot="1">
      <c r="A57" s="712"/>
      <c r="B57" s="713"/>
      <c r="C57" s="713"/>
      <c r="D57" s="713"/>
      <c r="E57" s="713"/>
      <c r="F57" s="713"/>
      <c r="G57" s="713"/>
      <c r="H57" s="583"/>
      <c r="I57" s="593"/>
      <c r="J57" s="583"/>
      <c r="K57" s="714"/>
      <c r="L57" s="715"/>
      <c r="M57" s="584"/>
    </row>
    <row r="58" spans="1:13" s="580" customFormat="1" thickBot="1">
      <c r="A58" s="709" t="s">
        <v>953</v>
      </c>
      <c r="B58" s="710"/>
      <c r="C58" s="710"/>
      <c r="D58" s="710"/>
      <c r="E58" s="710"/>
      <c r="F58" s="710"/>
      <c r="G58" s="710"/>
      <c r="H58" s="710"/>
      <c r="I58" s="710"/>
      <c r="J58" s="710"/>
      <c r="K58" s="710"/>
      <c r="L58" s="711"/>
      <c r="M58" s="585">
        <v>0</v>
      </c>
    </row>
    <row r="59" spans="1:13" s="580" customFormat="1" ht="8.25" customHeight="1" thickBot="1">
      <c r="A59" s="599"/>
      <c r="B59" s="587"/>
      <c r="C59" s="587"/>
      <c r="D59" s="587"/>
      <c r="E59" s="587"/>
      <c r="F59" s="587"/>
      <c r="G59" s="587"/>
      <c r="H59" s="587"/>
      <c r="I59" s="587"/>
      <c r="J59" s="587"/>
      <c r="K59" s="587"/>
      <c r="L59" s="587"/>
      <c r="M59" s="588"/>
    </row>
    <row r="60" spans="1:13" s="580" customFormat="1" thickBot="1">
      <c r="A60" s="709" t="s">
        <v>967</v>
      </c>
      <c r="B60" s="710"/>
      <c r="C60" s="710"/>
      <c r="D60" s="710"/>
      <c r="E60" s="710"/>
      <c r="F60" s="710"/>
      <c r="G60" s="710"/>
      <c r="H60" s="710"/>
      <c r="I60" s="710"/>
      <c r="J60" s="710"/>
      <c r="K60" s="710"/>
      <c r="L60" s="711"/>
      <c r="M60" s="585">
        <v>0</v>
      </c>
    </row>
    <row r="61" spans="1:13" s="580" customFormat="1" ht="9" customHeight="1">
      <c r="A61" s="599"/>
      <c r="B61" s="587"/>
      <c r="C61" s="587"/>
      <c r="D61" s="587"/>
      <c r="E61" s="587"/>
      <c r="F61" s="587"/>
      <c r="G61" s="587"/>
      <c r="H61" s="587"/>
      <c r="I61" s="587"/>
      <c r="J61" s="587"/>
      <c r="K61" s="587"/>
      <c r="L61" s="587"/>
      <c r="M61" s="588"/>
    </row>
    <row r="62" spans="1:13">
      <c r="A62" s="589" t="s">
        <v>968</v>
      </c>
      <c r="B62" s="590"/>
      <c r="C62" s="590"/>
      <c r="D62" s="590"/>
      <c r="E62" s="590"/>
      <c r="F62" s="590"/>
      <c r="G62" s="590"/>
      <c r="H62" s="590"/>
      <c r="I62" s="590"/>
      <c r="J62" s="590"/>
      <c r="K62" s="590"/>
      <c r="L62" s="590"/>
      <c r="M62" s="591"/>
    </row>
    <row r="63" spans="1:13" s="580" customFormat="1" ht="3.75" customHeight="1" thickBot="1">
      <c r="A63" s="599"/>
      <c r="B63" s="587"/>
      <c r="C63" s="587"/>
      <c r="D63" s="587"/>
      <c r="E63" s="587"/>
      <c r="F63" s="587"/>
      <c r="G63" s="587"/>
      <c r="H63" s="587"/>
      <c r="I63" s="587"/>
      <c r="J63" s="587"/>
      <c r="K63" s="587"/>
      <c r="L63" s="587"/>
      <c r="M63" s="588"/>
    </row>
    <row r="64" spans="1:13" s="580" customFormat="1" ht="12">
      <c r="A64" s="716" t="s">
        <v>944</v>
      </c>
      <c r="B64" s="717"/>
      <c r="C64" s="717"/>
      <c r="D64" s="717"/>
      <c r="E64" s="717"/>
      <c r="F64" s="717"/>
      <c r="G64" s="717"/>
      <c r="H64" s="614"/>
      <c r="I64" s="615"/>
      <c r="J64" s="616" t="s">
        <v>970</v>
      </c>
      <c r="K64" s="718" t="s">
        <v>971</v>
      </c>
      <c r="L64" s="719"/>
      <c r="M64" s="617"/>
    </row>
    <row r="65" spans="1:13" s="580" customFormat="1" ht="12">
      <c r="A65" s="703" t="s">
        <v>2235</v>
      </c>
      <c r="B65" s="704"/>
      <c r="C65" s="704"/>
      <c r="D65" s="704"/>
      <c r="E65" s="704"/>
      <c r="F65" s="704"/>
      <c r="G65" s="704"/>
      <c r="H65" s="618"/>
      <c r="I65" s="619"/>
      <c r="J65" s="620"/>
      <c r="K65" s="705"/>
      <c r="L65" s="706"/>
      <c r="M65" s="621"/>
    </row>
    <row r="66" spans="1:13" s="580" customFormat="1" ht="12">
      <c r="A66" s="622" t="s">
        <v>973</v>
      </c>
      <c r="B66" s="623"/>
      <c r="C66" s="623"/>
      <c r="D66" s="623"/>
      <c r="E66" s="623"/>
      <c r="F66" s="623"/>
      <c r="G66" s="623"/>
      <c r="H66" s="618"/>
      <c r="I66" s="619"/>
      <c r="J66" s="620"/>
      <c r="K66" s="705"/>
      <c r="L66" s="706"/>
      <c r="M66" s="621"/>
    </row>
    <row r="67" spans="1:13" s="580" customFormat="1" thickBot="1">
      <c r="A67" s="609" t="s">
        <v>974</v>
      </c>
      <c r="B67" s="610"/>
      <c r="C67" s="610"/>
      <c r="D67" s="610"/>
      <c r="E67" s="610"/>
      <c r="F67" s="610"/>
      <c r="G67" s="610"/>
      <c r="H67" s="624"/>
      <c r="I67" s="625"/>
      <c r="J67" s="620"/>
      <c r="K67" s="707"/>
      <c r="L67" s="708"/>
      <c r="M67" s="621"/>
    </row>
    <row r="68" spans="1:13" s="580" customFormat="1" thickBot="1">
      <c r="A68" s="709" t="s">
        <v>953</v>
      </c>
      <c r="B68" s="710"/>
      <c r="C68" s="710"/>
      <c r="D68" s="710"/>
      <c r="E68" s="710"/>
      <c r="F68" s="710"/>
      <c r="G68" s="710"/>
      <c r="H68" s="710"/>
      <c r="I68" s="710"/>
      <c r="J68" s="710"/>
      <c r="K68" s="710"/>
      <c r="L68" s="711"/>
      <c r="M68" s="585">
        <v>0</v>
      </c>
    </row>
    <row r="69" spans="1:13" s="580" customFormat="1" ht="7.5" customHeight="1" thickBot="1">
      <c r="A69" s="599"/>
      <c r="B69" s="587"/>
      <c r="C69" s="587"/>
      <c r="D69" s="587"/>
      <c r="E69" s="587"/>
      <c r="F69" s="587"/>
      <c r="G69" s="587"/>
      <c r="H69" s="587"/>
      <c r="I69" s="587"/>
      <c r="J69" s="587"/>
      <c r="K69" s="587"/>
      <c r="L69" s="587"/>
      <c r="M69" s="588"/>
    </row>
    <row r="70" spans="1:13" s="580" customFormat="1" thickBot="1">
      <c r="A70" s="709" t="s">
        <v>2236</v>
      </c>
      <c r="B70" s="710"/>
      <c r="C70" s="710"/>
      <c r="D70" s="710"/>
      <c r="E70" s="710"/>
      <c r="F70" s="710"/>
      <c r="G70" s="710"/>
      <c r="H70" s="710"/>
      <c r="I70" s="710"/>
      <c r="J70" s="710"/>
      <c r="K70" s="710"/>
      <c r="L70" s="711"/>
      <c r="M70" s="585">
        <f>ROUND(M60+M68,0)</f>
        <v>0</v>
      </c>
    </row>
    <row r="71" spans="1:13">
      <c r="A71" s="530"/>
      <c r="B71" s="531"/>
      <c r="C71" s="531"/>
      <c r="D71" s="531"/>
      <c r="E71" s="531"/>
      <c r="F71" s="531"/>
      <c r="G71" s="531"/>
      <c r="H71" s="531"/>
      <c r="I71" s="531"/>
      <c r="J71" s="531"/>
      <c r="K71" s="531"/>
      <c r="L71" s="531"/>
      <c r="M71" s="532"/>
    </row>
    <row r="72" spans="1:13">
      <c r="A72" s="561"/>
      <c r="B72" s="496"/>
      <c r="C72" s="496"/>
      <c r="D72" s="496"/>
      <c r="E72" s="496"/>
      <c r="F72" s="496"/>
      <c r="G72" s="496"/>
      <c r="H72" s="496"/>
      <c r="I72" s="496"/>
      <c r="J72" s="496"/>
      <c r="K72" s="496"/>
      <c r="L72" s="496"/>
      <c r="M72" s="538"/>
    </row>
    <row r="73" spans="1:13">
      <c r="A73" s="561"/>
      <c r="B73" s="496"/>
      <c r="C73" s="496"/>
      <c r="D73" s="496"/>
      <c r="E73" s="496"/>
      <c r="F73" s="496"/>
      <c r="G73" s="496"/>
      <c r="H73" s="496"/>
      <c r="I73" s="496"/>
      <c r="J73" s="496"/>
      <c r="K73" s="496"/>
      <c r="L73" s="496"/>
      <c r="M73" s="538"/>
    </row>
    <row r="74" spans="1:13">
      <c r="A74" s="561"/>
      <c r="B74" s="496"/>
      <c r="C74" s="496"/>
      <c r="D74" s="496"/>
      <c r="E74" s="496"/>
      <c r="F74" s="496"/>
      <c r="G74" s="496"/>
      <c r="H74" s="496"/>
      <c r="I74" s="496"/>
      <c r="J74" s="496"/>
      <c r="K74" s="496"/>
      <c r="L74" s="496"/>
      <c r="M74" s="538"/>
    </row>
    <row r="75" spans="1:13" s="580" customFormat="1" ht="12">
      <c r="A75" s="626"/>
      <c r="B75" s="627"/>
      <c r="C75" s="627"/>
      <c r="D75" s="628" t="s">
        <v>976</v>
      </c>
      <c r="E75" s="628"/>
      <c r="F75" s="628"/>
      <c r="G75" s="628"/>
      <c r="H75" s="628"/>
      <c r="I75" s="628"/>
      <c r="J75" s="627"/>
      <c r="K75" s="627"/>
      <c r="L75" s="627"/>
      <c r="M75" s="629"/>
    </row>
    <row r="76" spans="1:13" s="580" customFormat="1" ht="12">
      <c r="A76" s="626"/>
      <c r="B76" s="627"/>
      <c r="C76" s="627"/>
      <c r="D76" s="627" t="s">
        <v>977</v>
      </c>
      <c r="E76" s="627"/>
      <c r="F76" s="627"/>
      <c r="G76" s="627"/>
      <c r="H76" s="627"/>
      <c r="I76" s="627"/>
      <c r="J76" s="627"/>
      <c r="K76" s="627"/>
      <c r="L76" s="627"/>
      <c r="M76" s="629"/>
    </row>
    <row r="77" spans="1:13">
      <c r="A77" s="561"/>
      <c r="B77" s="496"/>
      <c r="C77" s="496"/>
      <c r="D77" s="496" t="s">
        <v>978</v>
      </c>
      <c r="E77" s="496"/>
      <c r="F77" s="496"/>
      <c r="G77" s="496"/>
      <c r="H77" s="496"/>
      <c r="I77" s="496"/>
      <c r="J77" s="496"/>
      <c r="K77" s="496"/>
      <c r="L77" s="496"/>
      <c r="M77" s="538"/>
    </row>
    <row r="78" spans="1:13">
      <c r="A78" s="561"/>
      <c r="B78" s="496"/>
      <c r="C78" s="496"/>
      <c r="D78" s="496" t="s">
        <v>979</v>
      </c>
      <c r="E78" s="496"/>
      <c r="F78" s="496"/>
      <c r="G78" s="496"/>
      <c r="H78" s="496"/>
      <c r="I78" s="496"/>
      <c r="J78" s="496"/>
      <c r="K78" s="496"/>
      <c r="L78" s="496"/>
      <c r="M78" s="538"/>
    </row>
    <row r="79" spans="1:13" ht="13.5" thickBot="1">
      <c r="A79" s="561"/>
      <c r="B79" s="496"/>
      <c r="C79" s="496"/>
      <c r="D79" s="496"/>
      <c r="E79" s="496" t="s">
        <v>980</v>
      </c>
      <c r="F79" s="496"/>
      <c r="G79" s="496"/>
      <c r="H79" s="496"/>
      <c r="I79" s="496"/>
      <c r="J79" s="496"/>
      <c r="K79" s="496"/>
      <c r="L79" s="496"/>
      <c r="M79" s="538"/>
    </row>
    <row r="80" spans="1:13">
      <c r="A80" s="630" t="s">
        <v>2216</v>
      </c>
      <c r="B80" s="631"/>
      <c r="C80" s="631"/>
      <c r="D80" s="631"/>
      <c r="E80" s="631"/>
      <c r="F80" s="631"/>
      <c r="G80" s="631"/>
      <c r="H80" s="631"/>
      <c r="I80" s="631"/>
      <c r="J80" s="631"/>
      <c r="K80" s="631"/>
      <c r="L80" s="631"/>
      <c r="M80" s="632"/>
    </row>
    <row r="81" spans="1:13">
      <c r="A81" s="633"/>
      <c r="B81" s="634"/>
      <c r="C81" s="634"/>
      <c r="D81" s="634"/>
      <c r="E81" s="634"/>
      <c r="F81" s="634"/>
      <c r="G81" s="634"/>
      <c r="H81" s="634"/>
      <c r="I81" s="634"/>
      <c r="J81" s="634"/>
      <c r="K81" s="634"/>
      <c r="L81" s="634"/>
      <c r="M81" s="635"/>
    </row>
    <row r="82" spans="1:13">
      <c r="A82" s="633"/>
      <c r="B82" s="634"/>
      <c r="C82" s="634"/>
      <c r="D82" s="634"/>
      <c r="E82" s="634"/>
      <c r="F82" s="634"/>
      <c r="G82" s="634"/>
      <c r="H82" s="634"/>
      <c r="I82" s="634"/>
      <c r="J82" s="634"/>
      <c r="K82" s="634"/>
      <c r="L82" s="634"/>
      <c r="M82" s="635"/>
    </row>
    <row r="83" spans="1:13">
      <c r="A83" s="633"/>
      <c r="B83" s="634"/>
      <c r="C83" s="634"/>
      <c r="D83" s="634"/>
      <c r="E83" s="634"/>
      <c r="F83" s="634"/>
      <c r="G83" s="634"/>
      <c r="H83" s="634"/>
      <c r="I83" s="634"/>
      <c r="J83" s="634"/>
      <c r="K83" s="634"/>
      <c r="L83" s="634"/>
      <c r="M83" s="635"/>
    </row>
    <row r="84" spans="1:13" ht="13.5" thickBot="1">
      <c r="A84" s="636"/>
      <c r="B84" s="637"/>
      <c r="C84" s="637"/>
      <c r="D84" s="637"/>
      <c r="E84" s="637"/>
      <c r="F84" s="637"/>
      <c r="G84" s="637"/>
      <c r="H84" s="637"/>
      <c r="I84" s="637"/>
      <c r="J84" s="637"/>
      <c r="K84" s="637"/>
      <c r="L84" s="637"/>
      <c r="M84" s="638"/>
    </row>
    <row r="85" spans="1:13">
      <c r="A85" s="639"/>
      <c r="B85" s="640"/>
      <c r="C85" s="640"/>
      <c r="D85" s="640"/>
      <c r="E85" s="640"/>
      <c r="F85" s="640"/>
      <c r="G85" s="640"/>
      <c r="H85" s="640"/>
      <c r="I85" s="640"/>
      <c r="J85" s="640"/>
      <c r="K85" s="640"/>
      <c r="L85" s="640"/>
      <c r="M85" s="641"/>
    </row>
    <row r="86" spans="1:13">
      <c r="A86" s="520" t="s">
        <v>2217</v>
      </c>
      <c r="B86" s="522"/>
      <c r="C86" s="522"/>
      <c r="D86" s="522"/>
      <c r="E86" s="522"/>
      <c r="F86" s="522"/>
      <c r="G86" s="522"/>
      <c r="H86" s="522"/>
      <c r="I86" s="522"/>
      <c r="J86" s="522"/>
      <c r="K86" s="522"/>
      <c r="L86" s="522"/>
      <c r="M86" s="526"/>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42"/>
      <c r="B91" s="643"/>
      <c r="C91" s="643"/>
      <c r="D91" s="643"/>
      <c r="E91" s="643"/>
      <c r="F91" s="643"/>
      <c r="G91" s="643"/>
      <c r="H91" s="643"/>
      <c r="I91" s="643"/>
      <c r="J91" s="643"/>
      <c r="K91" s="643"/>
      <c r="L91" s="643"/>
      <c r="M91" s="644"/>
    </row>
    <row r="92" spans="1:13">
      <c r="A92" s="642"/>
      <c r="B92" s="643"/>
      <c r="C92" s="643"/>
      <c r="D92" s="643"/>
      <c r="E92" s="643"/>
      <c r="F92" s="643"/>
      <c r="G92" s="643"/>
      <c r="H92" s="643"/>
      <c r="I92" s="643"/>
      <c r="J92" s="643"/>
      <c r="K92" s="643"/>
      <c r="L92" s="643"/>
      <c r="M92" s="644"/>
    </row>
    <row r="93" spans="1:13">
      <c r="A93" s="642"/>
      <c r="B93" s="643"/>
      <c r="C93" s="643"/>
      <c r="D93" s="643"/>
      <c r="E93" s="643"/>
      <c r="F93" s="643"/>
      <c r="G93" s="643"/>
      <c r="H93" s="643"/>
      <c r="I93" s="643"/>
      <c r="J93" s="643"/>
      <c r="K93" s="643"/>
      <c r="L93" s="643"/>
      <c r="M93" s="644"/>
    </row>
    <row r="94" spans="1:13">
      <c r="A94" s="520"/>
      <c r="B94" s="522"/>
      <c r="C94" s="522"/>
      <c r="D94" s="522"/>
      <c r="E94" s="522"/>
      <c r="F94" s="522"/>
      <c r="G94" s="522"/>
      <c r="H94" s="522"/>
      <c r="I94" s="522"/>
      <c r="J94" s="522"/>
      <c r="K94" s="522"/>
      <c r="L94" s="522"/>
      <c r="M94" s="526"/>
    </row>
    <row r="95" spans="1:13" s="580" customFormat="1" ht="12">
      <c r="A95" s="626"/>
      <c r="B95" s="627"/>
      <c r="C95" s="627"/>
      <c r="D95" s="627" t="s">
        <v>976</v>
      </c>
      <c r="E95" s="628"/>
      <c r="F95" s="627"/>
      <c r="G95" s="627"/>
      <c r="H95" s="627"/>
      <c r="I95" s="627"/>
      <c r="J95" s="627"/>
      <c r="K95" s="627"/>
      <c r="L95" s="627"/>
      <c r="M95" s="629"/>
    </row>
    <row r="96" spans="1:13" s="580" customFormat="1" ht="12">
      <c r="A96" s="626"/>
      <c r="B96" s="627"/>
      <c r="C96" s="627"/>
      <c r="D96" s="645" t="s">
        <v>977</v>
      </c>
      <c r="E96" s="627"/>
      <c r="F96" s="627"/>
      <c r="G96" s="645"/>
      <c r="H96" s="645"/>
      <c r="I96" s="645"/>
      <c r="J96" s="627"/>
      <c r="K96" s="627"/>
      <c r="L96" s="627"/>
      <c r="M96" s="629"/>
    </row>
    <row r="97" spans="1:13">
      <c r="A97" s="561"/>
      <c r="B97" s="496"/>
      <c r="C97" s="496"/>
      <c r="D97" s="646" t="s">
        <v>981</v>
      </c>
      <c r="E97" s="496"/>
      <c r="F97" s="496"/>
      <c r="G97" s="646"/>
      <c r="H97" s="646"/>
      <c r="I97" s="646"/>
      <c r="J97" s="496"/>
      <c r="K97" s="496"/>
      <c r="L97" s="496"/>
      <c r="M97" s="538"/>
    </row>
    <row r="98" spans="1:13">
      <c r="A98" s="647"/>
      <c r="B98" s="522"/>
      <c r="C98" s="522"/>
      <c r="D98" s="496" t="s">
        <v>979</v>
      </c>
      <c r="E98" s="496"/>
      <c r="F98" s="496"/>
      <c r="G98" s="496"/>
      <c r="H98" s="496"/>
      <c r="I98" s="496"/>
      <c r="J98" s="522"/>
      <c r="K98" s="522"/>
      <c r="L98" s="522"/>
      <c r="M98" s="526"/>
    </row>
    <row r="99" spans="1:13" ht="13.5" customHeight="1">
      <c r="A99" s="647"/>
      <c r="B99" s="522"/>
      <c r="C99" s="522"/>
      <c r="D99" s="522"/>
      <c r="E99" s="496"/>
      <c r="F99" s="496"/>
      <c r="G99" s="496"/>
      <c r="H99" s="496"/>
      <c r="I99" s="496"/>
      <c r="J99" s="522"/>
      <c r="K99" s="522"/>
      <c r="L99" s="522"/>
      <c r="M99" s="526"/>
    </row>
    <row r="100" spans="1:13">
      <c r="A100" s="648" t="s">
        <v>2220</v>
      </c>
      <c r="B100" s="649"/>
      <c r="C100" s="649"/>
      <c r="D100" s="496"/>
      <c r="E100" s="496"/>
      <c r="F100" s="496"/>
      <c r="G100" s="496"/>
      <c r="H100" s="496"/>
      <c r="I100" s="699"/>
      <c r="J100" s="699"/>
      <c r="K100" s="699"/>
      <c r="L100" s="699"/>
      <c r="M100" s="700"/>
    </row>
    <row r="101" spans="1:13" ht="13.5" thickBot="1">
      <c r="A101" s="650" t="s">
        <v>2221</v>
      </c>
      <c r="B101" s="651"/>
      <c r="C101" s="651"/>
      <c r="D101" s="652"/>
      <c r="E101" s="652"/>
      <c r="F101" s="652"/>
      <c r="G101" s="652"/>
      <c r="H101" s="652"/>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7.2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5.25">
      <c r="B10" s="903" t="s">
        <v>2205</v>
      </c>
      <c r="C10" s="904"/>
      <c r="D10" s="904"/>
      <c r="E10" s="904"/>
      <c r="F10" s="365" t="s">
        <v>2206</v>
      </c>
      <c r="G10" s="85"/>
      <c r="H10" s="366"/>
      <c r="I10" s="905" t="s">
        <v>2207</v>
      </c>
      <c r="J10" s="905"/>
      <c r="K10" s="367"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7"/>
      <c r="E12" s="377"/>
      <c r="F12" s="377"/>
      <c r="G12" s="377"/>
      <c r="H12" s="376"/>
      <c r="I12" s="377"/>
      <c r="J12" s="376"/>
      <c r="K12" s="377"/>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33"/>
      <c r="E25" s="333"/>
      <c r="F25" s="906" t="s">
        <v>2222</v>
      </c>
      <c r="G25" s="907"/>
      <c r="H25" s="907"/>
      <c r="I25" s="333" t="s">
        <v>2203</v>
      </c>
      <c r="J25" s="333" t="s">
        <v>2204</v>
      </c>
      <c r="K25" s="271"/>
      <c r="L25" s="333"/>
      <c r="M25" s="333"/>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182" t="s">
        <v>983</v>
      </c>
      <c r="C31" s="87" t="s">
        <v>1220</v>
      </c>
      <c r="D31" s="88"/>
      <c r="E31" s="88"/>
      <c r="F31" s="88"/>
      <c r="G31" s="88"/>
      <c r="H31" s="88"/>
      <c r="I31" s="88"/>
      <c r="J31" s="89"/>
      <c r="K31" s="315"/>
      <c r="L31" s="313" t="s">
        <v>984</v>
      </c>
      <c r="M31" s="210"/>
      <c r="N31" s="90"/>
    </row>
    <row r="32" spans="1:14" ht="5.25" customHeight="1">
      <c r="B32" s="18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VLOOKUP(A36,EQUIPOS!A6:D161,4,FALSE)</f>
        <v>138405.20645026164</v>
      </c>
      <c r="L36" s="277"/>
      <c r="M36" s="278">
        <v>0.15</v>
      </c>
      <c r="N36" s="279">
        <f>K36/M36</f>
        <v>922701.37633507769</v>
      </c>
    </row>
    <row r="37" spans="1:14">
      <c r="A37" t="s">
        <v>150</v>
      </c>
      <c r="B37" s="838" t="str">
        <f>VLOOKUP(A37,EQUIPOS!A7:D154,3,FALSE)</f>
        <v>Cargador : Potencia en el volante 125 hp, Clasificación de RPM del motor 2300.</v>
      </c>
      <c r="C37" s="839"/>
      <c r="D37" s="839"/>
      <c r="E37" s="839"/>
      <c r="F37" s="839"/>
      <c r="G37" s="839"/>
      <c r="H37" s="840"/>
      <c r="I37" s="274"/>
      <c r="J37" s="275"/>
      <c r="K37" s="276">
        <f>VLOOKUP(A37,EQUIPOS!A7:D162,4,FALSE)</f>
        <v>147447.67993834539</v>
      </c>
      <c r="L37" s="277"/>
      <c r="M37" s="278">
        <v>0.15</v>
      </c>
      <c r="N37" s="279">
        <f>K37/M37</f>
        <v>982984.53292230261</v>
      </c>
    </row>
    <row r="38" spans="1:14">
      <c r="A38" t="s">
        <v>273</v>
      </c>
      <c r="B38" s="838" t="str">
        <f>VLOOKUP(A38,EQUIPOS!A8:D154,3,FALSE)</f>
        <v>Motosierra, 93.6 cm3 - 7.1 HP, 45-90 cm - 7.9 kg</v>
      </c>
      <c r="C38" s="839"/>
      <c r="D38" s="839"/>
      <c r="E38" s="839"/>
      <c r="F38" s="839"/>
      <c r="G38" s="839"/>
      <c r="H38" s="840"/>
      <c r="I38" s="274"/>
      <c r="J38" s="275"/>
      <c r="K38" s="276">
        <f>VLOOKUP(A38,EQUIPOS!A8:D163,4,FALSE)</f>
        <v>8078.763161689345</v>
      </c>
      <c r="L38" s="277"/>
      <c r="M38" s="278">
        <v>0.15</v>
      </c>
      <c r="N38" s="280">
        <f>K38/M38</f>
        <v>53858.421077928971</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9021.8333333333339</v>
      </c>
    </row>
    <row r="43" spans="1:14" ht="15.75" thickBot="1">
      <c r="B43" s="825" t="s">
        <v>953</v>
      </c>
      <c r="C43" s="826"/>
      <c r="D43" s="826"/>
      <c r="E43" s="826"/>
      <c r="F43" s="826"/>
      <c r="G43" s="826"/>
      <c r="H43" s="826"/>
      <c r="I43" s="826"/>
      <c r="J43" s="826"/>
      <c r="K43" s="826"/>
      <c r="L43" s="826"/>
      <c r="M43" s="827"/>
      <c r="N43" s="105">
        <f>SUM(N36:N42)</f>
        <v>1968566.1636686425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9" t="s">
        <v>957</v>
      </c>
      <c r="C58" s="800"/>
      <c r="D58" s="800"/>
      <c r="E58" s="800"/>
      <c r="F58" s="800"/>
      <c r="G58" s="801"/>
      <c r="H58" s="79" t="s">
        <v>945</v>
      </c>
      <c r="I58" s="80" t="s">
        <v>958</v>
      </c>
      <c r="J58" s="81" t="s">
        <v>959</v>
      </c>
      <c r="K58" s="79" t="s">
        <v>960</v>
      </c>
      <c r="L58" s="828" t="s">
        <v>961</v>
      </c>
      <c r="M58" s="801"/>
      <c r="N58" s="82" t="s">
        <v>951</v>
      </c>
    </row>
    <row r="59" spans="1:14">
      <c r="A59" t="s">
        <v>1221</v>
      </c>
      <c r="B59" s="52" t="str">
        <f>VLOOKUP(A59,TRANSPORTE!A5:D94,3,FALSE)</f>
        <v>Transporte de material desmontado</v>
      </c>
      <c r="C59" s="324"/>
      <c r="D59" s="324"/>
      <c r="E59" s="324"/>
      <c r="F59" s="324"/>
      <c r="G59" s="324"/>
      <c r="H59" s="318" t="str">
        <f>VLOOKUP(A59,TRANSPORTE!A6:D120,2,FALSE)</f>
        <v>tkm</v>
      </c>
      <c r="I59" s="286">
        <v>35</v>
      </c>
      <c r="J59" s="293">
        <v>1</v>
      </c>
      <c r="K59" s="286">
        <f>I59*J59</f>
        <v>35</v>
      </c>
      <c r="L59" s="829">
        <v>983.54</v>
      </c>
      <c r="M59" s="830"/>
      <c r="N59" s="294">
        <f>K59*L59</f>
        <v>34423.9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54"/>
      <c r="J64" s="54"/>
      <c r="K64" s="54"/>
      <c r="L64" s="814"/>
      <c r="M64" s="815"/>
      <c r="N64" s="303"/>
    </row>
    <row r="65" spans="1:15" ht="15.75" thickBot="1">
      <c r="B65" s="831" t="s">
        <v>953</v>
      </c>
      <c r="C65" s="832"/>
      <c r="D65" s="832"/>
      <c r="E65" s="832"/>
      <c r="F65" s="832"/>
      <c r="G65" s="832"/>
      <c r="H65" s="832"/>
      <c r="I65" s="832"/>
      <c r="J65" s="832"/>
      <c r="K65" s="832"/>
      <c r="L65" s="832"/>
      <c r="M65" s="833"/>
      <c r="N65" s="308">
        <f>N59+N60+N61+N62+N63</f>
        <v>34423.9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303">
        <f>K70/M70</f>
        <v>180436.66666666669</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54"/>
      <c r="J75" s="54"/>
      <c r="K75" s="54"/>
      <c r="L75" s="814"/>
      <c r="M75" s="815"/>
      <c r="N75" s="303"/>
    </row>
    <row r="76" spans="1:15" ht="15.75" thickBot="1">
      <c r="B76" s="825" t="s">
        <v>953</v>
      </c>
      <c r="C76" s="826"/>
      <c r="D76" s="826"/>
      <c r="E76" s="826"/>
      <c r="F76" s="826"/>
      <c r="G76" s="826"/>
      <c r="H76" s="826"/>
      <c r="I76" s="832"/>
      <c r="J76" s="832"/>
      <c r="K76" s="832"/>
      <c r="L76" s="832"/>
      <c r="M76" s="833"/>
      <c r="N76" s="308">
        <f>N70+N71+N72+N73+N74</f>
        <v>180436.66666666669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2183426.7303353092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436685.34606706188</v>
      </c>
      <c r="M83" s="860"/>
      <c r="N83" s="57"/>
    </row>
    <row r="84" spans="1:14">
      <c r="B84" s="95" t="s">
        <v>973</v>
      </c>
      <c r="C84" s="96"/>
      <c r="D84" s="96"/>
      <c r="E84" s="96"/>
      <c r="F84" s="96"/>
      <c r="G84" s="96"/>
      <c r="H84" s="96"/>
      <c r="I84" s="93"/>
      <c r="J84" s="94"/>
      <c r="K84" s="311">
        <v>0.05</v>
      </c>
      <c r="L84" s="859">
        <f>N78*K84</f>
        <v>109171.33651676547</v>
      </c>
      <c r="M84" s="860"/>
      <c r="N84" s="57"/>
    </row>
    <row r="85" spans="1:14" ht="15.75" thickBot="1">
      <c r="B85" s="97" t="s">
        <v>974</v>
      </c>
      <c r="C85" s="98"/>
      <c r="D85" s="98"/>
      <c r="E85" s="98"/>
      <c r="F85" s="98"/>
      <c r="G85" s="98"/>
      <c r="H85" s="98"/>
      <c r="I85" s="99"/>
      <c r="J85" s="100"/>
      <c r="K85" s="312">
        <v>0.05</v>
      </c>
      <c r="L85" s="861">
        <f>N78*K85</f>
        <v>109171.33651676547</v>
      </c>
      <c r="M85" s="862"/>
      <c r="N85" s="57"/>
    </row>
    <row r="86" spans="1:14" ht="15.75" thickBot="1">
      <c r="B86" s="825" t="s">
        <v>953</v>
      </c>
      <c r="C86" s="826"/>
      <c r="D86" s="826"/>
      <c r="E86" s="826"/>
      <c r="F86" s="826"/>
      <c r="G86" s="826"/>
      <c r="H86" s="826"/>
      <c r="I86" s="826"/>
      <c r="J86" s="826"/>
      <c r="K86" s="826"/>
      <c r="L86" s="826"/>
      <c r="M86" s="827"/>
      <c r="N86" s="58">
        <f>L83+L84+L85</f>
        <v>655028.0191005927</v>
      </c>
    </row>
    <row r="87" spans="1:14" ht="15.75" thickBot="1">
      <c r="B87" s="39"/>
      <c r="C87" s="40"/>
      <c r="D87" s="40"/>
      <c r="E87" s="40"/>
      <c r="F87" s="40"/>
      <c r="G87" s="40"/>
      <c r="H87" s="40"/>
      <c r="I87" s="40"/>
      <c r="J87" s="40"/>
      <c r="K87" s="40"/>
      <c r="L87" s="40"/>
      <c r="M87" s="40"/>
      <c r="N87" s="41"/>
    </row>
    <row r="88" spans="1:14" ht="15.75" thickBot="1">
      <c r="A88" t="s">
        <v>2015</v>
      </c>
      <c r="B88" s="825" t="s">
        <v>975</v>
      </c>
      <c r="C88" s="826"/>
      <c r="D88" s="826"/>
      <c r="E88" s="826"/>
      <c r="F88" s="826"/>
      <c r="G88" s="826"/>
      <c r="H88" s="826"/>
      <c r="I88" s="826"/>
      <c r="J88" s="826"/>
      <c r="K88" s="826"/>
      <c r="L88" s="826"/>
      <c r="M88" s="827"/>
      <c r="N88" s="195">
        <f>N78+N86</f>
        <v>2838454.7494359016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3" t="s">
        <v>2205</v>
      </c>
      <c r="C10" s="904"/>
      <c r="D10" s="904"/>
      <c r="E10" s="904"/>
      <c r="F10" s="398" t="s">
        <v>2206</v>
      </c>
      <c r="G10" s="85"/>
      <c r="H10" s="366"/>
      <c r="I10" s="905" t="s">
        <v>2207</v>
      </c>
      <c r="J10" s="905"/>
      <c r="K10" s="399"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985</v>
      </c>
      <c r="C31" s="87" t="s">
        <v>1169</v>
      </c>
      <c r="D31" s="88"/>
      <c r="E31" s="88"/>
      <c r="F31" s="88"/>
      <c r="G31" s="88"/>
      <c r="H31" s="88"/>
      <c r="I31" s="88"/>
      <c r="J31" s="89"/>
      <c r="K31" s="315"/>
      <c r="L31" s="313" t="s">
        <v>984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249</v>
      </c>
      <c r="B36" s="838" t="str">
        <f>VLOOKUP(A36,EQUIPOS!A6:D154,3,FALSE)</f>
        <v>Guadañadora, Cilindraje 41.5 cm3, Longitud del mango 1450 mm, Peso 7.4 kg</v>
      </c>
      <c r="C36" s="839"/>
      <c r="D36" s="839"/>
      <c r="E36" s="839"/>
      <c r="F36" s="839"/>
      <c r="G36" s="839"/>
      <c r="H36" s="840"/>
      <c r="I36" s="274"/>
      <c r="J36" s="275"/>
      <c r="K36" s="276">
        <f>VLOOKUP(A36,EQUIPOS!A6:D161,4,FALSE)</f>
        <v>5391.2262466074444</v>
      </c>
      <c r="L36" s="277"/>
      <c r="M36" s="278">
        <v>0.36</v>
      </c>
      <c r="N36" s="279">
        <f>K36/M36</f>
        <v>14975.628462798457</v>
      </c>
    </row>
    <row r="37" spans="1:14">
      <c r="A37" t="s">
        <v>273</v>
      </c>
      <c r="B37" s="838" t="str">
        <f>VLOOKUP(A37,EQUIPOS!A7:D154,3,FALSE)</f>
        <v>Motosierra, 93.6 cm3 - 7.1 HP, 45-90 cm - 7.9 kg</v>
      </c>
      <c r="C37" s="839"/>
      <c r="D37" s="839"/>
      <c r="E37" s="839"/>
      <c r="F37" s="839"/>
      <c r="G37" s="839"/>
      <c r="H37" s="840"/>
      <c r="I37" s="274"/>
      <c r="J37" s="275"/>
      <c r="K37" s="276">
        <f>VLOOKUP(A37,EQUIPOS!A7:D162,4,FALSE)</f>
        <v>8078.763161689345</v>
      </c>
      <c r="L37" s="277"/>
      <c r="M37" s="278">
        <v>0.10299999999999999</v>
      </c>
      <c r="N37" s="279">
        <f>K37/M37</f>
        <v>78434.593802809177</v>
      </c>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1879.5486111111113</v>
      </c>
    </row>
    <row r="43" spans="1:14" ht="15.75" thickBot="1">
      <c r="B43" s="825" t="s">
        <v>953</v>
      </c>
      <c r="C43" s="826"/>
      <c r="D43" s="826"/>
      <c r="E43" s="826"/>
      <c r="F43" s="826"/>
      <c r="G43" s="826"/>
      <c r="H43" s="826"/>
      <c r="I43" s="826"/>
      <c r="J43" s="826"/>
      <c r="K43" s="826"/>
      <c r="L43" s="826"/>
      <c r="M43" s="827"/>
      <c r="N43" s="105">
        <f>SUM(N36:N42)</f>
        <v>95289.770876718743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1221</v>
      </c>
      <c r="B59" s="52" t="str">
        <f>VLOOKUP(A59,TRANSPORTE!A5:D94,3,FALSE)</f>
        <v>Transporte de material desmontado</v>
      </c>
      <c r="C59" s="324"/>
      <c r="D59" s="324"/>
      <c r="E59" s="324"/>
      <c r="F59" s="324"/>
      <c r="G59" s="324"/>
      <c r="H59" s="318" t="str">
        <f>VLOOKUP(A59,TRANSPORTE!A6:D120,2,FALSE)</f>
        <v>tkm</v>
      </c>
      <c r="I59" s="286">
        <v>50</v>
      </c>
      <c r="J59" s="293">
        <v>1</v>
      </c>
      <c r="K59" s="286">
        <f>I59*J59</f>
        <v>50</v>
      </c>
      <c r="L59" s="829">
        <f>'900.2'!N78</f>
        <v>776.68466021471158</v>
      </c>
      <c r="M59" s="830"/>
      <c r="N59" s="294">
        <f>K59*L59</f>
        <v>38834.233010735581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38834.233010735581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2.88</v>
      </c>
      <c r="N70" s="303">
        <f>K70/M70</f>
        <v>37590.972222222226</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37590.972222222226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171714.97610967656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34342.995221935314</v>
      </c>
      <c r="M83" s="860"/>
      <c r="N83" s="57"/>
    </row>
    <row r="84" spans="1:14">
      <c r="B84" s="95" t="s">
        <v>973</v>
      </c>
      <c r="C84" s="96"/>
      <c r="D84" s="96"/>
      <c r="E84" s="96"/>
      <c r="F84" s="96"/>
      <c r="G84" s="96"/>
      <c r="H84" s="96"/>
      <c r="I84" s="93"/>
      <c r="J84" s="94"/>
      <c r="K84" s="311">
        <v>0.05</v>
      </c>
      <c r="L84" s="859">
        <f>N78*K84</f>
        <v>8585.7488054838286</v>
      </c>
      <c r="M84" s="860"/>
      <c r="N84" s="57"/>
    </row>
    <row r="85" spans="1:14" ht="15.75" thickBot="1">
      <c r="B85" s="97" t="s">
        <v>974</v>
      </c>
      <c r="C85" s="98"/>
      <c r="D85" s="98"/>
      <c r="E85" s="98"/>
      <c r="F85" s="98"/>
      <c r="G85" s="98"/>
      <c r="H85" s="98"/>
      <c r="I85" s="99"/>
      <c r="J85" s="100"/>
      <c r="K85" s="312">
        <v>0.05</v>
      </c>
      <c r="L85" s="861">
        <f>N78*K85</f>
        <v>8585.7488054838286</v>
      </c>
      <c r="M85" s="862"/>
      <c r="N85" s="57"/>
    </row>
    <row r="86" spans="1:14" ht="15.75" thickBot="1">
      <c r="B86" s="825" t="s">
        <v>953</v>
      </c>
      <c r="C86" s="826"/>
      <c r="D86" s="826"/>
      <c r="E86" s="826"/>
      <c r="F86" s="826"/>
      <c r="G86" s="826"/>
      <c r="H86" s="826"/>
      <c r="I86" s="826"/>
      <c r="J86" s="826"/>
      <c r="K86" s="826"/>
      <c r="L86" s="826"/>
      <c r="M86" s="827"/>
      <c r="N86" s="58">
        <f>L83+L84+L85</f>
        <v>51514.492832902979</v>
      </c>
    </row>
    <row r="87" spans="1:14" ht="15.75" thickBot="1">
      <c r="B87" s="39"/>
      <c r="C87" s="40"/>
      <c r="D87" s="40"/>
      <c r="E87" s="40"/>
      <c r="F87" s="40"/>
      <c r="G87" s="40"/>
      <c r="H87" s="40"/>
      <c r="I87" s="40"/>
      <c r="J87" s="40"/>
      <c r="K87" s="40"/>
      <c r="L87" s="40"/>
      <c r="M87" s="40"/>
      <c r="N87" s="41"/>
    </row>
    <row r="88" spans="1:14" ht="15.75" thickBot="1">
      <c r="A88" t="s">
        <v>2015</v>
      </c>
      <c r="B88" s="825" t="s">
        <v>975</v>
      </c>
      <c r="C88" s="826"/>
      <c r="D88" s="826"/>
      <c r="E88" s="826"/>
      <c r="F88" s="826"/>
      <c r="G88" s="826"/>
      <c r="H88" s="826"/>
      <c r="I88" s="826"/>
      <c r="J88" s="826"/>
      <c r="K88" s="826"/>
      <c r="L88" s="826"/>
      <c r="M88" s="827"/>
      <c r="N88" s="195">
        <f>N78+N86</f>
        <v>223229.46894257952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9.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986</v>
      </c>
      <c r="C31" s="87" t="s">
        <v>1170</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147447.67993834539</v>
      </c>
      <c r="L36" s="277"/>
      <c r="M36" s="278">
        <v>2.375</v>
      </c>
      <c r="N36" s="279">
        <f>K36/M36</f>
        <v>62083.23365825069</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2.375</v>
      </c>
      <c r="N37" s="279">
        <f>K37/M37</f>
        <v>38546.999975743398</v>
      </c>
    </row>
    <row r="38" spans="1:14">
      <c r="A38" t="s">
        <v>195</v>
      </c>
      <c r="B38" s="838" t="str">
        <f>VLOOKUP(A38,EQUIPOS!A7:D154,3,FALSE)</f>
        <v xml:space="preserve">Equipo de oxicorte, Capacidad de corte: hasta 6´´ (152mm) </v>
      </c>
      <c r="C38" s="839"/>
      <c r="D38" s="839"/>
      <c r="E38" s="839"/>
      <c r="F38" s="839"/>
      <c r="G38" s="839"/>
      <c r="H38" s="840"/>
      <c r="I38" s="274"/>
      <c r="J38" s="275"/>
      <c r="K38" s="276">
        <f>VLOOKUP(A38,EQUIPOS!A7:D162,4,FALSE)</f>
        <v>18300.243963979035</v>
      </c>
      <c r="L38" s="277"/>
      <c r="M38" s="278">
        <v>2.375</v>
      </c>
      <c r="N38" s="280">
        <f>K38/M38</f>
        <v>7705.3658795701203</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1416.2065453389896</v>
      </c>
    </row>
    <row r="43" spans="1:14" ht="15.75" thickBot="1">
      <c r="B43" s="825" t="s">
        <v>953</v>
      </c>
      <c r="C43" s="826"/>
      <c r="D43" s="826"/>
      <c r="E43" s="826"/>
      <c r="F43" s="826"/>
      <c r="G43" s="826"/>
      <c r="H43" s="826"/>
      <c r="I43" s="826"/>
      <c r="J43" s="826"/>
      <c r="K43" s="826"/>
      <c r="L43" s="826"/>
      <c r="M43" s="827"/>
      <c r="N43" s="105">
        <f>SUM(N36:N42)</f>
        <v>109751.80605890321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776.68466021471158</v>
      </c>
      <c r="M59" s="830"/>
      <c r="N59" s="294">
        <f>K59*L59</f>
        <v>776.68466021471158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776.68466021471158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OBRA'!A8:D68,3,FALSE)</f>
        <v>Oficial</v>
      </c>
      <c r="C71" s="53"/>
      <c r="D71" s="53"/>
      <c r="E71" s="53"/>
      <c r="F71" s="53"/>
      <c r="G71" s="53"/>
      <c r="H71" s="53"/>
      <c r="I71" s="299">
        <f>K71/J71*100</f>
        <v>57668.23979157189</v>
      </c>
      <c r="J71" s="300">
        <v>185</v>
      </c>
      <c r="K71" s="305">
        <f>VLOOKUP(A71,'MANO DE OBRA'!A8:D99,4,FALSE)</f>
        <v>106686.24361440798</v>
      </c>
      <c r="L71" s="56"/>
      <c r="M71" s="302">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88">
        <f>N43+N54+N65+N76</f>
        <v>124690.55617250782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24938.111234501564</v>
      </c>
      <c r="M83" s="860"/>
      <c r="N83" s="57"/>
    </row>
    <row r="84" spans="1:14">
      <c r="B84" s="95" t="s">
        <v>973</v>
      </c>
      <c r="C84" s="96"/>
      <c r="D84" s="96"/>
      <c r="E84" s="96"/>
      <c r="F84" s="96"/>
      <c r="G84" s="96"/>
      <c r="H84" s="96"/>
      <c r="I84" s="93"/>
      <c r="J84" s="94"/>
      <c r="K84" s="311">
        <v>0.05</v>
      </c>
      <c r="L84" s="859">
        <f>N78*K84</f>
        <v>6234.5278086253911</v>
      </c>
      <c r="M84" s="860"/>
      <c r="N84" s="57"/>
    </row>
    <row r="85" spans="1:14" ht="15.75" thickBot="1">
      <c r="B85" s="97" t="s">
        <v>974</v>
      </c>
      <c r="C85" s="98"/>
      <c r="D85" s="98"/>
      <c r="E85" s="98"/>
      <c r="F85" s="98"/>
      <c r="G85" s="98"/>
      <c r="H85" s="98"/>
      <c r="I85" s="99"/>
      <c r="J85" s="100"/>
      <c r="K85" s="312">
        <v>0.05</v>
      </c>
      <c r="L85" s="861">
        <f>N78*K85</f>
        <v>6234.5278086253911</v>
      </c>
      <c r="M85" s="862"/>
      <c r="N85" s="57"/>
    </row>
    <row r="86" spans="1:14" ht="15.75" thickBot="1">
      <c r="B86" s="825" t="s">
        <v>953</v>
      </c>
      <c r="C86" s="826"/>
      <c r="D86" s="826"/>
      <c r="E86" s="826"/>
      <c r="F86" s="826"/>
      <c r="G86" s="826"/>
      <c r="H86" s="826"/>
      <c r="I86" s="826"/>
      <c r="J86" s="826"/>
      <c r="K86" s="826"/>
      <c r="L86" s="826"/>
      <c r="M86" s="827"/>
      <c r="N86" s="58">
        <f>L83+L84+L85</f>
        <v>37407.166851752343</v>
      </c>
    </row>
    <row r="87" spans="1:14" ht="15.75" thickBot="1">
      <c r="B87" s="39"/>
      <c r="C87" s="40"/>
      <c r="D87" s="40"/>
      <c r="E87" s="40"/>
      <c r="F87" s="40"/>
      <c r="G87" s="40"/>
      <c r="H87" s="40"/>
      <c r="I87" s="40"/>
      <c r="J87" s="40"/>
      <c r="K87" s="40"/>
      <c r="L87" s="40"/>
      <c r="M87" s="40"/>
      <c r="N87" s="41"/>
    </row>
    <row r="88" spans="1:14" ht="15.75" thickBot="1">
      <c r="A88" t="s">
        <v>2015</v>
      </c>
      <c r="B88" s="825" t="s">
        <v>975</v>
      </c>
      <c r="C88" s="826"/>
      <c r="D88" s="826"/>
      <c r="E88" s="826"/>
      <c r="F88" s="826"/>
      <c r="G88" s="826"/>
      <c r="H88" s="826"/>
      <c r="I88" s="826"/>
      <c r="J88" s="826"/>
      <c r="K88" s="826"/>
      <c r="L88" s="826"/>
      <c r="M88" s="827"/>
      <c r="N88" s="58">
        <f>N78+N86</f>
        <v>162097.72302426017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9.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3" t="s">
        <v>2205</v>
      </c>
      <c r="C10" s="904"/>
      <c r="D10" s="904"/>
      <c r="E10" s="904"/>
      <c r="F10" s="398" t="s">
        <v>2206</v>
      </c>
      <c r="G10" s="85"/>
      <c r="H10" s="366"/>
      <c r="I10" s="905" t="s">
        <v>2207</v>
      </c>
      <c r="J10" s="905"/>
      <c r="K10" s="399"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988</v>
      </c>
      <c r="C31" s="87" t="s">
        <v>1171</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312</v>
      </c>
      <c r="B36" s="838" t="str">
        <f>VLOOKUP(A36,EQUIPOS!A6:D154,3,FALSE)</f>
        <v>Retroexcavadora sobre oruga, potencia 138 HP, balde de 1,5 m3.</v>
      </c>
      <c r="C36" s="839"/>
      <c r="D36" s="839"/>
      <c r="E36" s="839"/>
      <c r="F36" s="839"/>
      <c r="G36" s="839"/>
      <c r="H36" s="840"/>
      <c r="I36" s="274"/>
      <c r="J36" s="275"/>
      <c r="K36" s="276">
        <f>VLOOKUP(A36,EQUIPOS!A6:D161,4,FALSE)</f>
        <v>158602.11435448501</v>
      </c>
      <c r="L36" s="277"/>
      <c r="M36" s="278">
        <v>2.5</v>
      </c>
      <c r="N36" s="279">
        <f>K36/M36</f>
        <v>63440.845741794001</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2.5</v>
      </c>
      <c r="N37" s="279">
        <f>K37/M37</f>
        <v>36619.649976956229</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18300.243963979035</v>
      </c>
      <c r="L38" s="277"/>
      <c r="M38" s="278">
        <v>2.5</v>
      </c>
      <c r="N38" s="279">
        <f>K38/M38</f>
        <v>7320.097585591614</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269.07924361440797</v>
      </c>
    </row>
    <row r="43" spans="1:14" ht="15.75" thickBot="1">
      <c r="B43" s="825" t="s">
        <v>953</v>
      </c>
      <c r="C43" s="826"/>
      <c r="D43" s="826"/>
      <c r="E43" s="826"/>
      <c r="F43" s="826"/>
      <c r="G43" s="826"/>
      <c r="H43" s="826"/>
      <c r="I43" s="826"/>
      <c r="J43" s="826"/>
      <c r="K43" s="826"/>
      <c r="L43" s="826"/>
      <c r="M43" s="827"/>
      <c r="N43" s="105">
        <f>SUM(N36:N42)</f>
        <v>107649.67254795626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776.68466021471158</v>
      </c>
      <c r="M59" s="830"/>
      <c r="N59" s="294">
        <f>K59*L59</f>
        <v>776.68466021471158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776.68466021471158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13453.962180720398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121880.31938889137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24376.063877778273</v>
      </c>
      <c r="M83" s="860"/>
      <c r="N83" s="57"/>
    </row>
    <row r="84" spans="1:14">
      <c r="B84" s="95" t="s">
        <v>973</v>
      </c>
      <c r="C84" s="96"/>
      <c r="D84" s="96"/>
      <c r="E84" s="96"/>
      <c r="F84" s="96"/>
      <c r="G84" s="96"/>
      <c r="H84" s="96"/>
      <c r="I84" s="93"/>
      <c r="J84" s="94"/>
      <c r="K84" s="311">
        <v>0.05</v>
      </c>
      <c r="L84" s="859">
        <f>N78*K84</f>
        <v>6094.0159694445683</v>
      </c>
      <c r="M84" s="860"/>
      <c r="N84" s="57"/>
    </row>
    <row r="85" spans="1:14" ht="15.75" thickBot="1">
      <c r="B85" s="97" t="s">
        <v>974</v>
      </c>
      <c r="C85" s="98"/>
      <c r="D85" s="98"/>
      <c r="E85" s="98"/>
      <c r="F85" s="98"/>
      <c r="G85" s="98"/>
      <c r="H85" s="98"/>
      <c r="I85" s="99"/>
      <c r="J85" s="100"/>
      <c r="K85" s="312">
        <v>0.05</v>
      </c>
      <c r="L85" s="861">
        <f>N78*K85</f>
        <v>6094.0159694445683</v>
      </c>
      <c r="M85" s="862"/>
      <c r="N85" s="57"/>
    </row>
    <row r="86" spans="1:14" ht="15.75" thickBot="1">
      <c r="B86" s="825" t="s">
        <v>953</v>
      </c>
      <c r="C86" s="826"/>
      <c r="D86" s="826"/>
      <c r="E86" s="826"/>
      <c r="F86" s="826"/>
      <c r="G86" s="826"/>
      <c r="H86" s="826"/>
      <c r="I86" s="826"/>
      <c r="J86" s="826"/>
      <c r="K86" s="826"/>
      <c r="L86" s="826"/>
      <c r="M86" s="827"/>
      <c r="N86" s="58">
        <f>L83+L84+L85</f>
        <v>36564.09581666741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158444.41520555876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3" t="s">
        <v>2205</v>
      </c>
      <c r="C10" s="904"/>
      <c r="D10" s="904"/>
      <c r="E10" s="904"/>
      <c r="F10" s="398" t="s">
        <v>2206</v>
      </c>
      <c r="G10" s="85"/>
      <c r="H10" s="366"/>
      <c r="I10" s="905" t="s">
        <v>2207</v>
      </c>
      <c r="J10" s="905"/>
      <c r="K10" s="399"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989</v>
      </c>
      <c r="C31" s="87" t="s">
        <v>1172</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147447.67993834539</v>
      </c>
      <c r="L36" s="277"/>
      <c r="M36" s="278">
        <v>9.25</v>
      </c>
      <c r="N36" s="279">
        <f>K36/M36</f>
        <v>15940.289723064367</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9.25</v>
      </c>
      <c r="N37" s="279">
        <f>K37/M37</f>
        <v>9897.2026964746565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58.094119895785944</v>
      </c>
    </row>
    <row r="43" spans="1:14" ht="15.75" thickBot="1">
      <c r="B43" s="825" t="s">
        <v>953</v>
      </c>
      <c r="C43" s="826"/>
      <c r="D43" s="826"/>
      <c r="E43" s="826"/>
      <c r="F43" s="826"/>
      <c r="G43" s="826"/>
      <c r="H43" s="826"/>
      <c r="I43" s="826"/>
      <c r="J43" s="826"/>
      <c r="K43" s="826"/>
      <c r="L43" s="826"/>
      <c r="M43" s="827"/>
      <c r="N43" s="105">
        <f>SUM(N36:N42)</f>
        <v>25895.586539434807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776.68466021471158</v>
      </c>
      <c r="M59" s="830"/>
      <c r="N59" s="294">
        <f>K59*L59</f>
        <v>776.68466021471158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776.68466021471158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74</v>
      </c>
      <c r="N70" s="303">
        <f>K70/M70</f>
        <v>1463</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74</v>
      </c>
      <c r="N71" s="303">
        <f>K71/M71</f>
        <v>1441.7059947892972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2904.7059947892972</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29576.977194438816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5915.3954388877637</v>
      </c>
      <c r="M83" s="860"/>
      <c r="N83" s="57"/>
    </row>
    <row r="84" spans="1:14">
      <c r="B84" s="95" t="s">
        <v>973</v>
      </c>
      <c r="C84" s="96"/>
      <c r="D84" s="96"/>
      <c r="E84" s="96"/>
      <c r="F84" s="96"/>
      <c r="G84" s="96"/>
      <c r="H84" s="96"/>
      <c r="I84" s="93"/>
      <c r="J84" s="94"/>
      <c r="K84" s="311">
        <v>0.05</v>
      </c>
      <c r="L84" s="859">
        <f>N78*K84</f>
        <v>1478.8488597219409</v>
      </c>
      <c r="M84" s="860"/>
      <c r="N84" s="57"/>
    </row>
    <row r="85" spans="1:14" ht="15.75" thickBot="1">
      <c r="B85" s="97" t="s">
        <v>974</v>
      </c>
      <c r="C85" s="98"/>
      <c r="D85" s="98"/>
      <c r="E85" s="98"/>
      <c r="F85" s="98"/>
      <c r="G85" s="98"/>
      <c r="H85" s="98"/>
      <c r="I85" s="99"/>
      <c r="J85" s="100"/>
      <c r="K85" s="312">
        <v>0.05</v>
      </c>
      <c r="L85" s="861">
        <f>N78*K85</f>
        <v>1478.8488597219409</v>
      </c>
      <c r="M85" s="862"/>
      <c r="N85" s="57"/>
    </row>
    <row r="86" spans="1:14" ht="15.75" thickBot="1">
      <c r="B86" s="825" t="s">
        <v>953</v>
      </c>
      <c r="C86" s="826"/>
      <c r="D86" s="826"/>
      <c r="E86" s="826"/>
      <c r="F86" s="826"/>
      <c r="G86" s="826"/>
      <c r="H86" s="826"/>
      <c r="I86" s="826"/>
      <c r="J86" s="826"/>
      <c r="K86" s="826"/>
      <c r="L86" s="826"/>
      <c r="M86" s="827"/>
      <c r="N86" s="58">
        <f>L83+L84+L85</f>
        <v>8873.0931583316451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38450.070352770461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990</v>
      </c>
      <c r="C31" s="87" t="s">
        <v>1173</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180</v>
      </c>
      <c r="B36" s="838" t="str">
        <f>VLOOKUP(A36,EQUIPOS!A6:D154,3,FALSE)</f>
        <v>Compresor 120 HP, con martillo.</v>
      </c>
      <c r="C36" s="839"/>
      <c r="D36" s="839"/>
      <c r="E36" s="839"/>
      <c r="F36" s="839"/>
      <c r="G36" s="839"/>
      <c r="H36" s="840"/>
      <c r="I36" s="274"/>
      <c r="J36" s="275"/>
      <c r="K36" s="276">
        <f>VLOOKUP(A36,EQUIPOS!A6:D161,4,FALSE)</f>
        <v>91549.124942390568</v>
      </c>
      <c r="L36" s="277"/>
      <c r="M36" s="278">
        <v>2.5</v>
      </c>
      <c r="N36" s="279">
        <f>K36/M36</f>
        <v>36619.649976956229</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1082.6200000000001</v>
      </c>
    </row>
    <row r="43" spans="1:14" ht="15.75" thickBot="1">
      <c r="B43" s="825" t="s">
        <v>953</v>
      </c>
      <c r="C43" s="826"/>
      <c r="D43" s="826"/>
      <c r="E43" s="826"/>
      <c r="F43" s="826"/>
      <c r="G43" s="826"/>
      <c r="H43" s="826"/>
      <c r="I43" s="826"/>
      <c r="J43" s="826"/>
      <c r="K43" s="826"/>
      <c r="L43" s="826"/>
      <c r="M43" s="827"/>
      <c r="N43" s="105">
        <f>SUM(N36:N42)</f>
        <v>37702.269976956231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776.68466021471158</v>
      </c>
      <c r="M59" s="830"/>
      <c r="N59" s="294">
        <f>K59*L59</f>
        <v>776.68466021471158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776.68466021471158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20</v>
      </c>
      <c r="N70" s="303">
        <f>K70/M70</f>
        <v>10826.2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10826.2</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49305.154637170941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9861.0309274341889</v>
      </c>
      <c r="M83" s="860"/>
      <c r="N83" s="57"/>
    </row>
    <row r="84" spans="1:14">
      <c r="B84" s="95" t="s">
        <v>973</v>
      </c>
      <c r="C84" s="96"/>
      <c r="D84" s="96"/>
      <c r="E84" s="96"/>
      <c r="F84" s="96"/>
      <c r="G84" s="96"/>
      <c r="H84" s="96"/>
      <c r="I84" s="93"/>
      <c r="J84" s="94"/>
      <c r="K84" s="311">
        <v>0.05</v>
      </c>
      <c r="L84" s="859">
        <f>N78*K84</f>
        <v>2465.2577318585472</v>
      </c>
      <c r="M84" s="860"/>
      <c r="N84" s="57"/>
    </row>
    <row r="85" spans="1:14" ht="15.75" thickBot="1">
      <c r="B85" s="97" t="s">
        <v>974</v>
      </c>
      <c r="C85" s="98"/>
      <c r="D85" s="98"/>
      <c r="E85" s="98"/>
      <c r="F85" s="98"/>
      <c r="G85" s="98"/>
      <c r="H85" s="98"/>
      <c r="I85" s="99"/>
      <c r="J85" s="100"/>
      <c r="K85" s="312">
        <v>0.05</v>
      </c>
      <c r="L85" s="861">
        <f>N78*K85</f>
        <v>2465.2577318585472</v>
      </c>
      <c r="M85" s="862"/>
      <c r="N85" s="57"/>
    </row>
    <row r="86" spans="1:14" ht="15.75" thickBot="1">
      <c r="B86" s="825" t="s">
        <v>953</v>
      </c>
      <c r="C86" s="826"/>
      <c r="D86" s="826"/>
      <c r="E86" s="826"/>
      <c r="F86" s="826"/>
      <c r="G86" s="826"/>
      <c r="H86" s="826"/>
      <c r="I86" s="826"/>
      <c r="J86" s="826"/>
      <c r="K86" s="826"/>
      <c r="L86" s="826"/>
      <c r="M86" s="827"/>
      <c r="N86" s="58">
        <f>L83+L84+L85</f>
        <v>14791.546391151282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64096.701028322219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991</v>
      </c>
      <c r="C31" s="87" t="s">
        <v>1170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147447.67993834539</v>
      </c>
      <c r="L36" s="277"/>
      <c r="M36" s="278">
        <v>2.375</v>
      </c>
      <c r="N36" s="279">
        <f>K36/M36</f>
        <v>62083.23365825069</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2.375</v>
      </c>
      <c r="N37" s="279">
        <f>K37/M37</f>
        <v>38546.999975743398</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18300.243963979035</v>
      </c>
      <c r="L38" s="277"/>
      <c r="M38" s="278">
        <v>2.375</v>
      </c>
      <c r="N38" s="279">
        <f>K38/M38</f>
        <v>7705.3658795701203</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1416.2065453389896</v>
      </c>
    </row>
    <row r="43" spans="1:14" ht="15.75" thickBot="1">
      <c r="B43" s="825" t="s">
        <v>953</v>
      </c>
      <c r="C43" s="826"/>
      <c r="D43" s="826"/>
      <c r="E43" s="826"/>
      <c r="F43" s="826"/>
      <c r="G43" s="826"/>
      <c r="H43" s="826"/>
      <c r="I43" s="826"/>
      <c r="J43" s="826"/>
      <c r="K43" s="826"/>
      <c r="L43" s="826"/>
      <c r="M43" s="827"/>
      <c r="N43" s="105">
        <f>SUM(N36:N42)</f>
        <v>109751.80605890321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776.68466021471158</v>
      </c>
      <c r="M59" s="830"/>
      <c r="N59" s="294">
        <f>K59*L59</f>
        <v>776.68466021471158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776.68466021471158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124690.55617250782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24938.111234501564</v>
      </c>
      <c r="M83" s="860"/>
      <c r="N83" s="57"/>
    </row>
    <row r="84" spans="1:14">
      <c r="B84" s="95" t="s">
        <v>973</v>
      </c>
      <c r="C84" s="96"/>
      <c r="D84" s="96"/>
      <c r="E84" s="96"/>
      <c r="F84" s="96"/>
      <c r="G84" s="96"/>
      <c r="H84" s="96"/>
      <c r="I84" s="93"/>
      <c r="J84" s="94"/>
      <c r="K84" s="311">
        <v>0.05</v>
      </c>
      <c r="L84" s="859">
        <f>N78*K84</f>
        <v>6234.5278086253911</v>
      </c>
      <c r="M84" s="860"/>
      <c r="N84" s="57"/>
    </row>
    <row r="85" spans="1:14" ht="15.75" thickBot="1">
      <c r="B85" s="97" t="s">
        <v>974</v>
      </c>
      <c r="C85" s="98"/>
      <c r="D85" s="98"/>
      <c r="E85" s="98"/>
      <c r="F85" s="98"/>
      <c r="G85" s="98"/>
      <c r="H85" s="98"/>
      <c r="I85" s="99"/>
      <c r="J85" s="100"/>
      <c r="K85" s="312">
        <v>0.05</v>
      </c>
      <c r="L85" s="861">
        <f>N78*K85</f>
        <v>6234.5278086253911</v>
      </c>
      <c r="M85" s="862"/>
      <c r="N85" s="57"/>
    </row>
    <row r="86" spans="1:14" ht="15.75" thickBot="1">
      <c r="B86" s="825" t="s">
        <v>953</v>
      </c>
      <c r="C86" s="826"/>
      <c r="D86" s="826"/>
      <c r="E86" s="826"/>
      <c r="F86" s="826"/>
      <c r="G86" s="826"/>
      <c r="H86" s="826"/>
      <c r="I86" s="826"/>
      <c r="J86" s="826"/>
      <c r="K86" s="826"/>
      <c r="L86" s="826"/>
      <c r="M86" s="827"/>
      <c r="N86" s="58">
        <f>L83+L84+L85</f>
        <v>37407.166851752343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162097.72302426017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992</v>
      </c>
      <c r="C31" s="87" t="s">
        <v>1171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312</v>
      </c>
      <c r="B36" s="838" t="str">
        <f>VLOOKUP(A36,EQUIPOS!A6:D154,3,FALSE)</f>
        <v>Retroexcavadora sobre oruga, potencia 138 HP, balde de 1,5 m3.</v>
      </c>
      <c r="C36" s="839"/>
      <c r="D36" s="839"/>
      <c r="E36" s="839"/>
      <c r="F36" s="839"/>
      <c r="G36" s="839"/>
      <c r="H36" s="840"/>
      <c r="I36" s="274"/>
      <c r="J36" s="275"/>
      <c r="K36" s="276">
        <f>VLOOKUP(A36,EQUIPOS!A6:D161,4,FALSE)</f>
        <v>158602.11435448501</v>
      </c>
      <c r="L36" s="277"/>
      <c r="M36" s="278">
        <v>2.5</v>
      </c>
      <c r="N36" s="279">
        <f>K36/M36</f>
        <v>63440.845741794001</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2.5</v>
      </c>
      <c r="N37" s="279">
        <f>K37/M37</f>
        <v>36619.649976956229</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18300.243963979035</v>
      </c>
      <c r="L38" s="277"/>
      <c r="M38" s="278">
        <v>2.5</v>
      </c>
      <c r="N38" s="279">
        <f>K38/M38</f>
        <v>7320.097585591614</v>
      </c>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269.07924361440797</v>
      </c>
    </row>
    <row r="43" spans="1:14" ht="15.75" thickBot="1">
      <c r="B43" s="825" t="s">
        <v>953</v>
      </c>
      <c r="C43" s="826"/>
      <c r="D43" s="826"/>
      <c r="E43" s="826"/>
      <c r="F43" s="826"/>
      <c r="G43" s="826"/>
      <c r="H43" s="826"/>
      <c r="I43" s="826"/>
      <c r="J43" s="826"/>
      <c r="K43" s="826"/>
      <c r="L43" s="826"/>
      <c r="M43" s="827"/>
      <c r="N43" s="105">
        <f>SUM(N36:N42)</f>
        <v>107649.67254795626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776.68466021471158</v>
      </c>
      <c r="M59" s="830"/>
      <c r="N59" s="294">
        <f>K59*L59</f>
        <v>776.68466021471158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776.68466021471158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13453.962180720398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121880.31938889137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24376.063877778273</v>
      </c>
      <c r="M83" s="860"/>
      <c r="N83" s="57"/>
    </row>
    <row r="84" spans="1:14">
      <c r="B84" s="95" t="s">
        <v>973</v>
      </c>
      <c r="C84" s="96"/>
      <c r="D84" s="96"/>
      <c r="E84" s="96"/>
      <c r="F84" s="96"/>
      <c r="G84" s="96"/>
      <c r="H84" s="96"/>
      <c r="I84" s="93"/>
      <c r="J84" s="94"/>
      <c r="K84" s="311">
        <v>0.05</v>
      </c>
      <c r="L84" s="859">
        <f>N78*K84</f>
        <v>6094.0159694445683</v>
      </c>
      <c r="M84" s="860"/>
      <c r="N84" s="57"/>
    </row>
    <row r="85" spans="1:14" ht="15.75" thickBot="1">
      <c r="B85" s="97" t="s">
        <v>974</v>
      </c>
      <c r="C85" s="98"/>
      <c r="D85" s="98"/>
      <c r="E85" s="98"/>
      <c r="F85" s="98"/>
      <c r="G85" s="98"/>
      <c r="H85" s="98"/>
      <c r="I85" s="99"/>
      <c r="J85" s="100"/>
      <c r="K85" s="312">
        <v>0.05</v>
      </c>
      <c r="L85" s="861">
        <f>N78*K85</f>
        <v>6094.0159694445683</v>
      </c>
      <c r="M85" s="862"/>
      <c r="N85" s="57"/>
    </row>
    <row r="86" spans="1:14" ht="15.75" thickBot="1">
      <c r="B86" s="825" t="s">
        <v>953</v>
      </c>
      <c r="C86" s="826"/>
      <c r="D86" s="826"/>
      <c r="E86" s="826"/>
      <c r="F86" s="826"/>
      <c r="G86" s="826"/>
      <c r="H86" s="826"/>
      <c r="I86" s="826"/>
      <c r="J86" s="826"/>
      <c r="K86" s="826"/>
      <c r="L86" s="826"/>
      <c r="M86" s="827"/>
      <c r="N86" s="58">
        <f>L83+L84+L85</f>
        <v>36564.09581666741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158444.41520555876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993</v>
      </c>
      <c r="C31" s="87" t="s">
        <v>1171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312</v>
      </c>
      <c r="B36" s="838" t="str">
        <f>VLOOKUP(A36,EQUIPOS!A6:D154,3,FALSE)</f>
        <v>Retroexcavadora sobre oruga, potencia 138 HP, balde de 1,5 m3.</v>
      </c>
      <c r="C36" s="839"/>
      <c r="D36" s="839"/>
      <c r="E36" s="839"/>
      <c r="F36" s="839"/>
      <c r="G36" s="839"/>
      <c r="H36" s="840"/>
      <c r="I36" s="274"/>
      <c r="J36" s="275"/>
      <c r="K36" s="276">
        <f>VLOOKUP(A36,EQUIPOS!A6:D161,4,FALSE)</f>
        <v>158602.11435448501</v>
      </c>
      <c r="L36" s="277"/>
      <c r="M36" s="278">
        <v>2.5</v>
      </c>
      <c r="N36" s="279">
        <f>K36/M36</f>
        <v>63440.845741794001</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2.5</v>
      </c>
      <c r="N37" s="279">
        <f>K37/M37</f>
        <v>36619.649976956229</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18300.243963979035</v>
      </c>
      <c r="L38" s="277"/>
      <c r="M38" s="278">
        <v>2.5</v>
      </c>
      <c r="N38" s="279">
        <f>K38/M38</f>
        <v>7320.097585591614</v>
      </c>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214.948243614408</v>
      </c>
    </row>
    <row r="43" spans="1:14" ht="15.75" thickBot="1">
      <c r="B43" s="825" t="s">
        <v>953</v>
      </c>
      <c r="C43" s="826"/>
      <c r="D43" s="826"/>
      <c r="E43" s="826"/>
      <c r="F43" s="826"/>
      <c r="G43" s="826"/>
      <c r="H43" s="826"/>
      <c r="I43" s="826"/>
      <c r="J43" s="826"/>
      <c r="K43" s="826"/>
      <c r="L43" s="826"/>
      <c r="M43" s="827"/>
      <c r="N43" s="105">
        <f>SUM(N36:N42)</f>
        <v>107595.54154795625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1.4</v>
      </c>
      <c r="J59" s="293">
        <v>1</v>
      </c>
      <c r="K59" s="286">
        <f>I59*J59</f>
        <v>1.4</v>
      </c>
      <c r="L59" s="829">
        <f>'900.2'!N78</f>
        <v>776.68466021471158</v>
      </c>
      <c r="M59" s="830"/>
      <c r="N59" s="294">
        <f>K59*L59</f>
        <v>1087.3585243005962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1087.3585243005962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20</v>
      </c>
      <c r="N70" s="303">
        <f>K70/M70</f>
        <v>5413.1</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10747.412180720399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119430.31225297725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23886.062450595451</v>
      </c>
      <c r="M83" s="860"/>
      <c r="N83" s="57"/>
    </row>
    <row r="84" spans="1:14">
      <c r="B84" s="95" t="s">
        <v>973</v>
      </c>
      <c r="C84" s="96"/>
      <c r="D84" s="96"/>
      <c r="E84" s="96"/>
      <c r="F84" s="96"/>
      <c r="G84" s="96"/>
      <c r="H84" s="96"/>
      <c r="I84" s="93"/>
      <c r="J84" s="94"/>
      <c r="K84" s="311">
        <v>0.05</v>
      </c>
      <c r="L84" s="859">
        <f>N78*K84</f>
        <v>5971.5156126488628</v>
      </c>
      <c r="M84" s="860"/>
      <c r="N84" s="57"/>
    </row>
    <row r="85" spans="1:14" ht="15.75" thickBot="1">
      <c r="B85" s="97" t="s">
        <v>974</v>
      </c>
      <c r="C85" s="98"/>
      <c r="D85" s="98"/>
      <c r="E85" s="98"/>
      <c r="F85" s="98"/>
      <c r="G85" s="98"/>
      <c r="H85" s="98"/>
      <c r="I85" s="99"/>
      <c r="J85" s="100"/>
      <c r="K85" s="312">
        <v>0.05</v>
      </c>
      <c r="L85" s="861">
        <f>N78*K85</f>
        <v>5971.5156126488628</v>
      </c>
      <c r="M85" s="862"/>
      <c r="N85" s="57"/>
    </row>
    <row r="86" spans="1:14" ht="15.75" thickBot="1">
      <c r="B86" s="825" t="s">
        <v>953</v>
      </c>
      <c r="C86" s="826"/>
      <c r="D86" s="826"/>
      <c r="E86" s="826"/>
      <c r="F86" s="826"/>
      <c r="G86" s="826"/>
      <c r="H86" s="826"/>
      <c r="I86" s="826"/>
      <c r="J86" s="826"/>
      <c r="K86" s="826"/>
      <c r="L86" s="826"/>
      <c r="M86" s="827"/>
      <c r="N86" s="58">
        <f>L83+L84+L85</f>
        <v>35829.093675893178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155259.40592887043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994</v>
      </c>
      <c r="C31" s="87" t="s">
        <v>1174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147447.67993834539</v>
      </c>
      <c r="L36" s="277"/>
      <c r="M36" s="278">
        <v>22</v>
      </c>
      <c r="N36" s="279">
        <f>K36/M36</f>
        <v>6702.1672699247902</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22</v>
      </c>
      <c r="N37" s="279">
        <f>K37/M37</f>
        <v>4161.3238610177532</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24.425936774364544</v>
      </c>
    </row>
    <row r="43" spans="1:14" ht="15.75" thickBot="1">
      <c r="B43" s="825" t="s">
        <v>953</v>
      </c>
      <c r="C43" s="826"/>
      <c r="D43" s="826"/>
      <c r="E43" s="826"/>
      <c r="F43" s="826"/>
      <c r="G43" s="826"/>
      <c r="H43" s="826"/>
      <c r="I43" s="826"/>
      <c r="J43" s="826"/>
      <c r="K43" s="826"/>
      <c r="L43" s="826"/>
      <c r="M43" s="827"/>
      <c r="N43" s="105">
        <f>SUM(N36:N42)</f>
        <v>10887.91706771691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0.42</v>
      </c>
      <c r="J59" s="293">
        <v>1</v>
      </c>
      <c r="K59" s="286">
        <f>I59*J59</f>
        <v>0.42</v>
      </c>
      <c r="L59" s="829">
        <f>'900.2'!N78</f>
        <v>776.68466021471158</v>
      </c>
      <c r="M59" s="830"/>
      <c r="N59" s="294">
        <f>K59*L59</f>
        <v>326.20755729017884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326.20755729017884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1221.2968387182273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12435.421463725317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2487.0842927450635</v>
      </c>
      <c r="M83" s="860"/>
      <c r="N83" s="57"/>
    </row>
    <row r="84" spans="1:14">
      <c r="B84" s="95" t="s">
        <v>973</v>
      </c>
      <c r="C84" s="96"/>
      <c r="D84" s="96"/>
      <c r="E84" s="96"/>
      <c r="F84" s="96"/>
      <c r="G84" s="96"/>
      <c r="H84" s="96"/>
      <c r="I84" s="93"/>
      <c r="J84" s="94"/>
      <c r="K84" s="311">
        <v>0.05</v>
      </c>
      <c r="L84" s="859">
        <f>N78*K84</f>
        <v>621.77107318626588</v>
      </c>
      <c r="M84" s="860"/>
      <c r="N84" s="57"/>
    </row>
    <row r="85" spans="1:14" ht="15.75" thickBot="1">
      <c r="B85" s="97" t="s">
        <v>974</v>
      </c>
      <c r="C85" s="98"/>
      <c r="D85" s="98"/>
      <c r="E85" s="98"/>
      <c r="F85" s="98"/>
      <c r="G85" s="98"/>
      <c r="H85" s="98"/>
      <c r="I85" s="99"/>
      <c r="J85" s="100"/>
      <c r="K85" s="312">
        <v>0.05</v>
      </c>
      <c r="L85" s="861">
        <f>N78*K85</f>
        <v>621.77107318626588</v>
      </c>
      <c r="M85" s="862"/>
      <c r="N85" s="57"/>
    </row>
    <row r="86" spans="1:14" ht="15.75" thickBot="1">
      <c r="B86" s="825" t="s">
        <v>953</v>
      </c>
      <c r="C86" s="826"/>
      <c r="D86" s="826"/>
      <c r="E86" s="826"/>
      <c r="F86" s="826"/>
      <c r="G86" s="826"/>
      <c r="H86" s="826"/>
      <c r="I86" s="826"/>
      <c r="J86" s="826"/>
      <c r="K86" s="826"/>
      <c r="L86" s="826"/>
      <c r="M86" s="827"/>
      <c r="N86" s="58">
        <f>L83+L84+L85</f>
        <v>3730.6264391175951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16166.047902842913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995</v>
      </c>
      <c r="C31" s="87" t="s">
        <v>1175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147447.67993834539</v>
      </c>
      <c r="L36" s="277"/>
      <c r="M36" s="278">
        <v>22</v>
      </c>
      <c r="N36" s="279">
        <f>K36/M36</f>
        <v>6702.1672699247902</v>
      </c>
    </row>
    <row r="37" spans="1:14">
      <c r="A37" t="s">
        <v>180</v>
      </c>
      <c r="B37" s="838" t="str">
        <f>VLOOKUP(A37,EQUIPOS!A7:D154,3,FALSE)</f>
        <v>Compresor 120 HP, con martillo.</v>
      </c>
      <c r="C37" s="839"/>
      <c r="D37" s="839"/>
      <c r="E37" s="839"/>
      <c r="F37" s="839"/>
      <c r="G37" s="839"/>
      <c r="H37" s="840"/>
      <c r="I37" s="274"/>
      <c r="J37" s="275"/>
      <c r="K37" s="276">
        <f>VLOOKUP(A37,EQUIPOS!A7:D162,4,FALSE)</f>
        <v>91549.124942390568</v>
      </c>
      <c r="L37" s="277"/>
      <c r="M37" s="278">
        <v>22</v>
      </c>
      <c r="N37" s="279">
        <f>K37/M37</f>
        <v>4161.3238610177532</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24.425936774364544</v>
      </c>
    </row>
    <row r="43" spans="1:14" ht="15.75" thickBot="1">
      <c r="B43" s="825" t="s">
        <v>953</v>
      </c>
      <c r="C43" s="826"/>
      <c r="D43" s="826"/>
      <c r="E43" s="826"/>
      <c r="F43" s="826"/>
      <c r="G43" s="826"/>
      <c r="H43" s="826"/>
      <c r="I43" s="826"/>
      <c r="J43" s="826"/>
      <c r="K43" s="826"/>
      <c r="L43" s="826"/>
      <c r="M43" s="827"/>
      <c r="N43" s="105">
        <f>SUM(N36:N42)</f>
        <v>10887.91706771691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0.21</v>
      </c>
      <c r="J59" s="293">
        <v>1</v>
      </c>
      <c r="K59" s="286">
        <f>I59*J59</f>
        <v>0.21</v>
      </c>
      <c r="L59" s="829">
        <f>'900.2'!N78</f>
        <v>776.68466021471158</v>
      </c>
      <c r="M59" s="830"/>
      <c r="N59" s="294">
        <f>K59*L59</f>
        <v>163.10377864508942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163.10377864508942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1221.2968387182273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12272.317685080227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2454.4635370160454</v>
      </c>
      <c r="M83" s="860"/>
      <c r="N83" s="57"/>
    </row>
    <row r="84" spans="1:14">
      <c r="B84" s="95" t="s">
        <v>973</v>
      </c>
      <c r="C84" s="96"/>
      <c r="D84" s="96"/>
      <c r="E84" s="96"/>
      <c r="F84" s="96"/>
      <c r="G84" s="96"/>
      <c r="H84" s="96"/>
      <c r="I84" s="93"/>
      <c r="J84" s="94"/>
      <c r="K84" s="311">
        <v>0.05</v>
      </c>
      <c r="L84" s="859">
        <f>N78*K84</f>
        <v>613.61588425401135</v>
      </c>
      <c r="M84" s="860"/>
      <c r="N84" s="57"/>
    </row>
    <row r="85" spans="1:14" ht="15.75" thickBot="1">
      <c r="B85" s="97" t="s">
        <v>974</v>
      </c>
      <c r="C85" s="98"/>
      <c r="D85" s="98"/>
      <c r="E85" s="98"/>
      <c r="F85" s="98"/>
      <c r="G85" s="98"/>
      <c r="H85" s="98"/>
      <c r="I85" s="99"/>
      <c r="J85" s="100"/>
      <c r="K85" s="312">
        <v>0.05</v>
      </c>
      <c r="L85" s="861">
        <f>N78*K85</f>
        <v>613.61588425401135</v>
      </c>
      <c r="M85" s="862"/>
      <c r="N85" s="57"/>
    </row>
    <row r="86" spans="1:14" ht="15.75" thickBot="1">
      <c r="B86" s="825" t="s">
        <v>953</v>
      </c>
      <c r="C86" s="826"/>
      <c r="D86" s="826"/>
      <c r="E86" s="826"/>
      <c r="F86" s="826"/>
      <c r="G86" s="826"/>
      <c r="H86" s="826"/>
      <c r="I86" s="826"/>
      <c r="J86" s="826"/>
      <c r="K86" s="826"/>
      <c r="L86" s="826"/>
      <c r="M86" s="827"/>
      <c r="N86" s="58">
        <f>L83+L84+L85</f>
        <v>3681.6953055240679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15954.012990604295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996</v>
      </c>
      <c r="C31" s="87" t="s">
        <v>1176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180</v>
      </c>
      <c r="B36" s="838" t="str">
        <f>VLOOKUP(A36,EQUIPOS!A6:D154,3,FALSE)</f>
        <v>Compresor 120 HP, con martillo.</v>
      </c>
      <c r="C36" s="839"/>
      <c r="D36" s="839"/>
      <c r="E36" s="839"/>
      <c r="F36" s="839"/>
      <c r="G36" s="839"/>
      <c r="H36" s="840"/>
      <c r="I36" s="274"/>
      <c r="J36" s="275"/>
      <c r="K36" s="276">
        <f>VLOOKUP(A36,EQUIPOS!A6:D161,4,FALSE)</f>
        <v>91549.124942390568</v>
      </c>
      <c r="L36" s="277"/>
      <c r="M36" s="278">
        <v>20</v>
      </c>
      <c r="N36" s="279">
        <f>K36/M36</f>
        <v>4577.4562471195286</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67.663750000000007</v>
      </c>
    </row>
    <row r="43" spans="1:14" ht="15.75" thickBot="1">
      <c r="B43" s="825" t="s">
        <v>953</v>
      </c>
      <c r="C43" s="826"/>
      <c r="D43" s="826"/>
      <c r="E43" s="826"/>
      <c r="F43" s="826"/>
      <c r="G43" s="826"/>
      <c r="H43" s="826"/>
      <c r="I43" s="826"/>
      <c r="J43" s="826"/>
      <c r="K43" s="826"/>
      <c r="L43" s="826"/>
      <c r="M43" s="827"/>
      <c r="N43" s="105">
        <f>SUM(N36:N42)</f>
        <v>4645.1199971195283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0.08</v>
      </c>
      <c r="J59" s="293">
        <v>1</v>
      </c>
      <c r="K59" s="286">
        <f>I59*J59</f>
        <v>0.08</v>
      </c>
      <c r="L59" s="829">
        <f>'900.2'!N78</f>
        <v>776.68466021471158</v>
      </c>
      <c r="M59" s="830"/>
      <c r="N59" s="294">
        <f>K59*L59</f>
        <v>62.13477281717693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62.13477281717693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160</v>
      </c>
      <c r="N70" s="303">
        <f>K70/M70</f>
        <v>676.63750000000005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676.63750000000005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5383.8922699367049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1076.778453987341</v>
      </c>
      <c r="M83" s="860"/>
      <c r="N83" s="57"/>
    </row>
    <row r="84" spans="1:14">
      <c r="B84" s="95" t="s">
        <v>973</v>
      </c>
      <c r="C84" s="96"/>
      <c r="D84" s="96"/>
      <c r="E84" s="96"/>
      <c r="F84" s="96"/>
      <c r="G84" s="96"/>
      <c r="H84" s="96"/>
      <c r="I84" s="93"/>
      <c r="J84" s="94"/>
      <c r="K84" s="311">
        <v>0.05</v>
      </c>
      <c r="L84" s="859">
        <f>N78*K84</f>
        <v>269.19461349683525</v>
      </c>
      <c r="M84" s="860"/>
      <c r="N84" s="57"/>
    </row>
    <row r="85" spans="1:14" ht="15.75" thickBot="1">
      <c r="B85" s="97" t="s">
        <v>974</v>
      </c>
      <c r="C85" s="98"/>
      <c r="D85" s="98"/>
      <c r="E85" s="98"/>
      <c r="F85" s="98"/>
      <c r="G85" s="98"/>
      <c r="H85" s="98"/>
      <c r="I85" s="99"/>
      <c r="J85" s="100"/>
      <c r="K85" s="312">
        <v>0.05</v>
      </c>
      <c r="L85" s="861">
        <f>N78*K85</f>
        <v>269.19461349683525</v>
      </c>
      <c r="M85" s="862"/>
      <c r="N85" s="57"/>
    </row>
    <row r="86" spans="1:14" ht="15.75" thickBot="1">
      <c r="B86" s="825" t="s">
        <v>953</v>
      </c>
      <c r="C86" s="826"/>
      <c r="D86" s="826"/>
      <c r="E86" s="826"/>
      <c r="F86" s="826"/>
      <c r="G86" s="826"/>
      <c r="H86" s="826"/>
      <c r="I86" s="826"/>
      <c r="J86" s="826"/>
      <c r="K86" s="826"/>
      <c r="L86" s="826"/>
      <c r="M86" s="827"/>
      <c r="N86" s="58">
        <f>L83+L84+L85</f>
        <v>1615.1676809810115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6999.0599509177164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997</v>
      </c>
      <c r="C31" s="87" t="s">
        <v>1177</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195</v>
      </c>
      <c r="B36" s="838" t="str">
        <f>VLOOKUP(A36,EQUIPOS!A6:D154,3,FALSE)</f>
        <v xml:space="preserve">Equipo de oxicorte, Capacidad de corte: hasta 6´´ (152mm) </v>
      </c>
      <c r="C36" s="839"/>
      <c r="D36" s="839"/>
      <c r="E36" s="839"/>
      <c r="F36" s="839"/>
      <c r="G36" s="839"/>
      <c r="H36" s="840"/>
      <c r="I36" s="274"/>
      <c r="J36" s="275"/>
      <c r="K36" s="276">
        <f>VLOOKUP(A36,EQUIPOS!A6:D161,4,FALSE)</f>
        <v>18300.243963979035</v>
      </c>
      <c r="L36" s="277"/>
      <c r="M36" s="278">
        <v>321</v>
      </c>
      <c r="N36" s="279">
        <f>K36/M36</f>
        <v>57.010105806788275</v>
      </c>
    </row>
    <row r="37" spans="1:14">
      <c r="A37" t="s">
        <v>248</v>
      </c>
      <c r="B37" s="838" t="str">
        <f>VLOOKUP(A37,EQUIPOS!A7:D154,3,FALSE)</f>
        <v>Grúa telescópica de 50 Ton.</v>
      </c>
      <c r="C37" s="839"/>
      <c r="D37" s="839"/>
      <c r="E37" s="839"/>
      <c r="F37" s="839"/>
      <c r="G37" s="839"/>
      <c r="H37" s="840"/>
      <c r="I37" s="274"/>
      <c r="J37" s="275"/>
      <c r="K37" s="276">
        <f>VLOOKUP(A37,EQUIPOS!A7:D162,4,FALSE)</f>
        <v>288610.73828009743</v>
      </c>
      <c r="L37" s="277"/>
      <c r="M37" s="278">
        <v>321</v>
      </c>
      <c r="N37" s="279">
        <f>K37/M37</f>
        <v>899.09887314672096</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16.863239875389407</v>
      </c>
    </row>
    <row r="43" spans="1:14" ht="15.75" thickBot="1">
      <c r="B43" s="825" t="s">
        <v>953</v>
      </c>
      <c r="C43" s="826"/>
      <c r="D43" s="826"/>
      <c r="E43" s="826"/>
      <c r="F43" s="826"/>
      <c r="G43" s="826"/>
      <c r="H43" s="826"/>
      <c r="I43" s="826"/>
      <c r="J43" s="826"/>
      <c r="K43" s="826"/>
      <c r="L43" s="826"/>
      <c r="M43" s="827"/>
      <c r="N43" s="105">
        <f>SUM(N36:N42)</f>
        <v>972.97221882889858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1222</v>
      </c>
      <c r="B59" s="52" t="str">
        <f>VLOOKUP(A59,TRANSPORTE!A5:D117,3,FALSE)</f>
        <v>Transporte de acero</v>
      </c>
      <c r="C59" s="324"/>
      <c r="D59" s="324"/>
      <c r="E59" s="324"/>
      <c r="F59" s="324"/>
      <c r="G59" s="324"/>
      <c r="H59" s="318" t="str">
        <f>VLOOKUP(A59,TRANSPORTE!A6:D120,2,FALSE)</f>
        <v>tkm</v>
      </c>
      <c r="I59" s="286">
        <v>1</v>
      </c>
      <c r="J59" s="293">
        <v>1</v>
      </c>
      <c r="K59" s="286">
        <f>I59*J59</f>
        <v>1</v>
      </c>
      <c r="L59" s="829">
        <f>VLOOKUP(A59,TRANSPORTE!A5:D120,4,FALSE)</f>
        <v>1122.7940548877348</v>
      </c>
      <c r="M59" s="830"/>
      <c r="N59" s="294">
        <f>K59*L59</f>
        <v>1122.7940548877348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1122.7940548877348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19</v>
      </c>
      <c r="B70" s="55" t="str">
        <f>VLOOKUP(A70,'MANO DE OBRA'!A8:D68,3,FALSE)</f>
        <v>Obrero (8)</v>
      </c>
      <c r="C70" s="53"/>
      <c r="D70" s="53"/>
      <c r="E70" s="53"/>
      <c r="F70" s="53"/>
      <c r="G70" s="53"/>
      <c r="H70" s="53"/>
      <c r="I70" s="299">
        <f>K70/J70*100</f>
        <v>234080.00000000003</v>
      </c>
      <c r="J70" s="300">
        <v>185</v>
      </c>
      <c r="K70" s="301">
        <f>VLOOKUP(A70,'MANO DE OBRA'!A8:D99,4,FALSE)</f>
        <v>433048</v>
      </c>
      <c r="L70" s="56"/>
      <c r="M70" s="302">
        <v>2568</v>
      </c>
      <c r="N70" s="303">
        <f>K70/M70</f>
        <v>168.63239875389408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168.63239875389408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2264.3986724705273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452.87973449410549</v>
      </c>
      <c r="M83" s="860"/>
      <c r="N83" s="57"/>
    </row>
    <row r="84" spans="1:14">
      <c r="B84" s="95" t="s">
        <v>973</v>
      </c>
      <c r="C84" s="96"/>
      <c r="D84" s="96"/>
      <c r="E84" s="96"/>
      <c r="F84" s="96"/>
      <c r="G84" s="96"/>
      <c r="H84" s="96"/>
      <c r="I84" s="93"/>
      <c r="J84" s="94"/>
      <c r="K84" s="311">
        <v>0.05</v>
      </c>
      <c r="L84" s="859">
        <f>N78*K84</f>
        <v>113.21993362352637</v>
      </c>
      <c r="M84" s="860"/>
      <c r="N84" s="57"/>
    </row>
    <row r="85" spans="1:14" ht="15.75" thickBot="1">
      <c r="B85" s="97" t="s">
        <v>974</v>
      </c>
      <c r="C85" s="98"/>
      <c r="D85" s="98"/>
      <c r="E85" s="98"/>
      <c r="F85" s="98"/>
      <c r="G85" s="98"/>
      <c r="H85" s="98"/>
      <c r="I85" s="99"/>
      <c r="J85" s="100"/>
      <c r="K85" s="312">
        <v>0.05</v>
      </c>
      <c r="L85" s="861">
        <f>N78*K85</f>
        <v>113.21993362352637</v>
      </c>
      <c r="M85" s="862"/>
      <c r="N85" s="57"/>
    </row>
    <row r="86" spans="1:14" ht="15.75" thickBot="1">
      <c r="B86" s="825" t="s">
        <v>953</v>
      </c>
      <c r="C86" s="826"/>
      <c r="D86" s="826"/>
      <c r="E86" s="826"/>
      <c r="F86" s="826"/>
      <c r="G86" s="826"/>
      <c r="H86" s="826"/>
      <c r="I86" s="826"/>
      <c r="J86" s="826"/>
      <c r="K86" s="826"/>
      <c r="L86" s="826"/>
      <c r="M86" s="827"/>
      <c r="N86" s="58">
        <f>L83+L84+L85</f>
        <v>679.31960174115818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2943.7182742116856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999</v>
      </c>
      <c r="C31" s="87" t="s">
        <v>1178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273</v>
      </c>
      <c r="B36" s="838" t="str">
        <f>VLOOKUP(A36,EQUIPOS!A6:D154,3,FALSE)</f>
        <v>Motosierra, 93.6 cm3 - 7.1 HP, 45-90 cm - 7.9 kg</v>
      </c>
      <c r="C36" s="839"/>
      <c r="D36" s="839"/>
      <c r="E36" s="839"/>
      <c r="F36" s="839"/>
      <c r="G36" s="839"/>
      <c r="H36" s="840"/>
      <c r="I36" s="274"/>
      <c r="J36" s="275"/>
      <c r="K36" s="276">
        <f>VLOOKUP(A36,EQUIPOS!A6:D161,4,FALSE)</f>
        <v>8078.763161689345</v>
      </c>
      <c r="L36" s="277"/>
      <c r="M36" s="278">
        <v>3</v>
      </c>
      <c r="N36" s="279">
        <f>K36/M36</f>
        <v>2692.9210538964485</v>
      </c>
    </row>
    <row r="37" spans="1:14">
      <c r="A37" s="212" t="s">
        <v>312</v>
      </c>
      <c r="B37" s="838" t="str">
        <f>VLOOKUP(A37,EQUIPOS!A7:D154,3,FALSE)</f>
        <v>Retroexcavadora sobre oruga, potencia 138 HP, balde de 1,5 m3.</v>
      </c>
      <c r="C37" s="839"/>
      <c r="D37" s="839"/>
      <c r="E37" s="839"/>
      <c r="F37" s="839"/>
      <c r="G37" s="839"/>
      <c r="H37" s="840"/>
      <c r="I37" s="274"/>
      <c r="J37" s="275"/>
      <c r="K37" s="276">
        <f>VLOOKUP(A37,EQUIPOS!A7:D162,4,FALSE)</f>
        <v>158602.11435448501</v>
      </c>
      <c r="L37" s="277"/>
      <c r="M37" s="278">
        <v>3</v>
      </c>
      <c r="N37" s="279">
        <f>K37/M37</f>
        <v>52867.371451495004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673.35467419668339</v>
      </c>
    </row>
    <row r="43" spans="1:14" ht="15.75" thickBot="1">
      <c r="B43" s="825" t="s">
        <v>953</v>
      </c>
      <c r="C43" s="826"/>
      <c r="D43" s="826"/>
      <c r="E43" s="826"/>
      <c r="F43" s="826"/>
      <c r="G43" s="826"/>
      <c r="H43" s="826"/>
      <c r="I43" s="826"/>
      <c r="J43" s="826"/>
      <c r="K43" s="826"/>
      <c r="L43" s="826"/>
      <c r="M43" s="827"/>
      <c r="N43" s="105">
        <f>SUM(N36:N42)</f>
        <v>56233.647179588137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6</v>
      </c>
      <c r="J59" s="293">
        <v>1</v>
      </c>
      <c r="K59" s="286">
        <f>I59*J59</f>
        <v>6</v>
      </c>
      <c r="L59" s="829">
        <f>VLOOKUP(A59,TRANSPORTE!A5:D94,4,FALSE)</f>
        <v>1398.3889592692697</v>
      </c>
      <c r="M59" s="830"/>
      <c r="N59" s="294">
        <f>K59*L59</f>
        <v>8390.3337556156184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8390.3337556156184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v>
      </c>
      <c r="N70" s="303">
        <f>K70/M70</f>
        <v>4445.260150600333</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24</v>
      </c>
      <c r="N71" s="303">
        <f>K71/M71</f>
        <v>9021.8333333333339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13467.093483933666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78091.074419137425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15618.214883827486</v>
      </c>
      <c r="M83" s="860"/>
      <c r="N83" s="57"/>
    </row>
    <row r="84" spans="1:14">
      <c r="B84" s="95" t="s">
        <v>973</v>
      </c>
      <c r="C84" s="96"/>
      <c r="D84" s="96"/>
      <c r="E84" s="96"/>
      <c r="F84" s="96"/>
      <c r="G84" s="96"/>
      <c r="H84" s="96"/>
      <c r="I84" s="93"/>
      <c r="J84" s="94"/>
      <c r="K84" s="311">
        <v>0.05</v>
      </c>
      <c r="L84" s="859">
        <f>N78*K84</f>
        <v>3904.5537209568715</v>
      </c>
      <c r="M84" s="860"/>
      <c r="N84" s="57"/>
    </row>
    <row r="85" spans="1:14" ht="15.75" thickBot="1">
      <c r="B85" s="97" t="s">
        <v>974</v>
      </c>
      <c r="C85" s="98"/>
      <c r="D85" s="98"/>
      <c r="E85" s="98"/>
      <c r="F85" s="98"/>
      <c r="G85" s="98"/>
      <c r="H85" s="98"/>
      <c r="I85" s="99"/>
      <c r="J85" s="100"/>
      <c r="K85" s="312">
        <v>0.05</v>
      </c>
      <c r="L85" s="861">
        <f>N78*K85</f>
        <v>3904.5537209568715</v>
      </c>
      <c r="M85" s="862"/>
      <c r="N85" s="57"/>
    </row>
    <row r="86" spans="1:14" ht="15.75" thickBot="1">
      <c r="B86" s="825" t="s">
        <v>953</v>
      </c>
      <c r="C86" s="826"/>
      <c r="D86" s="826"/>
      <c r="E86" s="826"/>
      <c r="F86" s="826"/>
      <c r="G86" s="826"/>
      <c r="H86" s="826"/>
      <c r="I86" s="826"/>
      <c r="J86" s="826"/>
      <c r="K86" s="826"/>
      <c r="L86" s="826"/>
      <c r="M86" s="827"/>
      <c r="N86" s="58">
        <f>L83+L84+L85</f>
        <v>23427.322325741228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101518.39674487866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1000</v>
      </c>
      <c r="C31" s="87" t="s">
        <v>2229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195</v>
      </c>
      <c r="B36" s="838" t="str">
        <f>VLOOKUP(A36,EQUIPOS!A6:D154,3,FALSE)</f>
        <v xml:space="preserve">Equipo de oxicorte, Capacidad de corte: hasta 6´´ (152mm) </v>
      </c>
      <c r="C36" s="839"/>
      <c r="D36" s="839"/>
      <c r="E36" s="839"/>
      <c r="F36" s="839"/>
      <c r="G36" s="839"/>
      <c r="H36" s="840"/>
      <c r="I36" s="274"/>
      <c r="J36" s="275"/>
      <c r="K36" s="276">
        <f>VLOOKUP(A36,EQUIPOS!A6:D161,4,FALSE)</f>
        <v>18300.243963979035</v>
      </c>
      <c r="L36" s="277"/>
      <c r="M36" s="278">
        <v>4</v>
      </c>
      <c r="N36" s="279">
        <f>K36/M36</f>
        <v>4575.0609909947589</v>
      </c>
    </row>
    <row r="37" spans="1:14">
      <c r="A37" s="114" t="s">
        <v>248</v>
      </c>
      <c r="B37" s="838" t="str">
        <f>VLOOKUP(A37,EQUIPOS!A7:D154,3,FALSE)</f>
        <v>Grúa telescópica de 50 Ton.</v>
      </c>
      <c r="C37" s="839"/>
      <c r="D37" s="839"/>
      <c r="E37" s="839"/>
      <c r="F37" s="839"/>
      <c r="G37" s="839"/>
      <c r="H37" s="840"/>
      <c r="I37" s="274"/>
      <c r="J37" s="275"/>
      <c r="K37" s="276">
        <f>VLOOKUP(A37,EQUIPOS!A7:D162,4,FALSE)</f>
        <v>288610.73828009743</v>
      </c>
      <c r="L37" s="277"/>
      <c r="M37" s="278">
        <v>4</v>
      </c>
      <c r="N37" s="279">
        <f>K37/M37</f>
        <v>72152.684570024358</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1010.0320112950249</v>
      </c>
    </row>
    <row r="43" spans="1:14" ht="15.75" thickBot="1">
      <c r="B43" s="825" t="s">
        <v>953</v>
      </c>
      <c r="C43" s="826"/>
      <c r="D43" s="826"/>
      <c r="E43" s="826"/>
      <c r="F43" s="826"/>
      <c r="G43" s="826"/>
      <c r="H43" s="826"/>
      <c r="I43" s="826"/>
      <c r="J43" s="826"/>
      <c r="K43" s="826"/>
      <c r="L43" s="826"/>
      <c r="M43" s="827"/>
      <c r="N43" s="105">
        <f>SUM(N36:N42)</f>
        <v>77737.777572314139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s="212" t="s">
        <v>1325</v>
      </c>
      <c r="B59" s="52" t="str">
        <f>VLOOKUP(A59,TRANSPORTE!A5:D117,3,FALSE)</f>
        <v xml:space="preserve">Transporte de estructuras metálicas </v>
      </c>
      <c r="C59" s="324"/>
      <c r="D59" s="324"/>
      <c r="E59" s="324"/>
      <c r="F59" s="324"/>
      <c r="G59" s="324"/>
      <c r="H59" s="318" t="str">
        <f>VLOOKUP(A59,TRANSPORTE!A6:D120,2,FALSE)</f>
        <v>kgk</v>
      </c>
      <c r="I59" s="286">
        <v>1</v>
      </c>
      <c r="J59" s="293">
        <v>1</v>
      </c>
      <c r="K59" s="286">
        <f>I59*J59</f>
        <v>1</v>
      </c>
      <c r="L59" s="829">
        <f>VLOOKUP(A59,TRANSPORTE!A5:D117,4,FALSE)</f>
        <v>683.98572380024643</v>
      </c>
      <c r="M59" s="830"/>
      <c r="N59" s="294">
        <f>K59*L59</f>
        <v>683.98572380024643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683.98572380024643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v>
      </c>
      <c r="N70" s="303">
        <f>K70/M70</f>
        <v>3333.9451129502495</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32</v>
      </c>
      <c r="N71" s="303">
        <f>K71/M71</f>
        <v>6766.375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10100.320112950249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88522.083409064624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17704.416681812927</v>
      </c>
      <c r="M83" s="860"/>
      <c r="N83" s="57"/>
    </row>
    <row r="84" spans="1:14">
      <c r="B84" s="95" t="s">
        <v>973</v>
      </c>
      <c r="C84" s="96"/>
      <c r="D84" s="96"/>
      <c r="E84" s="96"/>
      <c r="F84" s="96"/>
      <c r="G84" s="96"/>
      <c r="H84" s="96"/>
      <c r="I84" s="93"/>
      <c r="J84" s="94"/>
      <c r="K84" s="311">
        <v>0.05</v>
      </c>
      <c r="L84" s="859">
        <f>N78*K84</f>
        <v>4426.1041704532317</v>
      </c>
      <c r="M84" s="860"/>
      <c r="N84" s="57"/>
    </row>
    <row r="85" spans="1:14" ht="15.75" thickBot="1">
      <c r="B85" s="97" t="s">
        <v>974</v>
      </c>
      <c r="C85" s="98"/>
      <c r="D85" s="98"/>
      <c r="E85" s="98"/>
      <c r="F85" s="98"/>
      <c r="G85" s="98"/>
      <c r="H85" s="98"/>
      <c r="I85" s="99"/>
      <c r="J85" s="100"/>
      <c r="K85" s="312">
        <v>0.05</v>
      </c>
      <c r="L85" s="861">
        <f>N78*K85</f>
        <v>4426.1041704532317</v>
      </c>
      <c r="M85" s="862"/>
      <c r="N85" s="57"/>
    </row>
    <row r="86" spans="1:14" ht="15.75" thickBot="1">
      <c r="B86" s="825" t="s">
        <v>953</v>
      </c>
      <c r="C86" s="826"/>
      <c r="D86" s="826"/>
      <c r="E86" s="826"/>
      <c r="F86" s="826"/>
      <c r="G86" s="826"/>
      <c r="H86" s="826"/>
      <c r="I86" s="826"/>
      <c r="J86" s="826"/>
      <c r="K86" s="826"/>
      <c r="L86" s="826"/>
      <c r="M86" s="827"/>
      <c r="N86" s="58">
        <f>L83+L84+L85</f>
        <v>26556.625022719392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115078.70843178402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1001</v>
      </c>
      <c r="C31" s="87" t="s">
        <v>1180</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307</v>
      </c>
      <c r="B36" s="838" t="str">
        <f>VLOOKUP(A36,EQUIPOS!A6:D154,3,FALSE)</f>
        <v>Retroexcavadora, Potencia en el Volante 78 HP 2200 RPM</v>
      </c>
      <c r="C36" s="839"/>
      <c r="D36" s="839"/>
      <c r="E36" s="839"/>
      <c r="F36" s="839"/>
      <c r="G36" s="839"/>
      <c r="H36" s="840"/>
      <c r="I36" s="274"/>
      <c r="J36" s="275"/>
      <c r="K36" s="276">
        <f>VLOOKUP(A36,EQUIPOS!A6:D161,4,FALSE)</f>
        <v>92270.137633507751</v>
      </c>
      <c r="L36" s="277"/>
      <c r="M36" s="278">
        <v>5</v>
      </c>
      <c r="N36" s="279">
        <f>K36/M36</f>
        <v>18454.02752670155</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107.474121807204</v>
      </c>
    </row>
    <row r="43" spans="1:14" ht="15.75" thickBot="1">
      <c r="B43" s="825" t="s">
        <v>953</v>
      </c>
      <c r="C43" s="826"/>
      <c r="D43" s="826"/>
      <c r="E43" s="826"/>
      <c r="F43" s="826"/>
      <c r="G43" s="826"/>
      <c r="H43" s="826"/>
      <c r="I43" s="826"/>
      <c r="J43" s="826"/>
      <c r="K43" s="826"/>
      <c r="L43" s="826"/>
      <c r="M43" s="827"/>
      <c r="N43" s="105">
        <f>SUM(N36:N42)</f>
        <v>18561.501648508754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0.70199999999999996</v>
      </c>
      <c r="J59" s="293">
        <v>1</v>
      </c>
      <c r="K59" s="286">
        <f>I59*J59</f>
        <v>0.70199999999999996</v>
      </c>
      <c r="L59" s="829">
        <f>VLOOKUP(A59,TRANSPORTE!A5:D94,4,FALSE)</f>
        <v>1398.3889592692697</v>
      </c>
      <c r="M59" s="830"/>
      <c r="N59" s="294">
        <f>K59*L59</f>
        <v>981.66904940702727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981.66904940702727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v>
      </c>
      <c r="N70" s="303">
        <f>K70/M70</f>
        <v>2667.1560903601994</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40</v>
      </c>
      <c r="N71" s="303">
        <f>K71/M71</f>
        <v>2706.55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5373.7060903601996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24916.876788275982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4983.3753576551971</v>
      </c>
      <c r="M83" s="860"/>
      <c r="N83" s="57"/>
    </row>
    <row r="84" spans="1:14">
      <c r="B84" s="95" t="s">
        <v>973</v>
      </c>
      <c r="C84" s="96"/>
      <c r="D84" s="96"/>
      <c r="E84" s="96"/>
      <c r="F84" s="96"/>
      <c r="G84" s="96"/>
      <c r="H84" s="96"/>
      <c r="I84" s="93"/>
      <c r="J84" s="94"/>
      <c r="K84" s="311">
        <v>0.05</v>
      </c>
      <c r="L84" s="859">
        <f>N78*K84</f>
        <v>1245.8438394137993</v>
      </c>
      <c r="M84" s="860"/>
      <c r="N84" s="57"/>
    </row>
    <row r="85" spans="1:14" ht="15.75" thickBot="1">
      <c r="B85" s="97" t="s">
        <v>974</v>
      </c>
      <c r="C85" s="98"/>
      <c r="D85" s="98"/>
      <c r="E85" s="98"/>
      <c r="F85" s="98"/>
      <c r="G85" s="98"/>
      <c r="H85" s="98"/>
      <c r="I85" s="99"/>
      <c r="J85" s="100"/>
      <c r="K85" s="312">
        <v>0.05</v>
      </c>
      <c r="L85" s="861">
        <f>N78*K85</f>
        <v>1245.8438394137993</v>
      </c>
      <c r="M85" s="862"/>
      <c r="N85" s="57"/>
    </row>
    <row r="86" spans="1:14" ht="15.75" thickBot="1">
      <c r="B86" s="825" t="s">
        <v>953</v>
      </c>
      <c r="C86" s="826"/>
      <c r="D86" s="826"/>
      <c r="E86" s="826"/>
      <c r="F86" s="826"/>
      <c r="G86" s="826"/>
      <c r="H86" s="826"/>
      <c r="I86" s="826"/>
      <c r="J86" s="826"/>
      <c r="K86" s="826"/>
      <c r="L86" s="826"/>
      <c r="M86" s="827"/>
      <c r="N86" s="58">
        <f>L83+L84+L85</f>
        <v>7475.0630364827957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32391.939824758778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1002</v>
      </c>
      <c r="C31" s="87" t="s">
        <v>1181</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307</v>
      </c>
      <c r="B36" s="838" t="str">
        <f>VLOOKUP(A36,EQUIPOS!A6:D154,3,FALSE)</f>
        <v>Retroexcavadora, Potencia en el Volante 78 HP 2200 RPM</v>
      </c>
      <c r="C36" s="839"/>
      <c r="D36" s="839"/>
      <c r="E36" s="839"/>
      <c r="F36" s="839"/>
      <c r="G36" s="839"/>
      <c r="H36" s="840"/>
      <c r="I36" s="274"/>
      <c r="J36" s="275"/>
      <c r="K36" s="276">
        <f>VLOOKUP(A36,EQUIPOS!A6:D161,4,FALSE)</f>
        <v>92270.137633507751</v>
      </c>
      <c r="L36" s="277"/>
      <c r="M36" s="278">
        <v>4</v>
      </c>
      <c r="N36" s="279">
        <f>K36/M36</f>
        <v>23067.534408376938</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67.663750000000007</v>
      </c>
    </row>
    <row r="43" spans="1:14" ht="15.75" thickBot="1">
      <c r="B43" s="825" t="s">
        <v>953</v>
      </c>
      <c r="C43" s="826"/>
      <c r="D43" s="826"/>
      <c r="E43" s="826"/>
      <c r="F43" s="826"/>
      <c r="G43" s="826"/>
      <c r="H43" s="826"/>
      <c r="I43" s="826"/>
      <c r="J43" s="826"/>
      <c r="K43" s="826"/>
      <c r="L43" s="826"/>
      <c r="M43" s="827"/>
      <c r="N43" s="105">
        <f>SUM(N36:N42)</f>
        <v>23135.198158376937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3.03</v>
      </c>
      <c r="J59" s="293">
        <v>1</v>
      </c>
      <c r="K59" s="286">
        <f>I59*J59</f>
        <v>3.03</v>
      </c>
      <c r="L59" s="829">
        <f>VLOOKUP(A59,TRANSPORTE!A5:D94,4,FALSE)</f>
        <v>1398.3889592692697</v>
      </c>
      <c r="M59" s="830"/>
      <c r="N59" s="294">
        <f>K59*L59</f>
        <v>4237.1185465858871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4237.1185465858871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32</v>
      </c>
      <c r="N70" s="303">
        <f>K70/M70</f>
        <v>3383.1875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3383.1875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30755.504204962825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6151.1008409925653</v>
      </c>
      <c r="M83" s="860"/>
      <c r="N83" s="57"/>
    </row>
    <row r="84" spans="1:14">
      <c r="B84" s="95" t="s">
        <v>973</v>
      </c>
      <c r="C84" s="96"/>
      <c r="D84" s="96"/>
      <c r="E84" s="96"/>
      <c r="F84" s="96"/>
      <c r="G84" s="96"/>
      <c r="H84" s="96"/>
      <c r="I84" s="93"/>
      <c r="J84" s="94"/>
      <c r="K84" s="311">
        <v>0.05</v>
      </c>
      <c r="L84" s="859">
        <f>N78*K84</f>
        <v>1537.7752102481413</v>
      </c>
      <c r="M84" s="860"/>
      <c r="N84" s="57"/>
    </row>
    <row r="85" spans="1:14" ht="15.75" thickBot="1">
      <c r="B85" s="97" t="s">
        <v>974</v>
      </c>
      <c r="C85" s="98"/>
      <c r="D85" s="98"/>
      <c r="E85" s="98"/>
      <c r="F85" s="98"/>
      <c r="G85" s="98"/>
      <c r="H85" s="98"/>
      <c r="I85" s="99"/>
      <c r="J85" s="100"/>
      <c r="K85" s="312">
        <v>0.05</v>
      </c>
      <c r="L85" s="861">
        <f>N78*K85</f>
        <v>1537.7752102481413</v>
      </c>
      <c r="M85" s="862"/>
      <c r="N85" s="57"/>
    </row>
    <row r="86" spans="1:14" ht="15.75" thickBot="1">
      <c r="B86" s="825" t="s">
        <v>953</v>
      </c>
      <c r="C86" s="826"/>
      <c r="D86" s="826"/>
      <c r="E86" s="826"/>
      <c r="F86" s="826"/>
      <c r="G86" s="826"/>
      <c r="H86" s="826"/>
      <c r="I86" s="826"/>
      <c r="J86" s="826"/>
      <c r="K86" s="826"/>
      <c r="L86" s="826"/>
      <c r="M86" s="827"/>
      <c r="N86" s="58">
        <f>L83+L84+L85</f>
        <v>9226.651261488847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39982.155466451673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1003</v>
      </c>
      <c r="C31" s="87" t="s">
        <v>1182</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c r="B36" s="838"/>
      <c r="C36" s="839"/>
      <c r="D36" s="839"/>
      <c r="E36" s="839"/>
      <c r="F36" s="839"/>
      <c r="G36" s="839"/>
      <c r="H36" s="840"/>
      <c r="I36" s="274"/>
      <c r="J36" s="275"/>
      <c r="K36" s="276"/>
      <c r="L36" s="277"/>
      <c r="M36" s="278"/>
      <c r="N36" s="279"/>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144.34933333333333</v>
      </c>
    </row>
    <row r="43" spans="1:14" ht="15.75" thickBot="1">
      <c r="B43" s="825" t="s">
        <v>953</v>
      </c>
      <c r="C43" s="826"/>
      <c r="D43" s="826"/>
      <c r="E43" s="826"/>
      <c r="F43" s="826"/>
      <c r="G43" s="826"/>
      <c r="H43" s="826"/>
      <c r="I43" s="826"/>
      <c r="J43" s="826"/>
      <c r="K43" s="826"/>
      <c r="L43" s="826"/>
      <c r="M43" s="827"/>
      <c r="N43" s="105">
        <f>SUM(N36:N42)</f>
        <v>144.34933333333333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150</v>
      </c>
      <c r="N70" s="303">
        <f>K70/M70</f>
        <v>1443.4933333333333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1443.4933333333333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1587.8426666666667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317.56853333333333</v>
      </c>
      <c r="M83" s="860"/>
      <c r="N83" s="57"/>
    </row>
    <row r="84" spans="1:14">
      <c r="B84" s="95" t="s">
        <v>973</v>
      </c>
      <c r="C84" s="96"/>
      <c r="D84" s="96"/>
      <c r="E84" s="96"/>
      <c r="F84" s="96"/>
      <c r="G84" s="96"/>
      <c r="H84" s="96"/>
      <c r="I84" s="93"/>
      <c r="J84" s="94"/>
      <c r="K84" s="311">
        <v>0.05</v>
      </c>
      <c r="L84" s="859">
        <f>N78*K84</f>
        <v>79.392133333333334</v>
      </c>
      <c r="M84" s="860"/>
      <c r="N84" s="57"/>
    </row>
    <row r="85" spans="1:14" ht="15.75" thickBot="1">
      <c r="B85" s="97" t="s">
        <v>974</v>
      </c>
      <c r="C85" s="98"/>
      <c r="D85" s="98"/>
      <c r="E85" s="98"/>
      <c r="F85" s="98"/>
      <c r="G85" s="98"/>
      <c r="H85" s="98"/>
      <c r="I85" s="99"/>
      <c r="J85" s="100"/>
      <c r="K85" s="312">
        <v>0.05</v>
      </c>
      <c r="L85" s="861">
        <f>N78*K85</f>
        <v>79.392133333333334</v>
      </c>
      <c r="M85" s="862"/>
      <c r="N85" s="57"/>
    </row>
    <row r="86" spans="1:14" ht="15.75" thickBot="1">
      <c r="B86" s="825" t="s">
        <v>953</v>
      </c>
      <c r="C86" s="826"/>
      <c r="D86" s="826"/>
      <c r="E86" s="826"/>
      <c r="F86" s="826"/>
      <c r="G86" s="826"/>
      <c r="H86" s="826"/>
      <c r="I86" s="826"/>
      <c r="J86" s="826"/>
      <c r="K86" s="826"/>
      <c r="L86" s="826"/>
      <c r="M86" s="827"/>
      <c r="N86" s="58">
        <f>L83+L84+L85</f>
        <v>476.3528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2064.1954666666666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1004</v>
      </c>
      <c r="C31" s="87" t="s">
        <v>2019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310</v>
      </c>
      <c r="B36" s="838" t="str">
        <f>VLOOKUP(A36,EQUIPOS!A6:D154,3,FALSE)</f>
        <v>Retroexcavadora A25C</v>
      </c>
      <c r="C36" s="839"/>
      <c r="D36" s="839"/>
      <c r="E36" s="839"/>
      <c r="F36" s="839"/>
      <c r="G36" s="839"/>
      <c r="H36" s="840"/>
      <c r="I36" s="274"/>
      <c r="J36" s="275"/>
      <c r="K36" s="276">
        <f>VLOOKUP(A36,EQUIPOS!A6:D163,4,FALSE)</f>
        <v>158602.11435448501</v>
      </c>
      <c r="L36" s="277"/>
      <c r="M36" s="278">
        <v>3</v>
      </c>
      <c r="N36" s="279">
        <f>K36/M36</f>
        <v>52867.371451495004</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90.218333333333348</v>
      </c>
    </row>
    <row r="43" spans="1:14" ht="15.75" thickBot="1">
      <c r="B43" s="825" t="s">
        <v>953</v>
      </c>
      <c r="C43" s="826"/>
      <c r="D43" s="826"/>
      <c r="E43" s="826"/>
      <c r="F43" s="826"/>
      <c r="G43" s="826"/>
      <c r="H43" s="826"/>
      <c r="I43" s="826"/>
      <c r="J43" s="826"/>
      <c r="K43" s="826"/>
      <c r="L43" s="826"/>
      <c r="M43" s="827"/>
      <c r="N43" s="105">
        <f>SUM(N36:N42)</f>
        <v>52957.589784828335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829">
        <f>VLOOKUP(A59,TRANSPORTE!A6:D117,4,FALSE)</f>
        <v>1122.7940548877348</v>
      </c>
      <c r="M59" s="830"/>
      <c r="N59" s="294">
        <f>K59*L59</f>
        <v>1908.749893309149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1908.749893309149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9021.8333333333339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63888.173011470819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12777.634602294165</v>
      </c>
      <c r="M83" s="860"/>
      <c r="N83" s="57"/>
    </row>
    <row r="84" spans="1:14">
      <c r="B84" s="95" t="s">
        <v>973</v>
      </c>
      <c r="C84" s="96"/>
      <c r="D84" s="96"/>
      <c r="E84" s="96"/>
      <c r="F84" s="96"/>
      <c r="G84" s="96"/>
      <c r="H84" s="96"/>
      <c r="I84" s="93"/>
      <c r="J84" s="94"/>
      <c r="K84" s="311">
        <v>0.05</v>
      </c>
      <c r="L84" s="859">
        <f>N78*K84</f>
        <v>3194.4086505735413</v>
      </c>
      <c r="M84" s="860"/>
      <c r="N84" s="57"/>
    </row>
    <row r="85" spans="1:14" ht="15.75" thickBot="1">
      <c r="B85" s="97" t="s">
        <v>974</v>
      </c>
      <c r="C85" s="98"/>
      <c r="D85" s="98"/>
      <c r="E85" s="98"/>
      <c r="F85" s="98"/>
      <c r="G85" s="98"/>
      <c r="H85" s="98"/>
      <c r="I85" s="99"/>
      <c r="J85" s="100"/>
      <c r="K85" s="312">
        <v>0.05</v>
      </c>
      <c r="L85" s="861">
        <f>N78*K85</f>
        <v>3194.4086505735413</v>
      </c>
      <c r="M85" s="862"/>
      <c r="N85" s="57"/>
    </row>
    <row r="86" spans="1:14" ht="15.75" thickBot="1">
      <c r="B86" s="825" t="s">
        <v>953</v>
      </c>
      <c r="C86" s="826"/>
      <c r="D86" s="826"/>
      <c r="E86" s="826"/>
      <c r="F86" s="826"/>
      <c r="G86" s="826"/>
      <c r="H86" s="826"/>
      <c r="I86" s="826"/>
      <c r="J86" s="826"/>
      <c r="K86" s="826"/>
      <c r="L86" s="826"/>
      <c r="M86" s="827"/>
      <c r="N86" s="58">
        <f>L83+L84+L85</f>
        <v>19166.451903441248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83054.62491491207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1005</v>
      </c>
      <c r="C31" s="87" t="s">
        <v>1184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310</v>
      </c>
      <c r="B36" s="838" t="str">
        <f>VLOOKUP(A36,EQUIPOS!A6:D154,3,FALSE)</f>
        <v>Retroexcavadora A25C</v>
      </c>
      <c r="C36" s="839"/>
      <c r="D36" s="839"/>
      <c r="E36" s="839"/>
      <c r="F36" s="839"/>
      <c r="G36" s="839"/>
      <c r="H36" s="840"/>
      <c r="I36" s="274"/>
      <c r="J36" s="275"/>
      <c r="K36" s="276">
        <f>VLOOKUP(A36,EQUIPOS!A6:D163,4,FALSE)</f>
        <v>158602.11435448501</v>
      </c>
      <c r="L36" s="277"/>
      <c r="M36" s="278">
        <v>3</v>
      </c>
      <c r="N36" s="279">
        <f>K36/M36</f>
        <v>52867.371451495004</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90.218333333333348</v>
      </c>
    </row>
    <row r="43" spans="1:14" ht="15.75" thickBot="1">
      <c r="B43" s="825" t="s">
        <v>953</v>
      </c>
      <c r="C43" s="826"/>
      <c r="D43" s="826"/>
      <c r="E43" s="826"/>
      <c r="F43" s="826"/>
      <c r="G43" s="826"/>
      <c r="H43" s="826"/>
      <c r="I43" s="826"/>
      <c r="J43" s="826"/>
      <c r="K43" s="826"/>
      <c r="L43" s="826"/>
      <c r="M43" s="827"/>
      <c r="N43" s="105">
        <f>SUM(N36:N42)</f>
        <v>52957.589784828335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829">
        <f>VLOOKUP(A59,TRANSPORTE!A6:D117,4,FALSE)</f>
        <v>1122.7940548877348</v>
      </c>
      <c r="M59" s="830"/>
      <c r="N59" s="294">
        <f>K59*L59</f>
        <v>1908.749893309149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1908.749893309149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9021.8333333333339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63888.173011470819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12777.634602294165</v>
      </c>
      <c r="M83" s="860"/>
      <c r="N83" s="57"/>
    </row>
    <row r="84" spans="1:14">
      <c r="B84" s="95" t="s">
        <v>973</v>
      </c>
      <c r="C84" s="96"/>
      <c r="D84" s="96"/>
      <c r="E84" s="96"/>
      <c r="F84" s="96"/>
      <c r="G84" s="96"/>
      <c r="H84" s="96"/>
      <c r="I84" s="93"/>
      <c r="J84" s="94"/>
      <c r="K84" s="311">
        <v>0.05</v>
      </c>
      <c r="L84" s="859">
        <f>N78*K84</f>
        <v>3194.4086505735413</v>
      </c>
      <c r="M84" s="860"/>
      <c r="N84" s="57"/>
    </row>
    <row r="85" spans="1:14" ht="15.75" thickBot="1">
      <c r="B85" s="97" t="s">
        <v>974</v>
      </c>
      <c r="C85" s="98"/>
      <c r="D85" s="98"/>
      <c r="E85" s="98"/>
      <c r="F85" s="98"/>
      <c r="G85" s="98"/>
      <c r="H85" s="98"/>
      <c r="I85" s="99"/>
      <c r="J85" s="100"/>
      <c r="K85" s="312">
        <v>0.05</v>
      </c>
      <c r="L85" s="861">
        <f>N78*K85</f>
        <v>3194.4086505735413</v>
      </c>
      <c r="M85" s="862"/>
      <c r="N85" s="57"/>
    </row>
    <row r="86" spans="1:14" ht="15.75" thickBot="1">
      <c r="B86" s="825" t="s">
        <v>953</v>
      </c>
      <c r="C86" s="826"/>
      <c r="D86" s="826"/>
      <c r="E86" s="826"/>
      <c r="F86" s="826"/>
      <c r="G86" s="826"/>
      <c r="H86" s="826"/>
      <c r="I86" s="826"/>
      <c r="J86" s="826"/>
      <c r="K86" s="826"/>
      <c r="L86" s="826"/>
      <c r="M86" s="827"/>
      <c r="N86" s="58">
        <f>L83+L84+L85</f>
        <v>19166.451903441248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83054.62491491207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1006</v>
      </c>
      <c r="C31" s="87" t="s">
        <v>1185</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158602.11435448501</v>
      </c>
      <c r="L36" s="277"/>
      <c r="M36" s="278">
        <v>45</v>
      </c>
      <c r="N36" s="279">
        <f>K36/M36</f>
        <v>3524.491430099667</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1.5036388888888887</v>
      </c>
    </row>
    <row r="43" spans="1:14" ht="15.75" thickBot="1">
      <c r="B43" s="825" t="s">
        <v>953</v>
      </c>
      <c r="C43" s="826"/>
      <c r="D43" s="826"/>
      <c r="E43" s="826"/>
      <c r="F43" s="826"/>
      <c r="G43" s="826"/>
      <c r="H43" s="826"/>
      <c r="I43" s="826"/>
      <c r="J43" s="826"/>
      <c r="K43" s="826"/>
      <c r="L43" s="826"/>
      <c r="M43" s="827"/>
      <c r="N43" s="105">
        <f>SUM(N36:N42)</f>
        <v>3525.9950689885559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1325</v>
      </c>
      <c r="B59" s="52" t="str">
        <f>VLOOKUP(A59,TRANSPORTE!A6:D117,3,FALSE)</f>
        <v xml:space="preserve">Transporte de estructuras metálicas </v>
      </c>
      <c r="C59" s="324"/>
      <c r="D59" s="324"/>
      <c r="E59" s="324"/>
      <c r="F59" s="324"/>
      <c r="G59" s="324"/>
      <c r="H59" s="318" t="s">
        <v>339</v>
      </c>
      <c r="I59" s="286">
        <v>35.700000000000003</v>
      </c>
      <c r="J59" s="293">
        <v>1</v>
      </c>
      <c r="K59" s="286">
        <f>I59*J59</f>
        <v>35.700000000000003</v>
      </c>
      <c r="L59" s="829">
        <f>VLOOKUP(A59,TRANSPORTE!A6:D117,4,FALSE)</f>
        <v>683.98572380024643</v>
      </c>
      <c r="M59" s="830"/>
      <c r="N59" s="294">
        <f>K59*L59</f>
        <v>24418.290339668798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24418.290339668798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150.36388888888888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28094.649297546242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5618.9298595092487</v>
      </c>
      <c r="M83" s="860"/>
      <c r="N83" s="57"/>
    </row>
    <row r="84" spans="1:14">
      <c r="B84" s="95" t="s">
        <v>973</v>
      </c>
      <c r="C84" s="96"/>
      <c r="D84" s="96"/>
      <c r="E84" s="96"/>
      <c r="F84" s="96"/>
      <c r="G84" s="96"/>
      <c r="H84" s="96"/>
      <c r="I84" s="93"/>
      <c r="J84" s="94"/>
      <c r="K84" s="311">
        <v>0.05</v>
      </c>
      <c r="L84" s="859">
        <f>N78*K84</f>
        <v>1404.7324648773122</v>
      </c>
      <c r="M84" s="860"/>
      <c r="N84" s="57"/>
    </row>
    <row r="85" spans="1:14" ht="15.75" thickBot="1">
      <c r="B85" s="97" t="s">
        <v>974</v>
      </c>
      <c r="C85" s="98"/>
      <c r="D85" s="98"/>
      <c r="E85" s="98"/>
      <c r="F85" s="98"/>
      <c r="G85" s="98"/>
      <c r="H85" s="98"/>
      <c r="I85" s="99"/>
      <c r="J85" s="100"/>
      <c r="K85" s="312">
        <v>0.05</v>
      </c>
      <c r="L85" s="861">
        <f>N78*K85</f>
        <v>1404.7324648773122</v>
      </c>
      <c r="M85" s="862"/>
      <c r="N85" s="57"/>
    </row>
    <row r="86" spans="1:14" ht="15.75" thickBot="1">
      <c r="B86" s="825" t="s">
        <v>953</v>
      </c>
      <c r="C86" s="826"/>
      <c r="D86" s="826"/>
      <c r="E86" s="826"/>
      <c r="F86" s="826"/>
      <c r="G86" s="826"/>
      <c r="H86" s="826"/>
      <c r="I86" s="826"/>
      <c r="J86" s="826"/>
      <c r="K86" s="826"/>
      <c r="L86" s="826"/>
      <c r="M86" s="827"/>
      <c r="N86" s="58">
        <f>L83+L84+L85</f>
        <v>8428.3947892638735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36523.044086810114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1007</v>
      </c>
      <c r="C31" s="87" t="s">
        <v>1186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c r="B36" s="838"/>
      <c r="C36" s="839"/>
      <c r="D36" s="839"/>
      <c r="E36" s="839"/>
      <c r="F36" s="839"/>
      <c r="G36" s="839"/>
      <c r="H36" s="840"/>
      <c r="I36" s="274"/>
      <c r="J36" s="275"/>
      <c r="K36" s="276"/>
      <c r="L36" s="277"/>
      <c r="M36" s="278"/>
      <c r="N36" s="279"/>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60.145555555555553</v>
      </c>
    </row>
    <row r="43" spans="1:14" ht="15.75" thickBot="1">
      <c r="B43" s="825" t="s">
        <v>953</v>
      </c>
      <c r="C43" s="826"/>
      <c r="D43" s="826"/>
      <c r="E43" s="826"/>
      <c r="F43" s="826"/>
      <c r="G43" s="826"/>
      <c r="H43" s="826"/>
      <c r="I43" s="826"/>
      <c r="J43" s="826"/>
      <c r="K43" s="826"/>
      <c r="L43" s="826"/>
      <c r="M43" s="827"/>
      <c r="N43" s="105">
        <f>SUM(N36:N42)</f>
        <v>60.145555555555553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1325</v>
      </c>
      <c r="B59" s="52" t="str">
        <f>VLOOKUP(A59,TRANSPORTE!A6:D117,3,FALSE)</f>
        <v xml:space="preserve">Transporte de estructuras metálicas </v>
      </c>
      <c r="C59" s="324"/>
      <c r="D59" s="324"/>
      <c r="E59" s="324"/>
      <c r="F59" s="324"/>
      <c r="G59" s="324"/>
      <c r="H59" s="318" t="s">
        <v>339</v>
      </c>
      <c r="I59" s="286">
        <v>10.25</v>
      </c>
      <c r="J59" s="293">
        <v>1</v>
      </c>
      <c r="K59" s="286">
        <f>I59*J59</f>
        <v>10.25</v>
      </c>
      <c r="L59" s="829">
        <f>VLOOKUP(A59,TRANSPORTE!A6:D117,4,FALSE)</f>
        <v>683.98572380024643</v>
      </c>
      <c r="M59" s="830"/>
      <c r="N59" s="294">
        <f>K59*L59</f>
        <v>7010.8536689525263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7010.8536689525263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360</v>
      </c>
      <c r="N70" s="303">
        <f>K70/M70</f>
        <v>601.45555555555552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601.45555555555552</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7672.4547800636374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1534.4909560127276</v>
      </c>
      <c r="M83" s="860"/>
      <c r="N83" s="57"/>
    </row>
    <row r="84" spans="1:14">
      <c r="B84" s="95" t="s">
        <v>973</v>
      </c>
      <c r="C84" s="96"/>
      <c r="D84" s="96"/>
      <c r="E84" s="96"/>
      <c r="F84" s="96"/>
      <c r="G84" s="96"/>
      <c r="H84" s="96"/>
      <c r="I84" s="93"/>
      <c r="J84" s="94"/>
      <c r="K84" s="311">
        <v>0.05</v>
      </c>
      <c r="L84" s="859">
        <f>N78*K84</f>
        <v>383.62273900318189</v>
      </c>
      <c r="M84" s="860"/>
      <c r="N84" s="57"/>
    </row>
    <row r="85" spans="1:14" ht="15.75" thickBot="1">
      <c r="B85" s="97" t="s">
        <v>974</v>
      </c>
      <c r="C85" s="98"/>
      <c r="D85" s="98"/>
      <c r="E85" s="98"/>
      <c r="F85" s="98"/>
      <c r="G85" s="98"/>
      <c r="H85" s="98"/>
      <c r="I85" s="99"/>
      <c r="J85" s="100"/>
      <c r="K85" s="312">
        <v>0.05</v>
      </c>
      <c r="L85" s="861">
        <f>N78*K85</f>
        <v>383.62273900318189</v>
      </c>
      <c r="M85" s="862"/>
      <c r="N85" s="57"/>
    </row>
    <row r="86" spans="1:14" ht="15.75" thickBot="1">
      <c r="B86" s="825" t="s">
        <v>953</v>
      </c>
      <c r="C86" s="826"/>
      <c r="D86" s="826"/>
      <c r="E86" s="826"/>
      <c r="F86" s="826"/>
      <c r="G86" s="826"/>
      <c r="H86" s="826"/>
      <c r="I86" s="826"/>
      <c r="J86" s="826"/>
      <c r="K86" s="826"/>
      <c r="L86" s="826"/>
      <c r="M86" s="827"/>
      <c r="N86" s="58">
        <f>L83+L84+L85</f>
        <v>2301.7364340190911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9974.191214082728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1008</v>
      </c>
      <c r="C31" s="87" t="s">
        <v>1187</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158602.11435448501</v>
      </c>
      <c r="L36" s="277"/>
      <c r="M36" s="278">
        <v>45</v>
      </c>
      <c r="N36" s="279">
        <f>K36/M36</f>
        <v>3524.491430099667</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1.5036388888888887</v>
      </c>
    </row>
    <row r="43" spans="1:14" ht="15.75" thickBot="1">
      <c r="B43" s="825" t="s">
        <v>953</v>
      </c>
      <c r="C43" s="826"/>
      <c r="D43" s="826"/>
      <c r="E43" s="826"/>
      <c r="F43" s="826"/>
      <c r="G43" s="826"/>
      <c r="H43" s="826"/>
      <c r="I43" s="826"/>
      <c r="J43" s="826"/>
      <c r="K43" s="826"/>
      <c r="L43" s="826"/>
      <c r="M43" s="827"/>
      <c r="N43" s="105">
        <f>SUM(N36:N42)</f>
        <v>3525.9950689885559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1412</v>
      </c>
      <c r="B59" s="52" t="str">
        <f>VLOOKUP(A59,TRANSPORTE!A6:D117,3,FALSE)</f>
        <v>Transporte de barrera de seguridad</v>
      </c>
      <c r="C59" s="324"/>
      <c r="D59" s="324"/>
      <c r="E59" s="324"/>
      <c r="F59" s="324"/>
      <c r="G59" s="324"/>
      <c r="H59" s="318" t="s">
        <v>339</v>
      </c>
      <c r="I59" s="286">
        <v>0.81049499999999997</v>
      </c>
      <c r="J59" s="293">
        <v>1</v>
      </c>
      <c r="K59" s="286">
        <f>I59*J59</f>
        <v>0.81049499999999997</v>
      </c>
      <c r="L59" s="829">
        <f>VLOOKUP(A59,TRANSPORTE!A6:D117,4,FALSE)</f>
        <v>1398.3889592692697</v>
      </c>
      <c r="M59" s="830"/>
      <c r="N59" s="294">
        <f>K59*L59</f>
        <v>1133.3872595429466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1133.3872595429466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150.36388888888888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4809.746217420392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961.94924348407847</v>
      </c>
      <c r="M83" s="860"/>
      <c r="N83" s="57"/>
    </row>
    <row r="84" spans="1:14">
      <c r="B84" s="95" t="s">
        <v>973</v>
      </c>
      <c r="C84" s="96"/>
      <c r="D84" s="96"/>
      <c r="E84" s="96"/>
      <c r="F84" s="96"/>
      <c r="G84" s="96"/>
      <c r="H84" s="96"/>
      <c r="I84" s="93"/>
      <c r="J84" s="94"/>
      <c r="K84" s="311">
        <v>0.05</v>
      </c>
      <c r="L84" s="859">
        <f>N78*K84</f>
        <v>240.48731087101962</v>
      </c>
      <c r="M84" s="860"/>
      <c r="N84" s="57"/>
    </row>
    <row r="85" spans="1:14" ht="15.75" thickBot="1">
      <c r="B85" s="97" t="s">
        <v>974</v>
      </c>
      <c r="C85" s="98"/>
      <c r="D85" s="98"/>
      <c r="E85" s="98"/>
      <c r="F85" s="98"/>
      <c r="G85" s="98"/>
      <c r="H85" s="98"/>
      <c r="I85" s="99"/>
      <c r="J85" s="100"/>
      <c r="K85" s="312">
        <v>0.05</v>
      </c>
      <c r="L85" s="861">
        <f>N78*K85</f>
        <v>240.48731087101962</v>
      </c>
      <c r="M85" s="862"/>
      <c r="N85" s="57"/>
    </row>
    <row r="86" spans="1:14" ht="15.75" thickBot="1">
      <c r="B86" s="825" t="s">
        <v>953</v>
      </c>
      <c r="C86" s="826"/>
      <c r="D86" s="826"/>
      <c r="E86" s="826"/>
      <c r="F86" s="826"/>
      <c r="G86" s="826"/>
      <c r="H86" s="826"/>
      <c r="I86" s="826"/>
      <c r="J86" s="826"/>
      <c r="K86" s="826"/>
      <c r="L86" s="826"/>
      <c r="M86" s="827"/>
      <c r="N86" s="58">
        <f>L83+L84+L85</f>
        <v>1442.9238652261176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6252.6700826465094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1425</v>
      </c>
      <c r="C31" s="87" t="s">
        <v>1413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VLOOKUP(A36,EQUIPOS!A5:D154,4,FALSE)</f>
        <v>152502.03303315863</v>
      </c>
      <c r="L36" s="277"/>
      <c r="M36" s="278">
        <v>0.625</v>
      </c>
      <c r="N36" s="279">
        <f>K36/M36</f>
        <v>244003.2528530538</v>
      </c>
    </row>
    <row r="37" spans="1:14">
      <c r="A37" s="114" t="s">
        <v>241</v>
      </c>
      <c r="B37" s="838" t="str">
        <f>VLOOKUP(A37,EQUIPOS!A7:D154,3,FALSE)</f>
        <v>Grúa (capacidad 15 ton)</v>
      </c>
      <c r="C37" s="839"/>
      <c r="D37" s="839"/>
      <c r="E37" s="839"/>
      <c r="F37" s="839"/>
      <c r="G37" s="839"/>
      <c r="H37" s="840"/>
      <c r="I37" s="274"/>
      <c r="J37" s="275"/>
      <c r="K37" s="276">
        <f>VLOOKUP(A37,EQUIPOS!A6:D154,4,FALSE)</f>
        <v>148554.92158994748</v>
      </c>
      <c r="L37" s="277"/>
      <c r="M37" s="278">
        <v>0.625</v>
      </c>
      <c r="N37" s="279">
        <f>K37/M37</f>
        <v>237687.87454391597</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2706.55</v>
      </c>
    </row>
    <row r="43" spans="1:14" ht="15.75" thickBot="1">
      <c r="B43" s="825" t="s">
        <v>953</v>
      </c>
      <c r="C43" s="826"/>
      <c r="D43" s="826"/>
      <c r="E43" s="826"/>
      <c r="F43" s="826"/>
      <c r="G43" s="826"/>
      <c r="H43" s="826"/>
      <c r="I43" s="826"/>
      <c r="J43" s="826"/>
      <c r="K43" s="826"/>
      <c r="L43" s="826"/>
      <c r="M43" s="827"/>
      <c r="N43" s="401">
        <f>SUM(N36:N42)</f>
        <v>484397.67739696975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61482.382771284254</v>
      </c>
      <c r="N49" s="279">
        <f>K49*M49</f>
        <v>61482.382771284254</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4165.110508642817</v>
      </c>
      <c r="N50" s="279">
        <f>K50*M50</f>
        <v>4165.110508642817</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46857.493222231693</v>
      </c>
      <c r="N51" s="279">
        <f>K51*M51</f>
        <v>93714.986444463386</v>
      </c>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171857.81125031889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5</v>
      </c>
      <c r="N70" s="402">
        <f>K70/M70</f>
        <v>54131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54131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710386.48864728864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142077.29772945773</v>
      </c>
      <c r="M83" s="860"/>
      <c r="N83" s="57"/>
    </row>
    <row r="84" spans="1:14">
      <c r="B84" s="95" t="s">
        <v>973</v>
      </c>
      <c r="C84" s="96"/>
      <c r="D84" s="96"/>
      <c r="E84" s="96"/>
      <c r="F84" s="96"/>
      <c r="G84" s="96"/>
      <c r="H84" s="96"/>
      <c r="I84" s="93"/>
      <c r="J84" s="94"/>
      <c r="K84" s="311">
        <v>0.05</v>
      </c>
      <c r="L84" s="859">
        <f>N78*K84</f>
        <v>35519.324432364432</v>
      </c>
      <c r="M84" s="860"/>
      <c r="N84" s="57"/>
    </row>
    <row r="85" spans="1:14" ht="15.75" thickBot="1">
      <c r="B85" s="97" t="s">
        <v>974</v>
      </c>
      <c r="C85" s="98"/>
      <c r="D85" s="98"/>
      <c r="E85" s="98"/>
      <c r="F85" s="98"/>
      <c r="G85" s="98"/>
      <c r="H85" s="98"/>
      <c r="I85" s="99"/>
      <c r="J85" s="100"/>
      <c r="K85" s="312">
        <v>0.05</v>
      </c>
      <c r="L85" s="861">
        <f>N78*K85</f>
        <v>35519.324432364432</v>
      </c>
      <c r="M85" s="862"/>
      <c r="N85" s="57"/>
    </row>
    <row r="86" spans="1:14" ht="15.75" thickBot="1">
      <c r="B86" s="825" t="s">
        <v>953</v>
      </c>
      <c r="C86" s="826"/>
      <c r="D86" s="826"/>
      <c r="E86" s="826"/>
      <c r="F86" s="826"/>
      <c r="G86" s="826"/>
      <c r="H86" s="826"/>
      <c r="I86" s="826"/>
      <c r="J86" s="826"/>
      <c r="K86" s="826"/>
      <c r="L86" s="826"/>
      <c r="M86" s="827"/>
      <c r="N86" s="58">
        <f>L83+L84+L85</f>
        <v>213115.94659418659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923502.43524147524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1426</v>
      </c>
      <c r="C31" s="87" t="s">
        <v>1417</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152502.03303315863</v>
      </c>
      <c r="L36" s="277"/>
      <c r="M36" s="278">
        <v>0.5</v>
      </c>
      <c r="N36" s="279">
        <f>K36/M36</f>
        <v>305004.06606631726</v>
      </c>
    </row>
    <row r="37" spans="1:14">
      <c r="A37" s="114" t="s">
        <v>241</v>
      </c>
      <c r="B37" s="838" t="str">
        <f>VLOOKUP(A37,EQUIPOS!A7:D154,3,FALSE)</f>
        <v>Grúa (capacidad 15 ton)</v>
      </c>
      <c r="C37" s="839"/>
      <c r="D37" s="839"/>
      <c r="E37" s="839"/>
      <c r="F37" s="839"/>
      <c r="G37" s="839"/>
      <c r="H37" s="840"/>
      <c r="I37" s="274"/>
      <c r="J37" s="275"/>
      <c r="K37" s="276">
        <f>VLOOKUP(A37,EQUIPOS!A7:D164,4,FALSE)</f>
        <v>148554.92158994748</v>
      </c>
      <c r="L37" s="277"/>
      <c r="M37" s="278">
        <v>0.5</v>
      </c>
      <c r="N37" s="279">
        <f>K37/M37</f>
        <v>297109.84317989496</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3383.1875</v>
      </c>
    </row>
    <row r="43" spans="1:14" ht="15.75" thickBot="1">
      <c r="B43" s="825" t="s">
        <v>953</v>
      </c>
      <c r="C43" s="826"/>
      <c r="D43" s="826"/>
      <c r="E43" s="826"/>
      <c r="F43" s="826"/>
      <c r="G43" s="826"/>
      <c r="H43" s="826"/>
      <c r="I43" s="826"/>
      <c r="J43" s="826"/>
      <c r="K43" s="826"/>
      <c r="L43" s="826"/>
      <c r="M43" s="827"/>
      <c r="N43" s="401">
        <f>SUM(N36:N42)</f>
        <v>605497.09674621222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61482.382771284254</v>
      </c>
      <c r="N49" s="279">
        <f>K49*M49</f>
        <v>61482.382771284254</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4165.110508642817</v>
      </c>
      <c r="N50" s="279">
        <f>K50*M50</f>
        <v>4165.110508642817</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46857.493222231693</v>
      </c>
      <c r="N51" s="279">
        <f>K51*M51</f>
        <v>93714.986444463386</v>
      </c>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171857.81125031889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4</v>
      </c>
      <c r="N70" s="402">
        <f>K70/M70</f>
        <v>67663.75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67663.75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845018.65799653111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169003.73159930622</v>
      </c>
      <c r="M83" s="860"/>
      <c r="N83" s="57"/>
    </row>
    <row r="84" spans="1:14">
      <c r="B84" s="95" t="s">
        <v>973</v>
      </c>
      <c r="C84" s="96"/>
      <c r="D84" s="96"/>
      <c r="E84" s="96"/>
      <c r="F84" s="96"/>
      <c r="G84" s="96"/>
      <c r="H84" s="96"/>
      <c r="I84" s="93"/>
      <c r="J84" s="94"/>
      <c r="K84" s="311">
        <v>0.05</v>
      </c>
      <c r="L84" s="859">
        <f>N78*K84</f>
        <v>42250.932899826556</v>
      </c>
      <c r="M84" s="860"/>
      <c r="N84" s="57"/>
    </row>
    <row r="85" spans="1:14" ht="15.75" thickBot="1">
      <c r="B85" s="97" t="s">
        <v>974</v>
      </c>
      <c r="C85" s="98"/>
      <c r="D85" s="98"/>
      <c r="E85" s="98"/>
      <c r="F85" s="98"/>
      <c r="G85" s="98"/>
      <c r="H85" s="98"/>
      <c r="I85" s="99"/>
      <c r="J85" s="100"/>
      <c r="K85" s="312">
        <v>0.05</v>
      </c>
      <c r="L85" s="861">
        <f>N78*K85</f>
        <v>42250.932899826556</v>
      </c>
      <c r="M85" s="862"/>
      <c r="N85" s="57"/>
    </row>
    <row r="86" spans="1:14" ht="15.75" thickBot="1">
      <c r="B86" s="825" t="s">
        <v>953</v>
      </c>
      <c r="C86" s="826"/>
      <c r="D86" s="826"/>
      <c r="E86" s="826"/>
      <c r="F86" s="826"/>
      <c r="G86" s="826"/>
      <c r="H86" s="826"/>
      <c r="I86" s="826"/>
      <c r="J86" s="826"/>
      <c r="K86" s="826"/>
      <c r="L86" s="826"/>
      <c r="M86" s="827"/>
      <c r="N86" s="58">
        <f>L83+L84+L85</f>
        <v>253505.59739895933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1098524.2553954904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1427</v>
      </c>
      <c r="C31" s="87" t="s">
        <v>1418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152502.03303315863</v>
      </c>
      <c r="L36" s="277"/>
      <c r="M36" s="278">
        <v>0.4375</v>
      </c>
      <c r="N36" s="279">
        <f>K36/M36</f>
        <v>348576.07550436258</v>
      </c>
    </row>
    <row r="37" spans="1:14">
      <c r="A37" s="114" t="s">
        <v>241</v>
      </c>
      <c r="B37" s="838" t="str">
        <f>VLOOKUP(A37,EQUIPOS!A7:D154,3,FALSE)</f>
        <v>Grúa (capacidad 15 ton)</v>
      </c>
      <c r="C37" s="839"/>
      <c r="D37" s="839"/>
      <c r="E37" s="839"/>
      <c r="F37" s="839"/>
      <c r="G37" s="839"/>
      <c r="H37" s="840"/>
      <c r="I37" s="274"/>
      <c r="J37" s="275"/>
      <c r="K37" s="276">
        <f>VLOOKUP(A37,EQUIPOS!A7:D164,4,FALSE)</f>
        <v>148554.92158994748</v>
      </c>
      <c r="L37" s="277"/>
      <c r="M37" s="278">
        <v>0.4375</v>
      </c>
      <c r="N37" s="279">
        <f>K37/M37</f>
        <v>339554.10649130854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3866.5</v>
      </c>
    </row>
    <row r="43" spans="1:14" ht="15.75" thickBot="1">
      <c r="B43" s="825" t="s">
        <v>953</v>
      </c>
      <c r="C43" s="826"/>
      <c r="D43" s="826"/>
      <c r="E43" s="826"/>
      <c r="F43" s="826"/>
      <c r="G43" s="826"/>
      <c r="H43" s="826"/>
      <c r="I43" s="826"/>
      <c r="J43" s="826"/>
      <c r="K43" s="826"/>
      <c r="L43" s="826"/>
      <c r="M43" s="827"/>
      <c r="N43" s="401">
        <f>SUM(N36:N42)</f>
        <v>691996.68199567113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61482.382771284254</v>
      </c>
      <c r="N49" s="279">
        <f>K49*M49</f>
        <v>61482.382771284254</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4165.110508642817</v>
      </c>
      <c r="N50" s="279">
        <f>K50*M50</f>
        <v>4165.110508642817</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46857.493222231693</v>
      </c>
      <c r="N51" s="279">
        <f>K51*M51</f>
        <v>93714.986444463386</v>
      </c>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171857.81125031889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3.5</v>
      </c>
      <c r="N70" s="402">
        <f>K70/M70</f>
        <v>77330</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77330</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941184.49324599002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188236.898649198</v>
      </c>
      <c r="M83" s="860"/>
      <c r="N83" s="57"/>
    </row>
    <row r="84" spans="1:14">
      <c r="B84" s="95" t="s">
        <v>973</v>
      </c>
      <c r="C84" s="96"/>
      <c r="D84" s="96"/>
      <c r="E84" s="96"/>
      <c r="F84" s="96"/>
      <c r="G84" s="96"/>
      <c r="H84" s="96"/>
      <c r="I84" s="93"/>
      <c r="J84" s="94"/>
      <c r="K84" s="311">
        <v>0.05</v>
      </c>
      <c r="L84" s="859">
        <f>N78*K84</f>
        <v>47059.224662299501</v>
      </c>
      <c r="M84" s="860"/>
      <c r="N84" s="57"/>
    </row>
    <row r="85" spans="1:14" ht="15.75" thickBot="1">
      <c r="B85" s="97" t="s">
        <v>974</v>
      </c>
      <c r="C85" s="98"/>
      <c r="D85" s="98"/>
      <c r="E85" s="98"/>
      <c r="F85" s="98"/>
      <c r="G85" s="98"/>
      <c r="H85" s="98"/>
      <c r="I85" s="99"/>
      <c r="J85" s="100"/>
      <c r="K85" s="312">
        <v>0.05</v>
      </c>
      <c r="L85" s="861">
        <f>N78*K85</f>
        <v>47059.224662299501</v>
      </c>
      <c r="M85" s="862"/>
      <c r="N85" s="57"/>
    </row>
    <row r="86" spans="1:14" ht="15.75" thickBot="1">
      <c r="B86" s="825" t="s">
        <v>953</v>
      </c>
      <c r="C86" s="826"/>
      <c r="D86" s="826"/>
      <c r="E86" s="826"/>
      <c r="F86" s="826"/>
      <c r="G86" s="826"/>
      <c r="H86" s="826"/>
      <c r="I86" s="826"/>
      <c r="J86" s="826"/>
      <c r="K86" s="826"/>
      <c r="L86" s="826"/>
      <c r="M86" s="827"/>
      <c r="N86" s="58">
        <f>L83+L84+L85</f>
        <v>282355.347973797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1223539.841219787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1428</v>
      </c>
      <c r="C31" s="87" t="s">
        <v>1419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152502.03303315863</v>
      </c>
      <c r="L36" s="277"/>
      <c r="M36" s="278">
        <v>0.875</v>
      </c>
      <c r="N36" s="279">
        <f>K36/M36</f>
        <v>174288.03775218129</v>
      </c>
    </row>
    <row r="37" spans="1:14">
      <c r="A37" s="114" t="s">
        <v>241</v>
      </c>
      <c r="B37" s="838" t="str">
        <f>VLOOKUP(A37,EQUIPOS!A7:D154,3,FALSE)</f>
        <v>Grúa (capacidad 15 ton)</v>
      </c>
      <c r="C37" s="839"/>
      <c r="D37" s="839"/>
      <c r="E37" s="839"/>
      <c r="F37" s="839"/>
      <c r="G37" s="839"/>
      <c r="H37" s="840"/>
      <c r="I37" s="274"/>
      <c r="J37" s="275"/>
      <c r="K37" s="276">
        <f>VLOOKUP(A37,EQUIPOS!A7:D164,4,FALSE)</f>
        <v>148554.92158994748</v>
      </c>
      <c r="L37" s="277"/>
      <c r="M37" s="278">
        <v>0.875</v>
      </c>
      <c r="N37" s="279">
        <f>K37/M37</f>
        <v>169777.05324565427</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1546.6000000000001</v>
      </c>
    </row>
    <row r="43" spans="1:14" ht="15.75" thickBot="1">
      <c r="B43" s="825" t="s">
        <v>953</v>
      </c>
      <c r="C43" s="826"/>
      <c r="D43" s="826"/>
      <c r="E43" s="826"/>
      <c r="F43" s="826"/>
      <c r="G43" s="826"/>
      <c r="H43" s="826"/>
      <c r="I43" s="826"/>
      <c r="J43" s="826"/>
      <c r="K43" s="826"/>
      <c r="L43" s="826"/>
      <c r="M43" s="827"/>
      <c r="N43" s="401">
        <f>SUM(N36:N42)</f>
        <v>345611.69099783554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61482.382771284254</v>
      </c>
      <c r="N49" s="279">
        <f>K49*M49</f>
        <v>61482.382771284254</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4165.110508642817</v>
      </c>
      <c r="N50" s="279">
        <f>K50*M50</f>
        <v>4165.110508642817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7</v>
      </c>
      <c r="N70" s="402">
        <f>K70/M70</f>
        <v>30932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30932</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454686.51580369106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90937.303160738215</v>
      </c>
      <c r="M83" s="860"/>
      <c r="N83" s="57"/>
    </row>
    <row r="84" spans="1:14">
      <c r="B84" s="95" t="s">
        <v>973</v>
      </c>
      <c r="C84" s="96"/>
      <c r="D84" s="96"/>
      <c r="E84" s="96"/>
      <c r="F84" s="96"/>
      <c r="G84" s="96"/>
      <c r="H84" s="96"/>
      <c r="I84" s="93"/>
      <c r="J84" s="94"/>
      <c r="K84" s="311">
        <v>0.05</v>
      </c>
      <c r="L84" s="859">
        <f>N78*K84</f>
        <v>22734.325790184554</v>
      </c>
      <c r="M84" s="860"/>
      <c r="N84" s="57"/>
    </row>
    <row r="85" spans="1:14" ht="15.75" thickBot="1">
      <c r="B85" s="97" t="s">
        <v>974</v>
      </c>
      <c r="C85" s="98"/>
      <c r="D85" s="98"/>
      <c r="E85" s="98"/>
      <c r="F85" s="98"/>
      <c r="G85" s="98"/>
      <c r="H85" s="98"/>
      <c r="I85" s="99"/>
      <c r="J85" s="100"/>
      <c r="K85" s="312">
        <v>0.05</v>
      </c>
      <c r="L85" s="861">
        <f>N78*K85</f>
        <v>22734.325790184554</v>
      </c>
      <c r="M85" s="862"/>
      <c r="N85" s="57"/>
    </row>
    <row r="86" spans="1:14" ht="15.75" thickBot="1">
      <c r="B86" s="825" t="s">
        <v>953</v>
      </c>
      <c r="C86" s="826"/>
      <c r="D86" s="826"/>
      <c r="E86" s="826"/>
      <c r="F86" s="826"/>
      <c r="G86" s="826"/>
      <c r="H86" s="826"/>
      <c r="I86" s="826"/>
      <c r="J86" s="826"/>
      <c r="K86" s="826"/>
      <c r="L86" s="826"/>
      <c r="M86" s="827"/>
      <c r="N86" s="58">
        <f>L83+L84+L85</f>
        <v>136405.95474110733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591092.47054479842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1429</v>
      </c>
      <c r="C31" s="87" t="s">
        <v>1420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152502.03303315863</v>
      </c>
      <c r="L36" s="277"/>
      <c r="M36" s="278">
        <v>0.75</v>
      </c>
      <c r="N36" s="279">
        <f>K36/M36</f>
        <v>203336.04404421151</v>
      </c>
    </row>
    <row r="37" spans="1:14">
      <c r="A37" s="114" t="s">
        <v>241</v>
      </c>
      <c r="B37" s="838" t="str">
        <f>VLOOKUP(A37,EQUIPOS!A7:D154,3,FALSE)</f>
        <v>Grúa (capacidad 15 ton)</v>
      </c>
      <c r="C37" s="839"/>
      <c r="D37" s="839"/>
      <c r="E37" s="839"/>
      <c r="F37" s="839"/>
      <c r="G37" s="839"/>
      <c r="H37" s="840"/>
      <c r="I37" s="274"/>
      <c r="J37" s="275"/>
      <c r="K37" s="276">
        <f>VLOOKUP(A37,EQUIPOS!A7:D164,4,FALSE)</f>
        <v>148554.92158994748</v>
      </c>
      <c r="L37" s="277"/>
      <c r="M37" s="278">
        <v>0.75</v>
      </c>
      <c r="N37" s="279">
        <f>K37/M37</f>
        <v>198073.22878659665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1804.3666666666668</v>
      </c>
    </row>
    <row r="43" spans="1:14" ht="15.75" thickBot="1">
      <c r="B43" s="825" t="s">
        <v>953</v>
      </c>
      <c r="C43" s="826"/>
      <c r="D43" s="826"/>
      <c r="E43" s="826"/>
      <c r="F43" s="826"/>
      <c r="G43" s="826"/>
      <c r="H43" s="826"/>
      <c r="I43" s="826"/>
      <c r="J43" s="826"/>
      <c r="K43" s="826"/>
      <c r="L43" s="826"/>
      <c r="M43" s="827"/>
      <c r="N43" s="401">
        <f>SUM(N36:N42)</f>
        <v>403213.63949747483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61482.382771284254</v>
      </c>
      <c r="N49" s="279">
        <f>K49*M49</f>
        <v>61482.382771284254</v>
      </c>
    </row>
    <row r="50" spans="1:14">
      <c r="A50" s="213"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4165.110508642817</v>
      </c>
      <c r="N50" s="279">
        <f>K50*M50</f>
        <v>4165.110508642817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4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6</v>
      </c>
      <c r="N70" s="402">
        <f>K70/M70</f>
        <v>36087.333333333336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36087.333333333336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517443.79763666366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103488.75952733273</v>
      </c>
      <c r="M83" s="860"/>
      <c r="N83" s="57"/>
    </row>
    <row r="84" spans="1:14">
      <c r="B84" s="95" t="s">
        <v>973</v>
      </c>
      <c r="C84" s="96"/>
      <c r="D84" s="96"/>
      <c r="E84" s="96"/>
      <c r="F84" s="96"/>
      <c r="G84" s="96"/>
      <c r="H84" s="96"/>
      <c r="I84" s="93"/>
      <c r="J84" s="94"/>
      <c r="K84" s="311">
        <v>0.05</v>
      </c>
      <c r="L84" s="859">
        <f>N78*K84</f>
        <v>25872.189881833183</v>
      </c>
      <c r="M84" s="860"/>
      <c r="N84" s="57"/>
    </row>
    <row r="85" spans="1:14" ht="15.75" thickBot="1">
      <c r="B85" s="97" t="s">
        <v>974</v>
      </c>
      <c r="C85" s="98"/>
      <c r="D85" s="98"/>
      <c r="E85" s="98"/>
      <c r="F85" s="98"/>
      <c r="G85" s="98"/>
      <c r="H85" s="98"/>
      <c r="I85" s="99"/>
      <c r="J85" s="100"/>
      <c r="K85" s="312">
        <v>0.05</v>
      </c>
      <c r="L85" s="861">
        <f>N78*K85</f>
        <v>25872.189881833183</v>
      </c>
      <c r="M85" s="862"/>
      <c r="N85" s="57"/>
    </row>
    <row r="86" spans="1:14" ht="15.75" thickBot="1">
      <c r="B86" s="825" t="s">
        <v>953</v>
      </c>
      <c r="C86" s="826"/>
      <c r="D86" s="826"/>
      <c r="E86" s="826"/>
      <c r="F86" s="826"/>
      <c r="G86" s="826"/>
      <c r="H86" s="826"/>
      <c r="I86" s="826"/>
      <c r="J86" s="826"/>
      <c r="K86" s="826"/>
      <c r="L86" s="826"/>
      <c r="M86" s="827"/>
      <c r="N86" s="58">
        <f>L83+L84+L85</f>
        <v>155233.1392909991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672676.9369276627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1430</v>
      </c>
      <c r="C31" s="87" t="s">
        <v>1421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152502.03303315863</v>
      </c>
      <c r="L36" s="277"/>
      <c r="M36" s="278">
        <v>0.6875</v>
      </c>
      <c r="N36" s="279">
        <f>K36/M36</f>
        <v>221821.13895732164</v>
      </c>
    </row>
    <row r="37" spans="1:14">
      <c r="A37" s="114" t="s">
        <v>241</v>
      </c>
      <c r="B37" s="838" t="str">
        <f>VLOOKUP(A37,EQUIPOS!A7:D154,3,FALSE)</f>
        <v>Grúa (capacidad 15 ton)</v>
      </c>
      <c r="C37" s="839"/>
      <c r="D37" s="839"/>
      <c r="E37" s="839"/>
      <c r="F37" s="839"/>
      <c r="G37" s="839"/>
      <c r="H37" s="840"/>
      <c r="I37" s="274"/>
      <c r="J37" s="275"/>
      <c r="K37" s="276">
        <f>VLOOKUP(A37,EQUIPOS!A7:D164,4,FALSE)</f>
        <v>148554.92158994748</v>
      </c>
      <c r="L37" s="277"/>
      <c r="M37" s="278">
        <v>0.6875</v>
      </c>
      <c r="N37" s="279">
        <f>K37/M37</f>
        <v>216079.88594901451</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1968.4</v>
      </c>
    </row>
    <row r="43" spans="1:14" ht="15.75" thickBot="1">
      <c r="B43" s="825" t="s">
        <v>953</v>
      </c>
      <c r="C43" s="826"/>
      <c r="D43" s="826"/>
      <c r="E43" s="826"/>
      <c r="F43" s="826"/>
      <c r="G43" s="826"/>
      <c r="H43" s="826"/>
      <c r="I43" s="826"/>
      <c r="J43" s="826"/>
      <c r="K43" s="826"/>
      <c r="L43" s="826"/>
      <c r="M43" s="827"/>
      <c r="N43" s="401">
        <f>SUM(N36:N42)</f>
        <v>439869.42490633618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61482.382771284254</v>
      </c>
      <c r="N49" s="279">
        <f>K49*M49</f>
        <v>61482.382771284254</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4165.110508642817</v>
      </c>
      <c r="N50" s="279">
        <f>K50*M50</f>
        <v>4165.110508642817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5.5</v>
      </c>
      <c r="N70" s="402">
        <f>K70/M70</f>
        <v>39368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39368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557380.24971219175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111476.04994243836</v>
      </c>
      <c r="M83" s="860"/>
      <c r="N83" s="57"/>
    </row>
    <row r="84" spans="1:14">
      <c r="B84" s="95" t="s">
        <v>973</v>
      </c>
      <c r="C84" s="96"/>
      <c r="D84" s="96"/>
      <c r="E84" s="96"/>
      <c r="F84" s="96"/>
      <c r="G84" s="96"/>
      <c r="H84" s="96"/>
      <c r="I84" s="93"/>
      <c r="J84" s="94"/>
      <c r="K84" s="311">
        <v>0.05</v>
      </c>
      <c r="L84" s="859">
        <f>N78*K84</f>
        <v>27869.01248560959</v>
      </c>
      <c r="M84" s="860"/>
      <c r="N84" s="57"/>
    </row>
    <row r="85" spans="1:14" ht="15.75" thickBot="1">
      <c r="B85" s="97" t="s">
        <v>974</v>
      </c>
      <c r="C85" s="98"/>
      <c r="D85" s="98"/>
      <c r="E85" s="98"/>
      <c r="F85" s="98"/>
      <c r="G85" s="98"/>
      <c r="H85" s="98"/>
      <c r="I85" s="99"/>
      <c r="J85" s="100"/>
      <c r="K85" s="312">
        <v>0.05</v>
      </c>
      <c r="L85" s="861">
        <f>N78*K85</f>
        <v>27869.01248560959</v>
      </c>
      <c r="M85" s="862"/>
      <c r="N85" s="57"/>
    </row>
    <row r="86" spans="1:14" ht="15.75" thickBot="1">
      <c r="B86" s="825" t="s">
        <v>953</v>
      </c>
      <c r="C86" s="826"/>
      <c r="D86" s="826"/>
      <c r="E86" s="826"/>
      <c r="F86" s="826"/>
      <c r="G86" s="826"/>
      <c r="H86" s="826"/>
      <c r="I86" s="826"/>
      <c r="J86" s="826"/>
      <c r="K86" s="826"/>
      <c r="L86" s="826"/>
      <c r="M86" s="827"/>
      <c r="N86" s="58">
        <f>L83+L84+L85</f>
        <v>167214.07491365753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724594.32462584926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1431</v>
      </c>
      <c r="C31" s="87" t="s">
        <v>1422</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8" t="s">
        <v>241</v>
      </c>
      <c r="B36" s="838" t="str">
        <f>VLOOKUP(A36,EQUIPOS!A6:D154,3,FALSE)</f>
        <v>Grúa (capacidad 15 ton)</v>
      </c>
      <c r="C36" s="839"/>
      <c r="D36" s="839"/>
      <c r="E36" s="839"/>
      <c r="F36" s="839"/>
      <c r="G36" s="839"/>
      <c r="H36" s="840"/>
      <c r="I36" s="274"/>
      <c r="J36" s="275"/>
      <c r="K36" s="276">
        <f>VLOOKUP(A36,EQUIPOS!A6:D163,4,FALSE)</f>
        <v>148554.92158994748</v>
      </c>
      <c r="L36" s="277"/>
      <c r="M36" s="403">
        <v>1.125</v>
      </c>
      <c r="N36" s="279">
        <f>K36/M36</f>
        <v>132048.81919106442</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1202.9111111111113</v>
      </c>
    </row>
    <row r="43" spans="1:14" ht="15.75" thickBot="1">
      <c r="B43" s="825" t="s">
        <v>953</v>
      </c>
      <c r="C43" s="826"/>
      <c r="D43" s="826"/>
      <c r="E43" s="826"/>
      <c r="F43" s="826"/>
      <c r="G43" s="826"/>
      <c r="H43" s="826"/>
      <c r="I43" s="826"/>
      <c r="J43" s="826"/>
      <c r="K43" s="826"/>
      <c r="L43" s="826"/>
      <c r="M43" s="827"/>
      <c r="N43" s="401">
        <f>SUM(N36:N42)</f>
        <v>133251.73030217554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55" t="s">
        <v>428</v>
      </c>
      <c r="B48" s="49" t="str">
        <f>VLOOKUP(A48,MATERIALES!A4:D373,3,FALSE)</f>
        <v>Costal de fibra o fique</v>
      </c>
      <c r="C48" s="288"/>
      <c r="D48" s="288"/>
      <c r="E48" s="288"/>
      <c r="F48" s="288"/>
      <c r="G48" s="288"/>
      <c r="H48" s="288"/>
      <c r="I48" s="275"/>
      <c r="J48" s="231" t="str">
        <f>VLOOKUP(A48,MATERIALES!A4:D373,2,FALSE)</f>
        <v>u</v>
      </c>
      <c r="K48" s="468">
        <v>10</v>
      </c>
      <c r="L48" s="274"/>
      <c r="M48" s="290">
        <f>VLOOKUP(A48,MATERIALES!A5:D373,4,FALSE)</f>
        <v>1249.5331525928452</v>
      </c>
      <c r="N48" s="279">
        <f>K48*M48</f>
        <v>12495.331525928452</v>
      </c>
    </row>
    <row r="49" spans="1:14">
      <c r="A49" s="155" t="s">
        <v>589</v>
      </c>
      <c r="B49" s="49" t="str">
        <f>VLOOKUP(A49,MATERIALES!A5:D373,3,FALSE)</f>
        <v>Nutrientes (para remoción de especies vegetales) (dap, triple 15 o similar) (ítem 201.9)</v>
      </c>
      <c r="C49" s="288"/>
      <c r="D49" s="288"/>
      <c r="E49" s="288"/>
      <c r="F49" s="288"/>
      <c r="G49" s="288"/>
      <c r="H49" s="288"/>
      <c r="I49" s="275"/>
      <c r="J49" s="231" t="str">
        <f>VLOOKUP(A49,MATERIALES!A5:D373,2,FALSE)</f>
        <v>kg</v>
      </c>
      <c r="K49" s="468">
        <v>1</v>
      </c>
      <c r="L49" s="274"/>
      <c r="M49" s="290">
        <f>VLOOKUP(A49,MATERIALES!A6:D373,4,FALSE)</f>
        <v>4165.110508642817</v>
      </c>
      <c r="N49" s="279">
        <f>K49*M49</f>
        <v>4165.110508642817</v>
      </c>
    </row>
    <row r="50" spans="1:14">
      <c r="A50" s="156" t="s">
        <v>412</v>
      </c>
      <c r="B50" s="49" t="str">
        <f>VLOOKUP(A50,MATERIALES!A6:D373,3,FALSE)</f>
        <v>Cicatrizante (para remoción de especies vegetales)</v>
      </c>
      <c r="C50" s="288"/>
      <c r="D50" s="288"/>
      <c r="E50" s="288"/>
      <c r="F50" s="288"/>
      <c r="G50" s="288"/>
      <c r="H50" s="288"/>
      <c r="I50" s="275"/>
      <c r="J50" s="231" t="str">
        <f>VLOOKUP(A50,MATERIALES!A6:D373,2,FALSE)</f>
        <v>kg</v>
      </c>
      <c r="K50" s="468">
        <v>1</v>
      </c>
      <c r="L50" s="274"/>
      <c r="M50" s="290">
        <f>VLOOKUP(A50,MATERIALES!A6:D373,4,FALSE)</f>
        <v>61482.382771284254</v>
      </c>
      <c r="N50" s="279">
        <f>K50*M50</f>
        <v>61482.382771284254</v>
      </c>
    </row>
    <row r="51" spans="1:14">
      <c r="B51" s="49"/>
      <c r="C51" s="288"/>
      <c r="D51" s="288"/>
      <c r="E51" s="288"/>
      <c r="F51" s="288"/>
      <c r="G51" s="288"/>
      <c r="H51" s="288"/>
      <c r="I51" s="275"/>
      <c r="J51" s="231"/>
      <c r="K51" s="404"/>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4"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3">
        <v>9</v>
      </c>
      <c r="N70" s="402">
        <f>K70/M70</f>
        <v>24058.222222222223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24058.222222222223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235452.77733025327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47090.55546605066</v>
      </c>
      <c r="M83" s="860"/>
      <c r="N83" s="57"/>
    </row>
    <row r="84" spans="1:14">
      <c r="B84" s="95" t="s">
        <v>973</v>
      </c>
      <c r="C84" s="96"/>
      <c r="D84" s="96"/>
      <c r="E84" s="96"/>
      <c r="F84" s="96"/>
      <c r="G84" s="96"/>
      <c r="H84" s="96"/>
      <c r="I84" s="93"/>
      <c r="J84" s="94"/>
      <c r="K84" s="311">
        <v>0.05</v>
      </c>
      <c r="L84" s="859">
        <f>N78*K84</f>
        <v>11772.638866512665</v>
      </c>
      <c r="M84" s="860"/>
      <c r="N84" s="57"/>
    </row>
    <row r="85" spans="1:14" ht="15.75" thickBot="1">
      <c r="B85" s="97" t="s">
        <v>974</v>
      </c>
      <c r="C85" s="98"/>
      <c r="D85" s="98"/>
      <c r="E85" s="98"/>
      <c r="F85" s="98"/>
      <c r="G85" s="98"/>
      <c r="H85" s="98"/>
      <c r="I85" s="99"/>
      <c r="J85" s="100"/>
      <c r="K85" s="312">
        <v>0.05</v>
      </c>
      <c r="L85" s="861">
        <f>N78*K85</f>
        <v>11772.638866512665</v>
      </c>
      <c r="M85" s="862"/>
      <c r="N85" s="57"/>
    </row>
    <row r="86" spans="1:14" ht="15.75" thickBot="1">
      <c r="B86" s="825" t="s">
        <v>953</v>
      </c>
      <c r="C86" s="826"/>
      <c r="D86" s="826"/>
      <c r="E86" s="826"/>
      <c r="F86" s="826"/>
      <c r="G86" s="826"/>
      <c r="H86" s="826"/>
      <c r="I86" s="826"/>
      <c r="J86" s="826"/>
      <c r="K86" s="826"/>
      <c r="L86" s="826"/>
      <c r="M86" s="827"/>
      <c r="N86" s="58">
        <f>L83+L84+L85</f>
        <v>70635.833199075991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306088.61052932928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1432</v>
      </c>
      <c r="C31" s="87" t="s">
        <v>1423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61" t="s">
        <v>241</v>
      </c>
      <c r="B36" s="838" t="str">
        <f>VLOOKUP(A36,EQUIPOS!A6:D154,3,FALSE)</f>
        <v>Grúa (capacidad 15 ton)</v>
      </c>
      <c r="C36" s="839"/>
      <c r="D36" s="839"/>
      <c r="E36" s="839"/>
      <c r="F36" s="839"/>
      <c r="G36" s="839"/>
      <c r="H36" s="840"/>
      <c r="I36" s="274"/>
      <c r="J36" s="275"/>
      <c r="K36" s="276">
        <f>VLOOKUP(A36,EQUIPOS!A6:D163,4,FALSE)</f>
        <v>148554.92158994748</v>
      </c>
      <c r="L36" s="277"/>
      <c r="M36" s="469">
        <v>1</v>
      </c>
      <c r="N36" s="279">
        <f>K36/M36</f>
        <v>148554.92158994748</v>
      </c>
    </row>
    <row r="37" spans="1:14">
      <c r="A37" s="161" t="s">
        <v>373</v>
      </c>
      <c r="B37" s="838" t="str">
        <f>VLOOKUP(A37,EQUIPOS!A7:D154,3,FALSE)</f>
        <v>Volqueta 6 m3</v>
      </c>
      <c r="C37" s="839"/>
      <c r="D37" s="839"/>
      <c r="E37" s="839"/>
      <c r="F37" s="839"/>
      <c r="G37" s="839"/>
      <c r="H37" s="840"/>
      <c r="I37" s="274"/>
      <c r="J37" s="275"/>
      <c r="K37" s="276">
        <f>VLOOKUP(A37,EQUIPOS!A7:D164,4,FALSE)</f>
        <v>51261.187574170966</v>
      </c>
      <c r="L37" s="277"/>
      <c r="M37" s="470">
        <v>1</v>
      </c>
      <c r="N37" s="279">
        <f>K37/M37</f>
        <v>51261.187574170966</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1353.2750000000001</v>
      </c>
    </row>
    <row r="43" spans="1:14" ht="15.75" thickBot="1">
      <c r="B43" s="825" t="s">
        <v>953</v>
      </c>
      <c r="C43" s="826"/>
      <c r="D43" s="826"/>
      <c r="E43" s="826"/>
      <c r="F43" s="826"/>
      <c r="G43" s="826"/>
      <c r="H43" s="826"/>
      <c r="I43" s="826"/>
      <c r="J43" s="826"/>
      <c r="K43" s="826"/>
      <c r="L43" s="826"/>
      <c r="M43" s="827"/>
      <c r="N43" s="401">
        <f>SUM(N36:N42)</f>
        <v>201169.38416411844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0" t="s">
        <v>428</v>
      </c>
      <c r="B48" s="49" t="str">
        <f>VLOOKUP(A48,MATERIALES!A4:D373,3,FALSE)</f>
        <v>Costal de fibra o fique</v>
      </c>
      <c r="C48" s="288"/>
      <c r="D48" s="288"/>
      <c r="E48" s="288"/>
      <c r="F48" s="288"/>
      <c r="G48" s="288"/>
      <c r="H48" s="288"/>
      <c r="I48" s="275"/>
      <c r="J48" s="231" t="str">
        <f>VLOOKUP(A48,MATERIALES!A4:D385,2,FALSE)</f>
        <v>u</v>
      </c>
      <c r="K48" s="468">
        <v>10</v>
      </c>
      <c r="L48" s="274"/>
      <c r="M48" s="290">
        <f>VLOOKUP(A48,MATERIALES!A5:D373,4,FALSE)</f>
        <v>1249.5331525928452</v>
      </c>
      <c r="N48" s="279">
        <f>K48*M48</f>
        <v>12495.331525928452</v>
      </c>
    </row>
    <row r="49" spans="1:14">
      <c r="A49" s="157" t="s">
        <v>589</v>
      </c>
      <c r="B49" s="49" t="str">
        <f>VLOOKUP(A49,MATERIALES!A5:D373,3,FALSE)</f>
        <v>Nutrientes (para remoción de especies vegetales) (dap, triple 15 o similar) (ítem 201.9)</v>
      </c>
      <c r="C49" s="288"/>
      <c r="D49" s="288"/>
      <c r="E49" s="288"/>
      <c r="F49" s="288"/>
      <c r="G49" s="288"/>
      <c r="H49" s="288"/>
      <c r="I49" s="275"/>
      <c r="J49" s="231" t="str">
        <f>VLOOKUP(A49,MATERIALES!A5:D386,2,FALSE)</f>
        <v>kg</v>
      </c>
      <c r="K49" s="468">
        <v>1</v>
      </c>
      <c r="L49" s="274"/>
      <c r="M49" s="290">
        <f>VLOOKUP(A49,MATERIALES!A6:D373,4,FALSE)</f>
        <v>4165.110508642817</v>
      </c>
      <c r="N49" s="279">
        <f>K49*M49</f>
        <v>4165.110508642817</v>
      </c>
    </row>
    <row r="50" spans="1:14">
      <c r="A50" s="160" t="s">
        <v>412</v>
      </c>
      <c r="B50" s="49" t="str">
        <f>VLOOKUP(A50,MATERIALES!A6:D373,3,FALSE)</f>
        <v>Cicatrizante (para remoción de especies vegetales)</v>
      </c>
      <c r="C50" s="288"/>
      <c r="D50" s="288"/>
      <c r="E50" s="288"/>
      <c r="F50" s="288"/>
      <c r="G50" s="288"/>
      <c r="H50" s="288"/>
      <c r="I50" s="275"/>
      <c r="J50" s="231" t="str">
        <f>VLOOKUP(A50,MATERIALES!A6:D387,2,FALSE)</f>
        <v>kg</v>
      </c>
      <c r="K50" s="468">
        <v>1</v>
      </c>
      <c r="L50" s="274"/>
      <c r="M50" s="290">
        <f>VLOOKUP(A50,MATERIALES!A6:D373,4,FALSE)</f>
        <v>61482.382771284254</v>
      </c>
      <c r="N50" s="279">
        <f>K50*M50</f>
        <v>61482.382771284254</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8</v>
      </c>
      <c r="N70" s="402">
        <f>K70/M70</f>
        <v>27065.5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27065.5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306377.70896997396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61275.541793994795</v>
      </c>
      <c r="M83" s="860"/>
      <c r="N83" s="57"/>
    </row>
    <row r="84" spans="1:14">
      <c r="B84" s="95" t="s">
        <v>973</v>
      </c>
      <c r="C84" s="96"/>
      <c r="D84" s="96"/>
      <c r="E84" s="96"/>
      <c r="F84" s="96"/>
      <c r="G84" s="96"/>
      <c r="H84" s="96"/>
      <c r="I84" s="93"/>
      <c r="J84" s="94"/>
      <c r="K84" s="311">
        <v>0.05</v>
      </c>
      <c r="L84" s="859">
        <f>N78*K84</f>
        <v>15318.885448498699</v>
      </c>
      <c r="M84" s="860"/>
      <c r="N84" s="57"/>
    </row>
    <row r="85" spans="1:14" ht="15.75" thickBot="1">
      <c r="B85" s="97" t="s">
        <v>974</v>
      </c>
      <c r="C85" s="98"/>
      <c r="D85" s="98"/>
      <c r="E85" s="98"/>
      <c r="F85" s="98"/>
      <c r="G85" s="98"/>
      <c r="H85" s="98"/>
      <c r="I85" s="99"/>
      <c r="J85" s="100"/>
      <c r="K85" s="312">
        <v>0.05</v>
      </c>
      <c r="L85" s="861">
        <f>N78*K85</f>
        <v>15318.885448498699</v>
      </c>
      <c r="M85" s="862"/>
      <c r="N85" s="57"/>
    </row>
    <row r="86" spans="1:14" ht="15.75" thickBot="1">
      <c r="B86" s="825" t="s">
        <v>953</v>
      </c>
      <c r="C86" s="826"/>
      <c r="D86" s="826"/>
      <c r="E86" s="826"/>
      <c r="F86" s="826"/>
      <c r="G86" s="826"/>
      <c r="H86" s="826"/>
      <c r="I86" s="826"/>
      <c r="J86" s="826"/>
      <c r="K86" s="826"/>
      <c r="L86" s="826"/>
      <c r="M86" s="827"/>
      <c r="N86" s="58">
        <f>L83+L84+L85</f>
        <v>91913.312690992185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398291.02166096616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1433</v>
      </c>
      <c r="C31" s="87" t="s">
        <v>1424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148554.92158994748</v>
      </c>
      <c r="L36" s="277"/>
      <c r="M36" s="278">
        <v>0.9375</v>
      </c>
      <c r="N36" s="279">
        <f>K36/M36</f>
        <v>158458.5830292773</v>
      </c>
    </row>
    <row r="37" spans="1:14">
      <c r="A37" s="150" t="s">
        <v>373</v>
      </c>
      <c r="B37" s="838" t="str">
        <f>VLOOKUP(A37,EQUIPOS!A7:D154,3,FALSE)</f>
        <v>Volqueta 6 m3</v>
      </c>
      <c r="C37" s="839"/>
      <c r="D37" s="839"/>
      <c r="E37" s="839"/>
      <c r="F37" s="839"/>
      <c r="G37" s="839"/>
      <c r="H37" s="840"/>
      <c r="I37" s="274"/>
      <c r="J37" s="275"/>
      <c r="K37" s="276">
        <f>VLOOKUP(A37,EQUIPOS!A7:D164,4,FALSE)</f>
        <v>51261.187574170966</v>
      </c>
      <c r="L37" s="277"/>
      <c r="M37" s="278">
        <v>0.9375</v>
      </c>
      <c r="N37" s="279">
        <f>K37/M37</f>
        <v>54678.600079115698</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1443.4933333333333</v>
      </c>
    </row>
    <row r="43" spans="1:14" ht="15.75" thickBot="1">
      <c r="B43" s="825" t="s">
        <v>953</v>
      </c>
      <c r="C43" s="826"/>
      <c r="D43" s="826"/>
      <c r="E43" s="826"/>
      <c r="F43" s="826"/>
      <c r="G43" s="826"/>
      <c r="H43" s="826"/>
      <c r="I43" s="826"/>
      <c r="J43" s="826"/>
      <c r="K43" s="826"/>
      <c r="L43" s="826"/>
      <c r="M43" s="827"/>
      <c r="N43" s="401">
        <f>SUM(N36:N42)</f>
        <v>214580.67644172633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61482.382771284254</v>
      </c>
      <c r="N49" s="279">
        <f>K49*M49</f>
        <v>61482.382771284254</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4165.110508642817</v>
      </c>
      <c r="N50" s="279">
        <f>K50*M50</f>
        <v>4165.110508642817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62"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5">
        <v>7.5</v>
      </c>
      <c r="N70" s="402">
        <f>K70/M70</f>
        <v>28869.866666666665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28869.866666666665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321593.36791424849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64318.673582849704</v>
      </c>
      <c r="M83" s="860"/>
      <c r="N83" s="57"/>
    </row>
    <row r="84" spans="1:14">
      <c r="B84" s="95" t="s">
        <v>973</v>
      </c>
      <c r="C84" s="96"/>
      <c r="D84" s="96"/>
      <c r="E84" s="96"/>
      <c r="F84" s="96"/>
      <c r="G84" s="96"/>
      <c r="H84" s="96"/>
      <c r="I84" s="93"/>
      <c r="J84" s="94"/>
      <c r="K84" s="311">
        <v>0.05</v>
      </c>
      <c r="L84" s="859">
        <f>N78*K84</f>
        <v>16079.668395712426</v>
      </c>
      <c r="M84" s="860"/>
      <c r="N84" s="57"/>
    </row>
    <row r="85" spans="1:14" ht="15.75" thickBot="1">
      <c r="B85" s="97" t="s">
        <v>974</v>
      </c>
      <c r="C85" s="98"/>
      <c r="D85" s="98"/>
      <c r="E85" s="98"/>
      <c r="F85" s="98"/>
      <c r="G85" s="98"/>
      <c r="H85" s="98"/>
      <c r="I85" s="99"/>
      <c r="J85" s="100"/>
      <c r="K85" s="312">
        <v>0.05</v>
      </c>
      <c r="L85" s="861">
        <f>N78*K85</f>
        <v>16079.668395712426</v>
      </c>
      <c r="M85" s="862"/>
      <c r="N85" s="57"/>
    </row>
    <row r="86" spans="1:14" ht="15.75" thickBot="1">
      <c r="B86" s="825" t="s">
        <v>953</v>
      </c>
      <c r="C86" s="826"/>
      <c r="D86" s="826"/>
      <c r="E86" s="826"/>
      <c r="F86" s="826"/>
      <c r="G86" s="826"/>
      <c r="H86" s="826"/>
      <c r="I86" s="826"/>
      <c r="J86" s="826"/>
      <c r="K86" s="826"/>
      <c r="L86" s="826"/>
      <c r="M86" s="827"/>
      <c r="N86" s="58">
        <f>L83+L84+L85</f>
        <v>96478.010374274541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418071.37828852306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1434</v>
      </c>
      <c r="C31" s="87" t="s">
        <v>1414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148554.92158994748</v>
      </c>
      <c r="L36" s="277"/>
      <c r="M36" s="278">
        <v>1.5</v>
      </c>
      <c r="N36" s="279">
        <f>K36/M36</f>
        <v>99036.614393298325</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902.18333333333339</v>
      </c>
    </row>
    <row r="43" spans="1:14" ht="15.75" thickBot="1">
      <c r="B43" s="825" t="s">
        <v>953</v>
      </c>
      <c r="C43" s="826"/>
      <c r="D43" s="826"/>
      <c r="E43" s="826"/>
      <c r="F43" s="826"/>
      <c r="G43" s="826"/>
      <c r="H43" s="826"/>
      <c r="I43" s="826"/>
      <c r="J43" s="826"/>
      <c r="K43" s="826"/>
      <c r="L43" s="826"/>
      <c r="M43" s="827"/>
      <c r="N43" s="401">
        <f>SUM(N36:N42)</f>
        <v>99938.797726631659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61482.382771284254</v>
      </c>
      <c r="N49" s="279">
        <f>K49*M49</f>
        <v>61482.382771284254</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4165.110508642817</v>
      </c>
      <c r="N50" s="279">
        <f>K50*M50</f>
        <v>4165.110508642817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402">
        <f>K70/M70</f>
        <v>18043.666666666668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18043.666666666668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196125.28919915383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39225.05783983077</v>
      </c>
      <c r="M83" s="860"/>
      <c r="N83" s="57"/>
    </row>
    <row r="84" spans="1:14">
      <c r="B84" s="95" t="s">
        <v>973</v>
      </c>
      <c r="C84" s="96"/>
      <c r="D84" s="96"/>
      <c r="E84" s="96"/>
      <c r="F84" s="96"/>
      <c r="G84" s="96"/>
      <c r="H84" s="96"/>
      <c r="I84" s="93"/>
      <c r="J84" s="94"/>
      <c r="K84" s="311">
        <v>0.05</v>
      </c>
      <c r="L84" s="859">
        <f>N78*K84</f>
        <v>9806.2644599576925</v>
      </c>
      <c r="M84" s="860"/>
      <c r="N84" s="57"/>
    </row>
    <row r="85" spans="1:14" ht="15.75" thickBot="1">
      <c r="B85" s="97" t="s">
        <v>974</v>
      </c>
      <c r="C85" s="98"/>
      <c r="D85" s="98"/>
      <c r="E85" s="98"/>
      <c r="F85" s="98"/>
      <c r="G85" s="98"/>
      <c r="H85" s="98"/>
      <c r="I85" s="99"/>
      <c r="J85" s="100"/>
      <c r="K85" s="312">
        <v>0.05</v>
      </c>
      <c r="L85" s="861">
        <f>N78*K85</f>
        <v>9806.2644599576925</v>
      </c>
      <c r="M85" s="862"/>
      <c r="N85" s="57"/>
    </row>
    <row r="86" spans="1:14" ht="15.75" thickBot="1">
      <c r="B86" s="825" t="s">
        <v>953</v>
      </c>
      <c r="C86" s="826"/>
      <c r="D86" s="826"/>
      <c r="E86" s="826"/>
      <c r="F86" s="826"/>
      <c r="G86" s="826"/>
      <c r="H86" s="826"/>
      <c r="I86" s="826"/>
      <c r="J86" s="826"/>
      <c r="K86" s="826"/>
      <c r="L86" s="826"/>
      <c r="M86" s="827"/>
      <c r="N86" s="58">
        <f>L83+L84+L85</f>
        <v>58837.586759746147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254962.87595889997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1435</v>
      </c>
      <c r="C31" s="87" t="s">
        <v>1415</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148554.92158994748</v>
      </c>
      <c r="L36" s="277"/>
      <c r="M36" s="278">
        <v>1.375</v>
      </c>
      <c r="N36" s="279">
        <f>K36/M36</f>
        <v>108039.94297450726</v>
      </c>
    </row>
    <row r="37" spans="1:14">
      <c r="A37" s="150" t="s">
        <v>373</v>
      </c>
      <c r="B37" s="838" t="str">
        <f>VLOOKUP(A37,EQUIPOS!A7:D154,3,FALSE)</f>
        <v>Volqueta 6 m3</v>
      </c>
      <c r="C37" s="839"/>
      <c r="D37" s="839"/>
      <c r="E37" s="839"/>
      <c r="F37" s="839"/>
      <c r="G37" s="839"/>
      <c r="H37" s="840"/>
      <c r="I37" s="274"/>
      <c r="J37" s="275"/>
      <c r="K37" s="276">
        <f>VLOOKUP(A37,EQUIPOS!A7:D164,4,FALSE)</f>
        <v>51261.187574170966</v>
      </c>
      <c r="L37" s="277"/>
      <c r="M37" s="278">
        <v>1.375</v>
      </c>
      <c r="N37" s="279">
        <f>K37/M37</f>
        <v>37280.863690306156</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984.2</v>
      </c>
    </row>
    <row r="43" spans="1:14" ht="15.75" thickBot="1">
      <c r="B43" s="825" t="s">
        <v>953</v>
      </c>
      <c r="C43" s="826"/>
      <c r="D43" s="826"/>
      <c r="E43" s="826"/>
      <c r="F43" s="826"/>
      <c r="G43" s="826"/>
      <c r="H43" s="826"/>
      <c r="I43" s="826"/>
      <c r="J43" s="826"/>
      <c r="K43" s="826"/>
      <c r="L43" s="826"/>
      <c r="M43" s="827"/>
      <c r="N43" s="401">
        <f>SUM(N36:N42)</f>
        <v>146305.00666481344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61482.382771284254</v>
      </c>
      <c r="N49" s="279">
        <f>K49*M49</f>
        <v>61482.382771284254</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4165.110508642817</v>
      </c>
      <c r="N50" s="279">
        <f>K50*M50</f>
        <v>4165.110508642817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11</v>
      </c>
      <c r="N70" s="402">
        <f>K70/M70</f>
        <v>19684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19684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244131.83147066896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48826.366294133797</v>
      </c>
      <c r="M83" s="860"/>
      <c r="N83" s="57"/>
    </row>
    <row r="84" spans="1:14">
      <c r="B84" s="95" t="s">
        <v>973</v>
      </c>
      <c r="C84" s="96"/>
      <c r="D84" s="96"/>
      <c r="E84" s="96"/>
      <c r="F84" s="96"/>
      <c r="G84" s="96"/>
      <c r="H84" s="96"/>
      <c r="I84" s="93"/>
      <c r="J84" s="94"/>
      <c r="K84" s="311">
        <v>0.05</v>
      </c>
      <c r="L84" s="859">
        <f>N78*K84</f>
        <v>12206.591573533449</v>
      </c>
      <c r="M84" s="860"/>
      <c r="N84" s="57"/>
    </row>
    <row r="85" spans="1:14" ht="15.75" thickBot="1">
      <c r="B85" s="97" t="s">
        <v>974</v>
      </c>
      <c r="C85" s="98"/>
      <c r="D85" s="98"/>
      <c r="E85" s="98"/>
      <c r="F85" s="98"/>
      <c r="G85" s="98"/>
      <c r="H85" s="98"/>
      <c r="I85" s="99"/>
      <c r="J85" s="100"/>
      <c r="K85" s="312">
        <v>0.05</v>
      </c>
      <c r="L85" s="861">
        <f>N78*K85</f>
        <v>12206.591573533449</v>
      </c>
      <c r="M85" s="862"/>
      <c r="N85" s="57"/>
    </row>
    <row r="86" spans="1:14" ht="15.75" thickBot="1">
      <c r="B86" s="825" t="s">
        <v>953</v>
      </c>
      <c r="C86" s="826"/>
      <c r="D86" s="826"/>
      <c r="E86" s="826"/>
      <c r="F86" s="826"/>
      <c r="G86" s="826"/>
      <c r="H86" s="826"/>
      <c r="I86" s="826"/>
      <c r="J86" s="826"/>
      <c r="K86" s="826"/>
      <c r="L86" s="826"/>
      <c r="M86" s="827"/>
      <c r="N86" s="58">
        <f>L83+L84+L85</f>
        <v>73239.549441200696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317371.38091186964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1436</v>
      </c>
      <c r="C31" s="87" t="s">
        <v>1416</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148554.92158994748</v>
      </c>
      <c r="L36" s="277"/>
      <c r="M36" s="278">
        <v>1.3125</v>
      </c>
      <c r="N36" s="279">
        <f>K36/M36</f>
        <v>113184.70216376951</v>
      </c>
    </row>
    <row r="37" spans="1:14">
      <c r="A37" s="150" t="s">
        <v>373</v>
      </c>
      <c r="B37" s="838" t="str">
        <f>VLOOKUP(A37,EQUIPOS!A7:D154,3,FALSE)</f>
        <v>Volqueta 6 m3</v>
      </c>
      <c r="C37" s="839"/>
      <c r="D37" s="839"/>
      <c r="E37" s="839"/>
      <c r="F37" s="839"/>
      <c r="G37" s="839"/>
      <c r="H37" s="840"/>
      <c r="I37" s="274"/>
      <c r="J37" s="275"/>
      <c r="K37" s="276">
        <f>VLOOKUP(A37,EQUIPOS!A7:D164,4,FALSE)</f>
        <v>51261.187574170966</v>
      </c>
      <c r="L37" s="277"/>
      <c r="M37" s="278">
        <v>1.3125</v>
      </c>
      <c r="N37" s="279">
        <f>K37/M37</f>
        <v>39056.142913654068</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1031.0666666666666</v>
      </c>
    </row>
    <row r="43" spans="1:14" ht="15.75" thickBot="1">
      <c r="B43" s="825" t="s">
        <v>953</v>
      </c>
      <c r="C43" s="826"/>
      <c r="D43" s="826"/>
      <c r="E43" s="826"/>
      <c r="F43" s="826"/>
      <c r="G43" s="826"/>
      <c r="H43" s="826"/>
      <c r="I43" s="826"/>
      <c r="J43" s="826"/>
      <c r="K43" s="826"/>
      <c r="L43" s="826"/>
      <c r="M43" s="827"/>
      <c r="N43" s="401">
        <f>SUM(N36:N42)</f>
        <v>153271.91174409026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1249.5331525928452</v>
      </c>
      <c r="N48" s="279">
        <f>K48*M48</f>
        <v>12495.331525928452</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61482.382771284254</v>
      </c>
      <c r="N49" s="279">
        <f>K49*M49</f>
        <v>61482.382771284254</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4165.110508642817</v>
      </c>
      <c r="N50" s="279">
        <f>K50*M50</f>
        <v>4165.110508642817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78142.824805855518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10.5</v>
      </c>
      <c r="N70" s="402">
        <f>K70/M70</f>
        <v>20621.333333333332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20621.333333333332</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252036.06988327912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50407.213976655825</v>
      </c>
      <c r="M83" s="860"/>
      <c r="N83" s="57"/>
    </row>
    <row r="84" spans="1:14">
      <c r="B84" s="95" t="s">
        <v>973</v>
      </c>
      <c r="C84" s="96"/>
      <c r="D84" s="96"/>
      <c r="E84" s="96"/>
      <c r="F84" s="96"/>
      <c r="G84" s="96"/>
      <c r="H84" s="96"/>
      <c r="I84" s="93"/>
      <c r="J84" s="94"/>
      <c r="K84" s="311">
        <v>0.05</v>
      </c>
      <c r="L84" s="859">
        <f>N78*K84</f>
        <v>12601.803494163956</v>
      </c>
      <c r="M84" s="860"/>
      <c r="N84" s="57"/>
    </row>
    <row r="85" spans="1:14" ht="15.75" thickBot="1">
      <c r="B85" s="97" t="s">
        <v>974</v>
      </c>
      <c r="C85" s="98"/>
      <c r="D85" s="98"/>
      <c r="E85" s="98"/>
      <c r="F85" s="98"/>
      <c r="G85" s="98"/>
      <c r="H85" s="98"/>
      <c r="I85" s="99"/>
      <c r="J85" s="100"/>
      <c r="K85" s="312">
        <v>0.05</v>
      </c>
      <c r="L85" s="861">
        <f>N78*K85</f>
        <v>12601.803494163956</v>
      </c>
      <c r="M85" s="862"/>
      <c r="N85" s="57"/>
    </row>
    <row r="86" spans="1:14" ht="15.75" thickBot="1">
      <c r="B86" s="825" t="s">
        <v>953</v>
      </c>
      <c r="C86" s="826"/>
      <c r="D86" s="826"/>
      <c r="E86" s="826"/>
      <c r="F86" s="826"/>
      <c r="G86" s="826"/>
      <c r="H86" s="826"/>
      <c r="I86" s="826"/>
      <c r="J86" s="826"/>
      <c r="K86" s="826"/>
      <c r="L86" s="826"/>
      <c r="M86" s="827"/>
      <c r="N86" s="58">
        <f>L83+L84+L85</f>
        <v>75610.820964983737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327646.89084826288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1009</v>
      </c>
      <c r="C31" s="87" t="s">
        <v>1188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312</v>
      </c>
      <c r="B36" s="838" t="str">
        <f>VLOOKUP(A36,EQUIPOS!A6:D154,3,FALSE)</f>
        <v>Retroexcavadora sobre oruga, potencia 138 HP, balde de 1,5 m3.</v>
      </c>
      <c r="C36" s="839"/>
      <c r="D36" s="839"/>
      <c r="E36" s="839"/>
      <c r="F36" s="839"/>
      <c r="G36" s="839"/>
      <c r="H36" s="840"/>
      <c r="I36" s="274"/>
      <c r="J36" s="275"/>
      <c r="K36" s="276">
        <f>VLOOKUP(A36,EQUIPOS!A6:D163,4,FALSE)</f>
        <v>158602.11435448501</v>
      </c>
      <c r="L36" s="277"/>
      <c r="M36" s="278">
        <v>66</v>
      </c>
      <c r="N36" s="279">
        <f>K36/M36</f>
        <v>2403.0623387043183</v>
      </c>
    </row>
    <row r="37" spans="1:14">
      <c r="A37" s="150"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138405.20645026164</v>
      </c>
      <c r="L37" s="277"/>
      <c r="M37" s="278">
        <v>100</v>
      </c>
      <c r="N37" s="279">
        <f>K37/M37</f>
        <v>1384.0520645026163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1.0252083333333333</v>
      </c>
    </row>
    <row r="43" spans="1:14" ht="15.75" thickBot="1">
      <c r="B43" s="825" t="s">
        <v>953</v>
      </c>
      <c r="C43" s="826"/>
      <c r="D43" s="826"/>
      <c r="E43" s="826"/>
      <c r="F43" s="826"/>
      <c r="G43" s="826"/>
      <c r="H43" s="826"/>
      <c r="I43" s="826"/>
      <c r="J43" s="826"/>
      <c r="K43" s="826"/>
      <c r="L43" s="826"/>
      <c r="M43" s="827"/>
      <c r="N43" s="401">
        <f>SUM(N36:N42)</f>
        <v>3788.1396115402681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VLOOKUP(A48,MATERIALES!A5:D373,4,FALSE)</f>
        <v>3879.7503610844888</v>
      </c>
      <c r="N48" s="279">
        <f>K48*M48</f>
        <v>3879.7503610844888</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3879.7503610844888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102.52083333333333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7770.4108059580894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1554.0821611916181</v>
      </c>
      <c r="M83" s="860"/>
      <c r="N83" s="57"/>
    </row>
    <row r="84" spans="1:14">
      <c r="B84" s="95" t="s">
        <v>973</v>
      </c>
      <c r="C84" s="96"/>
      <c r="D84" s="96"/>
      <c r="E84" s="96"/>
      <c r="F84" s="96"/>
      <c r="G84" s="96"/>
      <c r="H84" s="96"/>
      <c r="I84" s="93"/>
      <c r="J84" s="94"/>
      <c r="K84" s="311">
        <v>0.05</v>
      </c>
      <c r="L84" s="859">
        <f>N78*K84</f>
        <v>388.52054029790452</v>
      </c>
      <c r="M84" s="860"/>
      <c r="N84" s="57"/>
    </row>
    <row r="85" spans="1:14" ht="15.75" thickBot="1">
      <c r="B85" s="97" t="s">
        <v>974</v>
      </c>
      <c r="C85" s="98"/>
      <c r="D85" s="98"/>
      <c r="E85" s="98"/>
      <c r="F85" s="98"/>
      <c r="G85" s="98"/>
      <c r="H85" s="98"/>
      <c r="I85" s="99"/>
      <c r="J85" s="100"/>
      <c r="K85" s="312">
        <v>0.05</v>
      </c>
      <c r="L85" s="861">
        <f>N78*K85</f>
        <v>388.52054029790452</v>
      </c>
      <c r="M85" s="862"/>
      <c r="N85" s="57"/>
    </row>
    <row r="86" spans="1:14" ht="15.75" thickBot="1">
      <c r="B86" s="825" t="s">
        <v>953</v>
      </c>
      <c r="C86" s="826"/>
      <c r="D86" s="826"/>
      <c r="E86" s="826"/>
      <c r="F86" s="826"/>
      <c r="G86" s="826"/>
      <c r="H86" s="826"/>
      <c r="I86" s="826"/>
      <c r="J86" s="826"/>
      <c r="K86" s="826"/>
      <c r="L86" s="826"/>
      <c r="M86" s="827"/>
      <c r="N86" s="58">
        <f>L83+L84+L85</f>
        <v>2331.1232417874271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10101.534047745517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1010</v>
      </c>
      <c r="C31" s="87" t="s">
        <v>1189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312</v>
      </c>
      <c r="B36" s="838" t="str">
        <f>VLOOKUP(A36,EQUIPOS!A6:D154,3,FALSE)</f>
        <v>Retroexcavadora sobre oruga, potencia 138 HP, balde de 1,5 m3.</v>
      </c>
      <c r="C36" s="839"/>
      <c r="D36" s="839"/>
      <c r="E36" s="839"/>
      <c r="F36" s="839"/>
      <c r="G36" s="839"/>
      <c r="H36" s="840"/>
      <c r="I36" s="274"/>
      <c r="J36" s="275"/>
      <c r="K36" s="276">
        <f>VLOOKUP(A36,EQUIPOS!A6:D163,4,FALSE)</f>
        <v>158602.11435448501</v>
      </c>
      <c r="L36" s="277"/>
      <c r="M36" s="278">
        <v>66</v>
      </c>
      <c r="N36" s="279">
        <f>K36/M36</f>
        <v>2403.0623387043183</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1.0252083333333333</v>
      </c>
    </row>
    <row r="43" spans="1:14" ht="15.75" thickBot="1">
      <c r="B43" s="825" t="s">
        <v>953</v>
      </c>
      <c r="C43" s="826"/>
      <c r="D43" s="826"/>
      <c r="E43" s="826"/>
      <c r="F43" s="826"/>
      <c r="G43" s="826"/>
      <c r="H43" s="826"/>
      <c r="I43" s="826"/>
      <c r="J43" s="826"/>
      <c r="K43" s="826"/>
      <c r="L43" s="826"/>
      <c r="M43" s="827"/>
      <c r="N43" s="401">
        <f>SUM(N36:N42)</f>
        <v>2404.0875470376518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102.52083333333333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2506.6083803709853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501.32167607419706</v>
      </c>
      <c r="M83" s="860"/>
      <c r="N83" s="57"/>
    </row>
    <row r="84" spans="1:14">
      <c r="B84" s="95" t="s">
        <v>973</v>
      </c>
      <c r="C84" s="96"/>
      <c r="D84" s="96"/>
      <c r="E84" s="96"/>
      <c r="F84" s="96"/>
      <c r="G84" s="96"/>
      <c r="H84" s="96"/>
      <c r="I84" s="93"/>
      <c r="J84" s="94"/>
      <c r="K84" s="311">
        <v>0.05</v>
      </c>
      <c r="L84" s="859">
        <f>N78*K84</f>
        <v>125.33041901854926</v>
      </c>
      <c r="M84" s="860"/>
      <c r="N84" s="57"/>
    </row>
    <row r="85" spans="1:14" ht="15.75" thickBot="1">
      <c r="B85" s="97" t="s">
        <v>974</v>
      </c>
      <c r="C85" s="98"/>
      <c r="D85" s="98"/>
      <c r="E85" s="98"/>
      <c r="F85" s="98"/>
      <c r="G85" s="98"/>
      <c r="H85" s="98"/>
      <c r="I85" s="99"/>
      <c r="J85" s="100"/>
      <c r="K85" s="312">
        <v>0.05</v>
      </c>
      <c r="L85" s="861">
        <f>N78*K85</f>
        <v>125.33041901854926</v>
      </c>
      <c r="M85" s="862"/>
      <c r="N85" s="57"/>
    </row>
    <row r="86" spans="1:14" ht="15.75" thickBot="1">
      <c r="B86" s="825" t="s">
        <v>953</v>
      </c>
      <c r="C86" s="826"/>
      <c r="D86" s="826"/>
      <c r="E86" s="826"/>
      <c r="F86" s="826"/>
      <c r="G86" s="826"/>
      <c r="H86" s="826"/>
      <c r="I86" s="826"/>
      <c r="J86" s="826"/>
      <c r="K86" s="826"/>
      <c r="L86" s="826"/>
      <c r="M86" s="827"/>
      <c r="N86" s="58">
        <f>L83+L84+L85</f>
        <v>751.98251411129559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3258.5908944822809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1011</v>
      </c>
      <c r="C31" s="87" t="s">
        <v>1190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180</v>
      </c>
      <c r="B36" s="838" t="str">
        <f>VLOOKUP(A36,EQUIPOS!A6:D154,3,FALSE)</f>
        <v>Compresor 120 HP, con martillo.</v>
      </c>
      <c r="C36" s="839"/>
      <c r="D36" s="839"/>
      <c r="E36" s="839"/>
      <c r="F36" s="839"/>
      <c r="G36" s="839"/>
      <c r="H36" s="840"/>
      <c r="I36" s="274"/>
      <c r="J36" s="275"/>
      <c r="K36" s="276">
        <f>VLOOKUP(A36,EQUIPOS!A6:D163,4,FALSE)</f>
        <v>91549.124942390568</v>
      </c>
      <c r="L36" s="277"/>
      <c r="M36" s="278">
        <v>66</v>
      </c>
      <c r="N36" s="279">
        <f>K36/M36</f>
        <v>1387.1079536725845</v>
      </c>
    </row>
    <row r="37" spans="1:14">
      <c r="A37" s="114"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138405.20645026164</v>
      </c>
      <c r="L37" s="277"/>
      <c r="M37" s="278">
        <v>100</v>
      </c>
      <c r="N37" s="279">
        <f>K37/M37</f>
        <v>1384.0520645026163</v>
      </c>
    </row>
    <row r="38" spans="1:14">
      <c r="A38" t="s">
        <v>312</v>
      </c>
      <c r="B38" s="838" t="str">
        <f>VLOOKUP(A38,EQUIPOS!A8:D154,3,FALSE)</f>
        <v>Retroexcavadora sobre oruga, potencia 138 HP, balde de 1,5 m3.</v>
      </c>
      <c r="C38" s="839"/>
      <c r="D38" s="839"/>
      <c r="E38" s="839"/>
      <c r="F38" s="839"/>
      <c r="G38" s="839"/>
      <c r="H38" s="840"/>
      <c r="I38" s="274"/>
      <c r="J38" s="275"/>
      <c r="K38" s="276">
        <f>VLOOKUP(A38,EQUIPOS!A8:D165,4,FALSE)</f>
        <v>158602.11435448501</v>
      </c>
      <c r="L38" s="277"/>
      <c r="M38" s="278">
        <v>66</v>
      </c>
      <c r="N38" s="279">
        <f>K38/M38</f>
        <v>2403.0623387043183</v>
      </c>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N78*L42</f>
        <v>6.0915622581215141</v>
      </c>
    </row>
    <row r="43" spans="1:14" ht="15.75" thickBot="1">
      <c r="B43" s="825" t="s">
        <v>953</v>
      </c>
      <c r="C43" s="826"/>
      <c r="D43" s="826"/>
      <c r="E43" s="826"/>
      <c r="F43" s="826"/>
      <c r="G43" s="826"/>
      <c r="H43" s="826"/>
      <c r="I43" s="826"/>
      <c r="J43" s="826"/>
      <c r="K43" s="826"/>
      <c r="L43" s="826"/>
      <c r="M43" s="827"/>
      <c r="N43" s="401">
        <f>SUM(N36:N42)</f>
        <v>5180.3139191376413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376</v>
      </c>
      <c r="B48" s="49" t="str">
        <f>VLOOKUP(A48,MATERIALES!A4:D373,3,FALSE)</f>
        <v>Anfo</v>
      </c>
      <c r="C48" s="288"/>
      <c r="D48" s="288"/>
      <c r="E48" s="288"/>
      <c r="F48" s="288"/>
      <c r="G48" s="288"/>
      <c r="H48" s="288"/>
      <c r="I48" s="275"/>
      <c r="J48" s="231" t="str">
        <f>VLOOKUP(A48,MATERIALES!A4:D385,2,FALSE)</f>
        <v>kg</v>
      </c>
      <c r="K48" s="289">
        <v>0.2</v>
      </c>
      <c r="L48" s="274"/>
      <c r="M48" s="290">
        <f>VLOOKUP(A48,MATERIALES!A5:D373,4,FALSE)</f>
        <v>6084.6358121926141</v>
      </c>
      <c r="N48" s="279">
        <f>K48*M48</f>
        <v>1216.9271624385228</v>
      </c>
    </row>
    <row r="49" spans="1:14">
      <c r="A49" t="s">
        <v>424</v>
      </c>
      <c r="B49" s="49" t="str">
        <f>VLOOKUP(A49,MATERIALES!A5:D373,3,FALSE)</f>
        <v>Cordón detonante</v>
      </c>
      <c r="C49" s="288"/>
      <c r="D49" s="288"/>
      <c r="E49" s="288"/>
      <c r="F49" s="288"/>
      <c r="G49" s="288"/>
      <c r="H49" s="288"/>
      <c r="I49" s="275"/>
      <c r="J49" s="231" t="str">
        <f>VLOOKUP(A49,MATERIALES!A5:D386,2,FALSE)</f>
        <v>m</v>
      </c>
      <c r="K49" s="289">
        <v>3</v>
      </c>
      <c r="L49" s="274"/>
      <c r="M49" s="290">
        <f>VLOOKUP(A49,MATERIALES!A6:D373,4,FALSE)</f>
        <v>4685.7493222231687</v>
      </c>
      <c r="N49" s="279">
        <f t="shared" ref="N49:N54" si="0">K49*M49</f>
        <v>14057.247966669507</v>
      </c>
    </row>
    <row r="50" spans="1:14">
      <c r="A50" s="213" t="s">
        <v>453</v>
      </c>
      <c r="B50" s="49" t="str">
        <f>VLOOKUP(A50,MATERIALES!A6:D373,3,FALSE)</f>
        <v>Explosivos  75% (INDUGEL)</v>
      </c>
      <c r="C50" s="288"/>
      <c r="D50" s="288"/>
      <c r="E50" s="288"/>
      <c r="F50" s="288"/>
      <c r="G50" s="288"/>
      <c r="H50" s="288"/>
      <c r="I50" s="275"/>
      <c r="J50" s="231" t="str">
        <f>VLOOKUP(A50,MATERIALES!A6:D387,2,FALSE)</f>
        <v>lb</v>
      </c>
      <c r="K50" s="289">
        <v>0.3</v>
      </c>
      <c r="L50" s="274"/>
      <c r="M50" s="290">
        <f>VLOOKUP(A50,MATERIALES!A6:D373,4,FALSE)</f>
        <v>14911.095620941285</v>
      </c>
      <c r="N50" s="279">
        <f t="shared" si="0"/>
        <v>4473.3286862823852</v>
      </c>
    </row>
    <row r="51" spans="1:14">
      <c r="A51" t="s">
        <v>458</v>
      </c>
      <c r="B51" s="49" t="str">
        <f>VLOOKUP(A51,MATERIALES!A6:D373,3,FALSE)</f>
        <v>Fulminantes</v>
      </c>
      <c r="C51" s="288"/>
      <c r="D51" s="288"/>
      <c r="E51" s="288"/>
      <c r="F51" s="288"/>
      <c r="G51" s="288"/>
      <c r="H51" s="288"/>
      <c r="I51" s="275"/>
      <c r="J51" s="231" t="str">
        <f>VLOOKUP(A51,MATERIALES!A6:D388,2,FALSE)</f>
        <v>u</v>
      </c>
      <c r="K51" s="289">
        <v>0.2</v>
      </c>
      <c r="L51" s="274"/>
      <c r="M51" s="290">
        <f>VLOOKUP(A51,MATERIALES!A6:D373,4,FALSE)</f>
        <v>890.43450910135812</v>
      </c>
      <c r="N51" s="279">
        <f t="shared" si="0"/>
        <v>178.08690182027163</v>
      </c>
    </row>
    <row r="52" spans="1:14">
      <c r="A52" t="s">
        <v>552</v>
      </c>
      <c r="B52" s="49" t="str">
        <f>VLOOKUP(A52,MATERIALES!A6:D373,3,FALSE)</f>
        <v>Mecha Lenta</v>
      </c>
      <c r="C52" s="288"/>
      <c r="D52" s="288"/>
      <c r="E52" s="288"/>
      <c r="F52" s="288"/>
      <c r="G52" s="288"/>
      <c r="H52" s="288"/>
      <c r="I52" s="275"/>
      <c r="J52" s="231" t="str">
        <f>VLOOKUP(A52,MATERIALES!A6:D389,2,FALSE)</f>
        <v>m</v>
      </c>
      <c r="K52" s="289">
        <v>0.5</v>
      </c>
      <c r="L52" s="274"/>
      <c r="M52" s="290">
        <f>VLOOKUP(A52,MATERIALES!A7:D373,4,FALSE)</f>
        <v>905.91153562981276</v>
      </c>
      <c r="N52" s="279">
        <f t="shared" si="0"/>
        <v>452.95576781490638</v>
      </c>
    </row>
    <row r="53" spans="1:14">
      <c r="B53" s="49"/>
      <c r="C53" s="288"/>
      <c r="D53" s="288"/>
      <c r="E53" s="288"/>
      <c r="F53" s="288"/>
      <c r="G53" s="288"/>
      <c r="H53" s="288"/>
      <c r="I53" s="275"/>
      <c r="J53" s="231"/>
      <c r="K53" s="289"/>
      <c r="L53" s="274"/>
      <c r="M53" s="290"/>
      <c r="N53" s="279"/>
    </row>
    <row r="54" spans="1:14">
      <c r="A54" t="s">
        <v>442</v>
      </c>
      <c r="B54" s="49" t="str">
        <f>VLOOKUP(A54,MATERIALES!A8:D373,3,FALSE)</f>
        <v>Derechos de explotación y/o disposición de materiales</v>
      </c>
      <c r="C54" s="288"/>
      <c r="D54" s="288"/>
      <c r="E54" s="288"/>
      <c r="F54" s="288"/>
      <c r="G54" s="288"/>
      <c r="H54" s="288"/>
      <c r="I54" s="275"/>
      <c r="J54" s="231" t="str">
        <f>VLOOKUP(A54,MATERIALES!A8:D391,2,FALSE)</f>
        <v>m3</v>
      </c>
      <c r="K54" s="289">
        <v>1</v>
      </c>
      <c r="L54" s="274"/>
      <c r="M54" s="290">
        <f>VLOOKUP(A54,MATERIALES!A9:D374,4,FALSE)</f>
        <v>3879.7503610844888</v>
      </c>
      <c r="N54" s="279">
        <f t="shared" si="0"/>
        <v>3879.7503610844888</v>
      </c>
    </row>
    <row r="55" spans="1:14" ht="15.75" thickBot="1">
      <c r="B55" s="820"/>
      <c r="C55" s="821"/>
      <c r="D55" s="821"/>
      <c r="E55" s="821"/>
      <c r="F55" s="821"/>
      <c r="G55" s="821"/>
      <c r="H55" s="821"/>
      <c r="I55" s="822"/>
      <c r="J55" s="48"/>
      <c r="K55" s="50"/>
      <c r="L55" s="823"/>
      <c r="M55" s="824"/>
      <c r="N55" s="51"/>
    </row>
    <row r="56" spans="1:14" ht="15.75" thickBot="1">
      <c r="B56" s="825" t="s">
        <v>953</v>
      </c>
      <c r="C56" s="826"/>
      <c r="D56" s="826"/>
      <c r="E56" s="826"/>
      <c r="F56" s="826"/>
      <c r="G56" s="826"/>
      <c r="H56" s="826"/>
      <c r="I56" s="826"/>
      <c r="J56" s="826"/>
      <c r="K56" s="826"/>
      <c r="L56" s="826"/>
      <c r="M56" s="827"/>
      <c r="N56" s="401">
        <f>SUM(N48:N55)</f>
        <v>24258.296846110083</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316"/>
      <c r="C66" s="317"/>
      <c r="D66" s="317"/>
      <c r="E66" s="317"/>
      <c r="F66" s="317"/>
      <c r="G66" s="317"/>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302">
        <v>528</v>
      </c>
      <c r="N72" s="402">
        <f>K72/M72</f>
        <v>102.52083333333333</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2">
        <v>528</v>
      </c>
      <c r="N73" s="402">
        <f>K73/M73</f>
        <v>202.0572795727424</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25" t="s">
        <v>953</v>
      </c>
      <c r="C78" s="826"/>
      <c r="D78" s="826"/>
      <c r="E78" s="826"/>
      <c r="F78" s="826"/>
      <c r="G78" s="826"/>
      <c r="H78" s="826"/>
      <c r="I78" s="832"/>
      <c r="J78" s="832"/>
      <c r="K78" s="832"/>
      <c r="L78" s="832"/>
      <c r="M78" s="833"/>
      <c r="N78" s="308">
        <f>SUM(N72:N77)</f>
        <v>304.57811290607572</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29743.188878153796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5948.6377756307593</v>
      </c>
      <c r="M85" s="860"/>
      <c r="N85" s="57"/>
    </row>
    <row r="86" spans="1:14">
      <c r="B86" s="95" t="s">
        <v>973</v>
      </c>
      <c r="C86" s="96"/>
      <c r="D86" s="96"/>
      <c r="E86" s="96"/>
      <c r="F86" s="96"/>
      <c r="G86" s="96"/>
      <c r="H86" s="96"/>
      <c r="I86" s="93"/>
      <c r="J86" s="94"/>
      <c r="K86" s="311">
        <v>0.05</v>
      </c>
      <c r="L86" s="859">
        <f>N80*K86</f>
        <v>1487.1594439076898</v>
      </c>
      <c r="M86" s="860"/>
      <c r="N86" s="57"/>
    </row>
    <row r="87" spans="1:14" ht="15.75" thickBot="1">
      <c r="B87" s="97" t="s">
        <v>974</v>
      </c>
      <c r="C87" s="98"/>
      <c r="D87" s="98"/>
      <c r="E87" s="98"/>
      <c r="F87" s="98"/>
      <c r="G87" s="98"/>
      <c r="H87" s="98"/>
      <c r="I87" s="99"/>
      <c r="J87" s="100"/>
      <c r="K87" s="312">
        <v>0.05</v>
      </c>
      <c r="L87" s="861">
        <f>N80*K87</f>
        <v>1487.1594439076898</v>
      </c>
      <c r="M87" s="862"/>
      <c r="N87" s="57"/>
    </row>
    <row r="88" spans="1:14" ht="15.75" thickBot="1">
      <c r="B88" s="825" t="s">
        <v>953</v>
      </c>
      <c r="C88" s="826"/>
      <c r="D88" s="826"/>
      <c r="E88" s="826"/>
      <c r="F88" s="826"/>
      <c r="G88" s="826"/>
      <c r="H88" s="826"/>
      <c r="I88" s="826"/>
      <c r="J88" s="826"/>
      <c r="K88" s="826"/>
      <c r="L88" s="826"/>
      <c r="M88" s="827"/>
      <c r="N88" s="58">
        <f>L85+L86+L87</f>
        <v>8922.9566634461389</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38666.145541599937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976</v>
      </c>
      <c r="F95" s="59"/>
      <c r="G95" s="59"/>
      <c r="H95" s="59"/>
      <c r="I95" s="59"/>
      <c r="J95" s="59"/>
      <c r="K95" s="18"/>
      <c r="L95" s="18"/>
      <c r="M95" s="18"/>
      <c r="N95" s="23"/>
    </row>
    <row r="96" spans="1:14">
      <c r="B96" s="22"/>
      <c r="C96" s="18"/>
      <c r="D96" s="18"/>
      <c r="E96" s="18" t="s">
        <v>977</v>
      </c>
      <c r="F96" s="18"/>
      <c r="G96" s="18"/>
      <c r="H96" s="18"/>
      <c r="I96" s="18"/>
      <c r="J96" s="18"/>
      <c r="K96" s="18"/>
      <c r="L96" s="18"/>
      <c r="M96" s="18"/>
      <c r="N96" s="23"/>
    </row>
    <row r="97" spans="2:14">
      <c r="B97" s="22"/>
      <c r="C97" s="18"/>
      <c r="D97" s="18"/>
      <c r="E97" s="18" t="s">
        <v>978</v>
      </c>
      <c r="F97" s="18"/>
      <c r="G97" s="18"/>
      <c r="H97" s="18"/>
      <c r="I97" s="18"/>
      <c r="J97" s="18"/>
      <c r="K97" s="18"/>
      <c r="L97" s="18"/>
      <c r="M97" s="18"/>
      <c r="N97" s="23"/>
    </row>
    <row r="98" spans="2:14">
      <c r="B98" s="22"/>
      <c r="C98" s="18"/>
      <c r="D98" s="18"/>
      <c r="E98" s="18" t="s">
        <v>979</v>
      </c>
      <c r="F98" s="18"/>
      <c r="G98" s="18"/>
      <c r="H98" s="18"/>
      <c r="I98" s="18"/>
      <c r="J98" s="18"/>
      <c r="K98" s="18"/>
      <c r="L98" s="18"/>
      <c r="M98" s="18"/>
      <c r="N98" s="23"/>
    </row>
    <row r="99" spans="2:14" ht="15.75" thickBot="1">
      <c r="B99" s="22"/>
      <c r="C99" s="18"/>
      <c r="D99" s="18"/>
      <c r="E99" s="18"/>
      <c r="F99" s="18" t="s">
        <v>980</v>
      </c>
      <c r="G99" s="18"/>
      <c r="H99" s="18"/>
      <c r="I99" s="18"/>
      <c r="J99" s="18"/>
      <c r="K99" s="18"/>
      <c r="L99" s="18"/>
      <c r="M99" s="18"/>
      <c r="N99" s="23"/>
    </row>
    <row r="100" spans="2:14">
      <c r="B100" s="234" t="s">
        <v>2216</v>
      </c>
      <c r="C100" s="235"/>
      <c r="D100" s="235"/>
      <c r="E100" s="235"/>
      <c r="F100" s="235"/>
      <c r="G100" s="235"/>
      <c r="H100" s="235"/>
      <c r="I100" s="235"/>
      <c r="J100" s="235"/>
      <c r="K100" s="235"/>
      <c r="L100" s="235"/>
      <c r="M100" s="235"/>
      <c r="N100" s="236"/>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ht="15.75" thickBot="1">
      <c r="B104" s="240"/>
      <c r="C104" s="241"/>
      <c r="D104" s="241"/>
      <c r="E104" s="241"/>
      <c r="F104" s="241"/>
      <c r="G104" s="241"/>
      <c r="H104" s="241"/>
      <c r="I104" s="241"/>
      <c r="J104" s="241"/>
      <c r="K104" s="241"/>
      <c r="L104" s="241"/>
      <c r="M104" s="241"/>
      <c r="N104" s="242"/>
    </row>
    <row r="105" spans="2:14">
      <c r="B105" s="243"/>
      <c r="C105" s="244"/>
      <c r="D105" s="244"/>
      <c r="E105" s="244"/>
      <c r="F105" s="244"/>
      <c r="G105" s="244"/>
      <c r="H105" s="244"/>
      <c r="I105" s="244"/>
      <c r="J105" s="244"/>
      <c r="K105" s="244"/>
      <c r="L105" s="244"/>
      <c r="M105" s="244"/>
      <c r="N105" s="245"/>
    </row>
    <row r="106" spans="2:14">
      <c r="B106" s="229" t="s">
        <v>2217</v>
      </c>
      <c r="C106" s="37"/>
      <c r="D106" s="37"/>
      <c r="E106" s="37"/>
      <c r="F106" s="37"/>
      <c r="G106" s="37"/>
      <c r="H106" s="37"/>
      <c r="I106" s="37"/>
      <c r="J106" s="37"/>
      <c r="K106" s="37"/>
      <c r="L106" s="37"/>
      <c r="M106" s="37"/>
      <c r="N106" s="38"/>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29"/>
      <c r="C114" s="37"/>
      <c r="D114" s="37"/>
      <c r="E114" s="37"/>
      <c r="F114" s="37"/>
      <c r="G114" s="37"/>
      <c r="H114" s="37"/>
      <c r="I114" s="37"/>
      <c r="J114" s="37"/>
      <c r="K114" s="37"/>
      <c r="L114" s="37"/>
      <c r="M114" s="37"/>
      <c r="N114" s="38"/>
    </row>
    <row r="115" spans="2:14">
      <c r="B115" s="22"/>
      <c r="C115" s="18"/>
      <c r="D115" s="18"/>
      <c r="E115" s="18" t="s">
        <v>976</v>
      </c>
      <c r="F115" s="59"/>
      <c r="G115" s="59"/>
      <c r="H115" s="18"/>
      <c r="I115" s="18"/>
      <c r="J115" s="18"/>
      <c r="K115" s="18"/>
      <c r="L115" s="18"/>
      <c r="M115" s="18"/>
      <c r="N115" s="23"/>
    </row>
    <row r="116" spans="2:14">
      <c r="B116" s="22"/>
      <c r="C116" s="18"/>
      <c r="D116" s="18"/>
      <c r="E116" s="60" t="s">
        <v>977</v>
      </c>
      <c r="F116" s="18"/>
      <c r="G116" s="18"/>
      <c r="H116" s="60"/>
      <c r="I116" s="60"/>
      <c r="J116" s="60"/>
      <c r="K116" s="18"/>
      <c r="L116" s="18"/>
      <c r="M116" s="18"/>
      <c r="N116" s="23"/>
    </row>
    <row r="117" spans="2:14">
      <c r="B117" s="22"/>
      <c r="C117" s="18"/>
      <c r="D117" s="18"/>
      <c r="E117" s="61" t="s">
        <v>981</v>
      </c>
      <c r="F117" s="18"/>
      <c r="G117" s="18"/>
      <c r="H117" s="61"/>
      <c r="I117" s="61"/>
      <c r="J117" s="61"/>
      <c r="K117" s="18"/>
      <c r="L117" s="18"/>
      <c r="M117" s="18"/>
      <c r="N117" s="23"/>
    </row>
    <row r="118" spans="2:14">
      <c r="B118" s="62"/>
      <c r="C118" s="37"/>
      <c r="D118" s="37"/>
      <c r="E118" s="18" t="s">
        <v>979</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2220</v>
      </c>
      <c r="C120" s="61"/>
      <c r="D120" s="61"/>
      <c r="E120" s="18"/>
      <c r="F120" s="18"/>
      <c r="G120" s="18"/>
      <c r="H120" s="18"/>
      <c r="I120" s="18"/>
      <c r="J120" s="802"/>
      <c r="K120" s="802"/>
      <c r="L120" s="802"/>
      <c r="M120" s="802"/>
      <c r="N120" s="803"/>
    </row>
    <row r="121" spans="2:14" ht="15.75" thickBot="1">
      <c r="B121" s="268" t="s">
        <v>2221</v>
      </c>
      <c r="C121" s="400"/>
      <c r="D121" s="400"/>
      <c r="E121" s="63"/>
      <c r="F121" s="63"/>
      <c r="G121" s="63"/>
      <c r="H121" s="63"/>
      <c r="I121" s="63"/>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1012</v>
      </c>
      <c r="C31" s="87" t="s">
        <v>1191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158602.11435448501</v>
      </c>
      <c r="L36" s="277"/>
      <c r="M36" s="278">
        <v>66</v>
      </c>
      <c r="N36" s="279">
        <f>K36/M36</f>
        <v>2403.0623387043183</v>
      </c>
    </row>
    <row r="37" spans="1:14">
      <c r="A37" s="114"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138405.20645026164</v>
      </c>
      <c r="L37" s="277"/>
      <c r="M37" s="278">
        <v>100</v>
      </c>
      <c r="N37" s="279">
        <f>K37/M37</f>
        <v>1384.0520645026163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1.0252083333333333</v>
      </c>
    </row>
    <row r="43" spans="1:14" ht="15.75" thickBot="1">
      <c r="B43" s="825" t="s">
        <v>953</v>
      </c>
      <c r="C43" s="826"/>
      <c r="D43" s="826"/>
      <c r="E43" s="826"/>
      <c r="F43" s="826"/>
      <c r="G43" s="826"/>
      <c r="H43" s="826"/>
      <c r="I43" s="826"/>
      <c r="J43" s="826"/>
      <c r="K43" s="826"/>
      <c r="L43" s="826"/>
      <c r="M43" s="827"/>
      <c r="N43" s="401">
        <f>SUM(N36:N42)</f>
        <v>3788.1396115402681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VLOOKUP(A48,MATERIALES!A4:D395,4,FALSE)</f>
        <v>3879.7503610844888</v>
      </c>
      <c r="N48" s="279">
        <f>K48*M48</f>
        <v>3879.7503610844888</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3879.7503610844888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102.52083333333333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7770.4108059580894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1554.0821611916181</v>
      </c>
      <c r="M83" s="860"/>
      <c r="N83" s="57"/>
    </row>
    <row r="84" spans="1:14">
      <c r="B84" s="95" t="s">
        <v>973</v>
      </c>
      <c r="C84" s="96"/>
      <c r="D84" s="96"/>
      <c r="E84" s="96"/>
      <c r="F84" s="96"/>
      <c r="G84" s="96"/>
      <c r="H84" s="96"/>
      <c r="I84" s="93"/>
      <c r="J84" s="94"/>
      <c r="K84" s="311">
        <v>0.05</v>
      </c>
      <c r="L84" s="859">
        <f>N78*K84</f>
        <v>388.52054029790452</v>
      </c>
      <c r="M84" s="860"/>
      <c r="N84" s="57"/>
    </row>
    <row r="85" spans="1:14" ht="15.75" thickBot="1">
      <c r="B85" s="97" t="s">
        <v>974</v>
      </c>
      <c r="C85" s="98"/>
      <c r="D85" s="98"/>
      <c r="E85" s="98"/>
      <c r="F85" s="98"/>
      <c r="G85" s="98"/>
      <c r="H85" s="98"/>
      <c r="I85" s="99"/>
      <c r="J85" s="100"/>
      <c r="K85" s="312">
        <v>0.05</v>
      </c>
      <c r="L85" s="861">
        <f>N78*K85</f>
        <v>388.52054029790452</v>
      </c>
      <c r="M85" s="862"/>
      <c r="N85" s="57"/>
    </row>
    <row r="86" spans="1:14" ht="15.75" thickBot="1">
      <c r="B86" s="825" t="s">
        <v>953</v>
      </c>
      <c r="C86" s="826"/>
      <c r="D86" s="826"/>
      <c r="E86" s="826"/>
      <c r="F86" s="826"/>
      <c r="G86" s="826"/>
      <c r="H86" s="826"/>
      <c r="I86" s="826"/>
      <c r="J86" s="826"/>
      <c r="K86" s="826"/>
      <c r="L86" s="826"/>
      <c r="M86" s="827"/>
      <c r="N86" s="58">
        <f>L83+L84+L85</f>
        <v>2331.1232417874271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10101.534047745517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K13" sqref="K1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1013</v>
      </c>
      <c r="C31" s="87" t="s">
        <v>1192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158602.11435448501</v>
      </c>
      <c r="L36" s="277"/>
      <c r="M36" s="278">
        <v>66</v>
      </c>
      <c r="N36" s="279">
        <f>K36/M36</f>
        <v>2403.0623387043183</v>
      </c>
    </row>
    <row r="37" spans="1:14">
      <c r="A37" s="114" t="s">
        <v>180</v>
      </c>
      <c r="B37" s="838" t="str">
        <f>VLOOKUP(A37,EQUIPOS!A7:D154,3,FALSE)</f>
        <v>Compresor 120 HP, con martillo.</v>
      </c>
      <c r="C37" s="839"/>
      <c r="D37" s="839"/>
      <c r="E37" s="839"/>
      <c r="F37" s="839"/>
      <c r="G37" s="839"/>
      <c r="H37" s="840"/>
      <c r="I37" s="274"/>
      <c r="J37" s="275"/>
      <c r="K37" s="276">
        <f>VLOOKUP(A37,EQUIPOS!A7:D164,4,FALSE)</f>
        <v>91549.124942390568</v>
      </c>
      <c r="L37" s="277"/>
      <c r="M37" s="278">
        <v>66</v>
      </c>
      <c r="N37" s="279">
        <f>K37/M37</f>
        <v>1387.1079536725845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N79*L42</f>
        <v>6.0915622581215141</v>
      </c>
    </row>
    <row r="43" spans="1:14" ht="15.75" thickBot="1">
      <c r="B43" s="825" t="s">
        <v>953</v>
      </c>
      <c r="C43" s="826"/>
      <c r="D43" s="826"/>
      <c r="E43" s="826"/>
      <c r="F43" s="826"/>
      <c r="G43" s="826"/>
      <c r="H43" s="826"/>
      <c r="I43" s="826"/>
      <c r="J43" s="826"/>
      <c r="K43" s="826"/>
      <c r="L43" s="826"/>
      <c r="M43" s="827"/>
      <c r="N43" s="401">
        <f>SUM(N36:N42)</f>
        <v>3796.2618546350241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376</v>
      </c>
      <c r="B48" s="49" t="str">
        <f>VLOOKUP(A48,MATERIALES!A4:D373,3,FALSE)</f>
        <v>Anfo</v>
      </c>
      <c r="C48" s="288"/>
      <c r="D48" s="288"/>
      <c r="E48" s="288"/>
      <c r="F48" s="288"/>
      <c r="G48" s="288"/>
      <c r="H48" s="288"/>
      <c r="I48" s="275"/>
      <c r="J48" s="231" t="str">
        <f>VLOOKUP(A48,MATERIALES!A4:D373,2,FALSE)</f>
        <v>kg</v>
      </c>
      <c r="K48" s="289">
        <v>0.2</v>
      </c>
      <c r="L48" s="274"/>
      <c r="M48" s="290">
        <f>VLOOKUP(A48,MATERIALES!A4:D395,4,FALSE)</f>
        <v>6084.6358121926141</v>
      </c>
      <c r="N48" s="279">
        <f t="shared" ref="N48:N52" si="0">K48*M48</f>
        <v>1216.9271624385228</v>
      </c>
    </row>
    <row r="49" spans="1:14">
      <c r="A49" t="s">
        <v>424</v>
      </c>
      <c r="B49" s="49" t="str">
        <f>VLOOKUP(A49,MATERIALES!A5:D373,3,FALSE)</f>
        <v>Cordón detonante</v>
      </c>
      <c r="C49" s="288"/>
      <c r="D49" s="288"/>
      <c r="E49" s="288"/>
      <c r="F49" s="288"/>
      <c r="G49" s="288"/>
      <c r="H49" s="288"/>
      <c r="I49" s="275"/>
      <c r="J49" s="231" t="str">
        <f>VLOOKUP(A49,MATERIALES!A5:D373,2,FALSE)</f>
        <v>m</v>
      </c>
      <c r="K49" s="289">
        <v>3</v>
      </c>
      <c r="L49" s="274"/>
      <c r="M49" s="290">
        <f>VLOOKUP(A49,MATERIALES!A5:D396,4,FALSE)</f>
        <v>4685.7493222231687</v>
      </c>
      <c r="N49" s="279">
        <f t="shared" si="0"/>
        <v>14057.247966669507</v>
      </c>
    </row>
    <row r="50" spans="1:14">
      <c r="A50" s="114" t="s">
        <v>453</v>
      </c>
      <c r="B50" s="49" t="str">
        <f>VLOOKUP(A50,MATERIALES!A6:D373,3,FALSE)</f>
        <v>Explosivos  75% (INDUGEL)</v>
      </c>
      <c r="C50" s="288"/>
      <c r="D50" s="288"/>
      <c r="E50" s="288"/>
      <c r="F50" s="288"/>
      <c r="G50" s="288"/>
      <c r="H50" s="288"/>
      <c r="I50" s="275"/>
      <c r="J50" s="231" t="str">
        <f>VLOOKUP(A50,MATERIALES!A6:D373,2,FALSE)</f>
        <v>lb</v>
      </c>
      <c r="K50" s="289">
        <v>0.3</v>
      </c>
      <c r="L50" s="274"/>
      <c r="M50" s="290">
        <f>VLOOKUP(A50,MATERIALES!A6:D397,4,FALSE)</f>
        <v>14911.095620941285</v>
      </c>
      <c r="N50" s="279">
        <f t="shared" si="0"/>
        <v>4473.3286862823852</v>
      </c>
    </row>
    <row r="51" spans="1:14">
      <c r="A51" s="114" t="s">
        <v>458</v>
      </c>
      <c r="B51" s="49" t="str">
        <f>VLOOKUP(A51,MATERIALES!A6:D373,3,FALSE)</f>
        <v>Fulminantes</v>
      </c>
      <c r="C51" s="288"/>
      <c r="D51" s="288"/>
      <c r="E51" s="288"/>
      <c r="F51" s="288"/>
      <c r="G51" s="288"/>
      <c r="H51" s="288"/>
      <c r="I51" s="275"/>
      <c r="J51" s="231" t="str">
        <f>VLOOKUP(A51,MATERIALES!A6:D373,2,FALSE)</f>
        <v>u</v>
      </c>
      <c r="K51" s="289">
        <v>0.2</v>
      </c>
      <c r="L51" s="274"/>
      <c r="M51" s="290">
        <f>VLOOKUP(A51,MATERIALES!A6:D398,4,FALSE)</f>
        <v>890.43450910135812</v>
      </c>
      <c r="N51" s="279">
        <f t="shared" si="0"/>
        <v>178.08690182027163</v>
      </c>
    </row>
    <row r="52" spans="1:14">
      <c r="A52" t="s">
        <v>552</v>
      </c>
      <c r="B52" s="49" t="str">
        <f>VLOOKUP(A52,MATERIALES!A6:D374,3,FALSE)</f>
        <v>Mecha Lenta</v>
      </c>
      <c r="C52" s="288"/>
      <c r="D52" s="288"/>
      <c r="E52" s="288"/>
      <c r="F52" s="288"/>
      <c r="G52" s="288"/>
      <c r="H52" s="288"/>
      <c r="I52" s="275"/>
      <c r="J52" s="231" t="str">
        <f>VLOOKUP(A52,MATERIALES!A6:D374,2,FALSE)</f>
        <v>m</v>
      </c>
      <c r="K52" s="289">
        <v>0.5</v>
      </c>
      <c r="L52" s="274"/>
      <c r="M52" s="290">
        <f>VLOOKUP(A52,MATERIALES!A6:D399,4,FALSE)</f>
        <v>905.91153562981276</v>
      </c>
      <c r="N52" s="279">
        <f t="shared" si="0"/>
        <v>452.95576781490638</v>
      </c>
    </row>
    <row r="53" spans="1:14">
      <c r="B53" s="49"/>
      <c r="C53" s="288"/>
      <c r="D53" s="288"/>
      <c r="E53" s="288"/>
      <c r="F53" s="288"/>
      <c r="G53" s="288"/>
      <c r="H53" s="288"/>
      <c r="I53" s="275"/>
      <c r="J53" s="231"/>
      <c r="K53" s="289"/>
      <c r="L53" s="274"/>
      <c r="M53" s="290"/>
      <c r="N53" s="279"/>
    </row>
    <row r="54" spans="1:14" ht="15.75" thickBot="1">
      <c r="B54" s="820"/>
      <c r="C54" s="821"/>
      <c r="D54" s="821"/>
      <c r="E54" s="821"/>
      <c r="F54" s="821"/>
      <c r="G54" s="821"/>
      <c r="H54" s="821"/>
      <c r="I54" s="822"/>
      <c r="J54" s="48"/>
      <c r="K54" s="50"/>
      <c r="L54" s="823"/>
      <c r="M54" s="824"/>
      <c r="N54" s="51"/>
    </row>
    <row r="55" spans="1:14" ht="15.75" thickBot="1">
      <c r="B55" s="825" t="s">
        <v>953</v>
      </c>
      <c r="C55" s="826"/>
      <c r="D55" s="826"/>
      <c r="E55" s="826"/>
      <c r="F55" s="826"/>
      <c r="G55" s="826"/>
      <c r="H55" s="826"/>
      <c r="I55" s="826"/>
      <c r="J55" s="826"/>
      <c r="K55" s="826"/>
      <c r="L55" s="826"/>
      <c r="M55" s="827"/>
      <c r="N55" s="401">
        <f>SUM(N48:N54)</f>
        <v>20378.546485025592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950"/>
      <c r="C65" s="951"/>
      <c r="D65" s="951"/>
      <c r="E65" s="951"/>
      <c r="F65" s="951"/>
      <c r="G65" s="952"/>
      <c r="H65" s="318"/>
      <c r="I65" s="286"/>
      <c r="J65" s="293"/>
      <c r="K65" s="286"/>
      <c r="L65" s="829"/>
      <c r="M65" s="830"/>
      <c r="N65" s="294"/>
    </row>
    <row r="66" spans="1:15">
      <c r="B66" s="52"/>
      <c r="C66" s="53"/>
      <c r="D66" s="53"/>
      <c r="E66" s="53"/>
      <c r="F66" s="53"/>
      <c r="G66" s="53"/>
      <c r="H66" s="295"/>
      <c r="I66" s="286"/>
      <c r="J66" s="286"/>
      <c r="K66" s="286"/>
      <c r="L66" s="296"/>
      <c r="M66" s="297"/>
      <c r="N66" s="298"/>
    </row>
    <row r="67" spans="1:15" ht="15.75" thickBot="1">
      <c r="B67" s="316"/>
      <c r="C67" s="317"/>
      <c r="D67" s="317"/>
      <c r="E67" s="317"/>
      <c r="F67" s="317"/>
      <c r="G67" s="317"/>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t="s">
        <v>6</v>
      </c>
      <c r="B73" s="55" t="str">
        <f>VLOOKUP(A73,'MANO DE OBRA'!A8:D68,3,FALSE)</f>
        <v xml:space="preserve">Obrero </v>
      </c>
      <c r="C73" s="53"/>
      <c r="D73" s="53"/>
      <c r="E73" s="53"/>
      <c r="F73" s="53"/>
      <c r="G73" s="53"/>
      <c r="H73" s="53"/>
      <c r="I73" s="299">
        <f>K73/J73*100</f>
        <v>29260.000000000004</v>
      </c>
      <c r="J73" s="300">
        <v>185</v>
      </c>
      <c r="K73" s="301">
        <f>VLOOKUP(A73,'MANO DE OBRA'!A8:D99,4,FALSE)</f>
        <v>54131</v>
      </c>
      <c r="L73" s="56"/>
      <c r="M73" s="302">
        <v>528</v>
      </c>
      <c r="N73" s="402">
        <f>K73/M73</f>
        <v>102.52083333333333</v>
      </c>
      <c r="O73" s="112"/>
    </row>
    <row r="74" spans="1:15">
      <c r="A74"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302">
        <v>528</v>
      </c>
      <c r="N74" s="402">
        <f>K74/M74</f>
        <v>202.0572795727424</v>
      </c>
    </row>
    <row r="75" spans="1:15">
      <c r="B75" s="55"/>
      <c r="C75" s="53"/>
      <c r="D75" s="53"/>
      <c r="E75" s="53"/>
      <c r="F75" s="53"/>
      <c r="G75" s="53"/>
      <c r="H75" s="53"/>
      <c r="I75" s="286"/>
      <c r="J75" s="304"/>
      <c r="K75" s="305"/>
      <c r="L75" s="56"/>
      <c r="M75" s="307"/>
      <c r="N75" s="303"/>
    </row>
    <row r="76" spans="1:15">
      <c r="B76" s="55"/>
      <c r="C76" s="53"/>
      <c r="D76" s="53"/>
      <c r="E76" s="53"/>
      <c r="F76" s="53"/>
      <c r="G76" s="53"/>
      <c r="H76" s="53"/>
      <c r="I76" s="286"/>
      <c r="J76" s="304"/>
      <c r="K76" s="305"/>
      <c r="L76" s="325"/>
      <c r="M76" s="307"/>
      <c r="N76" s="303"/>
    </row>
    <row r="77" spans="1:15">
      <c r="B77" s="55"/>
      <c r="C77" s="53"/>
      <c r="D77" s="53"/>
      <c r="E77" s="53"/>
      <c r="F77" s="53"/>
      <c r="G77" s="53"/>
      <c r="H77" s="53"/>
      <c r="I77" s="286"/>
      <c r="J77" s="304"/>
      <c r="K77" s="305"/>
      <c r="L77" s="325"/>
      <c r="M77" s="307"/>
      <c r="N77" s="303"/>
    </row>
    <row r="78" spans="1:15" ht="15.75" thickBot="1">
      <c r="B78" s="812"/>
      <c r="C78" s="813"/>
      <c r="D78" s="813"/>
      <c r="E78" s="813"/>
      <c r="F78" s="813"/>
      <c r="G78" s="813"/>
      <c r="H78" s="813"/>
      <c r="I78" s="132"/>
      <c r="J78" s="132"/>
      <c r="K78" s="132"/>
      <c r="L78" s="913"/>
      <c r="M78" s="913"/>
      <c r="N78" s="51"/>
    </row>
    <row r="79" spans="1:15" ht="15.75" thickBot="1">
      <c r="B79" s="831" t="s">
        <v>953</v>
      </c>
      <c r="C79" s="832"/>
      <c r="D79" s="832"/>
      <c r="E79" s="832"/>
      <c r="F79" s="832"/>
      <c r="G79" s="832"/>
      <c r="H79" s="832"/>
      <c r="I79" s="832"/>
      <c r="J79" s="832"/>
      <c r="K79" s="832"/>
      <c r="L79" s="832"/>
      <c r="M79" s="833"/>
      <c r="N79" s="308">
        <f>SUM(N73:N78)</f>
        <v>304.57811290607572</v>
      </c>
    </row>
    <row r="80" spans="1:15" ht="15.75" thickBot="1">
      <c r="B80" s="39"/>
      <c r="C80" s="40"/>
      <c r="D80" s="40"/>
      <c r="E80" s="40"/>
      <c r="F80" s="40"/>
      <c r="G80" s="40"/>
      <c r="H80" s="40"/>
      <c r="I80" s="40"/>
      <c r="J80" s="40"/>
      <c r="K80" s="40"/>
      <c r="L80" s="40"/>
      <c r="M80" s="40"/>
      <c r="N80" s="41"/>
    </row>
    <row r="81" spans="1:14" ht="15.75" thickBot="1">
      <c r="B81" s="825" t="s">
        <v>967</v>
      </c>
      <c r="C81" s="826"/>
      <c r="D81" s="826"/>
      <c r="E81" s="826"/>
      <c r="F81" s="826"/>
      <c r="G81" s="826"/>
      <c r="H81" s="826"/>
      <c r="I81" s="826"/>
      <c r="J81" s="826"/>
      <c r="K81" s="826"/>
      <c r="L81" s="826"/>
      <c r="M81" s="827"/>
      <c r="N81" s="105">
        <f>N43+N55+N68+N79</f>
        <v>24479.38645256669</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6" t="s">
        <v>969</v>
      </c>
      <c r="C85" s="817"/>
      <c r="D85" s="817"/>
      <c r="E85" s="817"/>
      <c r="F85" s="817"/>
      <c r="G85" s="817"/>
      <c r="H85" s="817"/>
      <c r="I85" s="321"/>
      <c r="J85" s="341"/>
      <c r="K85" s="309" t="s">
        <v>970</v>
      </c>
      <c r="L85" s="855" t="s">
        <v>971</v>
      </c>
      <c r="M85" s="856"/>
      <c r="N85" s="310"/>
    </row>
    <row r="86" spans="1:14">
      <c r="B86" s="857" t="s">
        <v>972</v>
      </c>
      <c r="C86" s="858"/>
      <c r="D86" s="858"/>
      <c r="E86" s="858"/>
      <c r="F86" s="858"/>
      <c r="G86" s="858"/>
      <c r="H86" s="858"/>
      <c r="I86" s="93"/>
      <c r="J86" s="94"/>
      <c r="K86" s="311">
        <v>0.2</v>
      </c>
      <c r="L86" s="859">
        <f>N81*K86</f>
        <v>4895.8772905133383</v>
      </c>
      <c r="M86" s="860"/>
      <c r="N86" s="57"/>
    </row>
    <row r="87" spans="1:14">
      <c r="B87" s="95" t="s">
        <v>973</v>
      </c>
      <c r="C87" s="96"/>
      <c r="D87" s="96"/>
      <c r="E87" s="96"/>
      <c r="F87" s="96"/>
      <c r="G87" s="96"/>
      <c r="H87" s="96"/>
      <c r="I87" s="93"/>
      <c r="J87" s="94"/>
      <c r="K87" s="311">
        <v>0.05</v>
      </c>
      <c r="L87" s="859">
        <f>N81*K87</f>
        <v>1223.9693226283346</v>
      </c>
      <c r="M87" s="860"/>
      <c r="N87" s="57"/>
    </row>
    <row r="88" spans="1:14" ht="15.75" thickBot="1">
      <c r="B88" s="97" t="s">
        <v>974</v>
      </c>
      <c r="C88" s="98"/>
      <c r="D88" s="98"/>
      <c r="E88" s="98"/>
      <c r="F88" s="98"/>
      <c r="G88" s="98"/>
      <c r="H88" s="98"/>
      <c r="I88" s="99"/>
      <c r="J88" s="100"/>
      <c r="K88" s="312">
        <v>0.05</v>
      </c>
      <c r="L88" s="861">
        <f>N81*K88</f>
        <v>1223.9693226283346</v>
      </c>
      <c r="M88" s="862"/>
      <c r="N88" s="57"/>
    </row>
    <row r="89" spans="1:14" ht="15.75" thickBot="1">
      <c r="B89" s="825" t="s">
        <v>953</v>
      </c>
      <c r="C89" s="826"/>
      <c r="D89" s="826"/>
      <c r="E89" s="826"/>
      <c r="F89" s="826"/>
      <c r="G89" s="826"/>
      <c r="H89" s="826"/>
      <c r="I89" s="826"/>
      <c r="J89" s="826"/>
      <c r="K89" s="826"/>
      <c r="L89" s="826"/>
      <c r="M89" s="827"/>
      <c r="N89" s="58">
        <f>L86+L87+L88</f>
        <v>7343.8159357700069</v>
      </c>
    </row>
    <row r="90" spans="1:14" ht="15.75" thickBot="1">
      <c r="B90" s="39"/>
      <c r="C90" s="40"/>
      <c r="D90" s="40"/>
      <c r="E90" s="40"/>
      <c r="F90" s="40"/>
      <c r="G90" s="40"/>
      <c r="H90" s="40"/>
      <c r="I90" s="40"/>
      <c r="J90" s="40"/>
      <c r="K90" s="40"/>
      <c r="L90" s="40"/>
      <c r="M90" s="40"/>
      <c r="N90" s="41"/>
    </row>
    <row r="91" spans="1:14" ht="15.75" thickBot="1">
      <c r="A91" t="s">
        <v>2016</v>
      </c>
      <c r="B91" s="825" t="s">
        <v>975</v>
      </c>
      <c r="C91" s="826"/>
      <c r="D91" s="826"/>
      <c r="E91" s="826"/>
      <c r="F91" s="826"/>
      <c r="G91" s="826"/>
      <c r="H91" s="826"/>
      <c r="I91" s="826"/>
      <c r="J91" s="826"/>
      <c r="K91" s="826"/>
      <c r="L91" s="826"/>
      <c r="M91" s="827"/>
      <c r="N91" s="195">
        <f>N81+N89</f>
        <v>31823.202388336696</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976</v>
      </c>
      <c r="F96" s="59"/>
      <c r="G96" s="59"/>
      <c r="H96" s="59"/>
      <c r="I96" s="59"/>
      <c r="J96" s="59"/>
      <c r="K96" s="18"/>
      <c r="L96" s="18"/>
      <c r="M96" s="18"/>
      <c r="N96" s="23"/>
    </row>
    <row r="97" spans="2:14">
      <c r="B97" s="22"/>
      <c r="C97" s="18"/>
      <c r="D97" s="18"/>
      <c r="E97" s="18" t="s">
        <v>977</v>
      </c>
      <c r="F97" s="18"/>
      <c r="G97" s="18"/>
      <c r="H97" s="18"/>
      <c r="I97" s="18"/>
      <c r="J97" s="18"/>
      <c r="K97" s="18"/>
      <c r="L97" s="18"/>
      <c r="M97" s="18"/>
      <c r="N97" s="23"/>
    </row>
    <row r="98" spans="2:14">
      <c r="B98" s="22"/>
      <c r="C98" s="18"/>
      <c r="D98" s="18"/>
      <c r="E98" s="18" t="s">
        <v>978</v>
      </c>
      <c r="F98" s="18"/>
      <c r="G98" s="18"/>
      <c r="H98" s="18"/>
      <c r="I98" s="18"/>
      <c r="J98" s="18"/>
      <c r="K98" s="18"/>
      <c r="L98" s="18"/>
      <c r="M98" s="18"/>
      <c r="N98" s="23"/>
    </row>
    <row r="99" spans="2:14">
      <c r="B99" s="22"/>
      <c r="C99" s="18"/>
      <c r="D99" s="18"/>
      <c r="E99" s="18" t="s">
        <v>979</v>
      </c>
      <c r="F99" s="18"/>
      <c r="G99" s="18"/>
      <c r="H99" s="18"/>
      <c r="I99" s="18"/>
      <c r="J99" s="18"/>
      <c r="K99" s="18"/>
      <c r="L99" s="18"/>
      <c r="M99" s="18"/>
      <c r="N99" s="23"/>
    </row>
    <row r="100" spans="2:14" ht="15.75" thickBot="1">
      <c r="B100" s="22"/>
      <c r="C100" s="18"/>
      <c r="D100" s="18"/>
      <c r="E100" s="18"/>
      <c r="F100" s="18" t="s">
        <v>980</v>
      </c>
      <c r="G100" s="18"/>
      <c r="H100" s="18"/>
      <c r="I100" s="18"/>
      <c r="J100" s="18"/>
      <c r="K100" s="18"/>
      <c r="L100" s="18"/>
      <c r="M100" s="18"/>
      <c r="N100" s="23"/>
    </row>
    <row r="101" spans="2:14">
      <c r="B101" s="234" t="s">
        <v>2216</v>
      </c>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ht="15.75" thickBot="1">
      <c r="B105" s="240"/>
      <c r="C105" s="241"/>
      <c r="D105" s="241"/>
      <c r="E105" s="241"/>
      <c r="F105" s="241"/>
      <c r="G105" s="241"/>
      <c r="H105" s="241"/>
      <c r="I105" s="241"/>
      <c r="J105" s="241"/>
      <c r="K105" s="241"/>
      <c r="L105" s="241"/>
      <c r="M105" s="241"/>
      <c r="N105" s="242"/>
    </row>
    <row r="106" spans="2:14">
      <c r="B106" s="243"/>
      <c r="C106" s="244"/>
      <c r="D106" s="244"/>
      <c r="E106" s="244"/>
      <c r="F106" s="244"/>
      <c r="G106" s="244"/>
      <c r="H106" s="244"/>
      <c r="I106" s="244"/>
      <c r="J106" s="244"/>
      <c r="K106" s="244"/>
      <c r="L106" s="244"/>
      <c r="M106" s="244"/>
      <c r="N106" s="245"/>
    </row>
    <row r="107" spans="2:14">
      <c r="B107" s="229" t="s">
        <v>2217</v>
      </c>
      <c r="C107" s="37"/>
      <c r="D107" s="37"/>
      <c r="E107" s="37"/>
      <c r="F107" s="37"/>
      <c r="G107" s="37"/>
      <c r="H107" s="37"/>
      <c r="I107" s="37"/>
      <c r="J107" s="37"/>
      <c r="K107" s="37"/>
      <c r="L107" s="37"/>
      <c r="M107" s="37"/>
      <c r="N107" s="38"/>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29"/>
      <c r="C115" s="37"/>
      <c r="D115" s="37"/>
      <c r="E115" s="37"/>
      <c r="F115" s="37"/>
      <c r="G115" s="37"/>
      <c r="H115" s="37"/>
      <c r="I115" s="37"/>
      <c r="J115" s="37"/>
      <c r="K115" s="37"/>
      <c r="L115" s="37"/>
      <c r="M115" s="37"/>
      <c r="N115" s="38"/>
    </row>
    <row r="116" spans="2:14">
      <c r="B116" s="22"/>
      <c r="C116" s="18"/>
      <c r="D116" s="18"/>
      <c r="E116" s="18" t="s">
        <v>976</v>
      </c>
      <c r="F116" s="59"/>
      <c r="G116" s="59"/>
      <c r="H116" s="18"/>
      <c r="I116" s="18"/>
      <c r="J116" s="18"/>
      <c r="K116" s="18"/>
      <c r="L116" s="18"/>
      <c r="M116" s="18"/>
      <c r="N116" s="23"/>
    </row>
    <row r="117" spans="2:14">
      <c r="B117" s="22"/>
      <c r="C117" s="18"/>
      <c r="D117" s="18"/>
      <c r="E117" s="60" t="s">
        <v>977</v>
      </c>
      <c r="F117" s="18"/>
      <c r="G117" s="18"/>
      <c r="H117" s="60"/>
      <c r="I117" s="60"/>
      <c r="J117" s="60"/>
      <c r="K117" s="18"/>
      <c r="L117" s="18"/>
      <c r="M117" s="18"/>
      <c r="N117" s="23"/>
    </row>
    <row r="118" spans="2:14">
      <c r="B118" s="22"/>
      <c r="C118" s="18"/>
      <c r="D118" s="18"/>
      <c r="E118" s="61" t="s">
        <v>981</v>
      </c>
      <c r="F118" s="18"/>
      <c r="G118" s="18"/>
      <c r="H118" s="61"/>
      <c r="I118" s="61"/>
      <c r="J118" s="61"/>
      <c r="K118" s="18"/>
      <c r="L118" s="18"/>
      <c r="M118" s="18"/>
      <c r="N118" s="23"/>
    </row>
    <row r="119" spans="2:14">
      <c r="B119" s="62"/>
      <c r="C119" s="37"/>
      <c r="D119" s="37"/>
      <c r="E119" s="18" t="s">
        <v>979</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2220</v>
      </c>
      <c r="C121" s="61"/>
      <c r="D121" s="61"/>
      <c r="E121" s="18"/>
      <c r="F121" s="18"/>
      <c r="G121" s="18"/>
      <c r="H121" s="18"/>
      <c r="I121" s="18"/>
      <c r="J121" s="802"/>
      <c r="K121" s="802"/>
      <c r="L121" s="802"/>
      <c r="M121" s="802"/>
      <c r="N121" s="803"/>
    </row>
    <row r="122" spans="2:14" ht="15.75" thickBot="1">
      <c r="B122" s="268" t="s">
        <v>2221</v>
      </c>
      <c r="C122" s="400"/>
      <c r="D122" s="400"/>
      <c r="E122" s="63"/>
      <c r="F122" s="63"/>
      <c r="G122" s="63"/>
      <c r="H122" s="63"/>
      <c r="I122" s="63"/>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1014</v>
      </c>
      <c r="C31" s="87" t="s">
        <v>1193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158602.11435448501</v>
      </c>
      <c r="L36" s="277"/>
      <c r="M36" s="278">
        <v>66</v>
      </c>
      <c r="N36" s="279">
        <f>K36/M36</f>
        <v>2403.0623387043183</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1.0252083333333333</v>
      </c>
    </row>
    <row r="43" spans="1:14" ht="15.75" thickBot="1">
      <c r="B43" s="825" t="s">
        <v>953</v>
      </c>
      <c r="C43" s="826"/>
      <c r="D43" s="826"/>
      <c r="E43" s="826"/>
      <c r="F43" s="826"/>
      <c r="G43" s="826"/>
      <c r="H43" s="826"/>
      <c r="I43" s="826"/>
      <c r="J43" s="826"/>
      <c r="K43" s="826"/>
      <c r="L43" s="826"/>
      <c r="M43" s="827"/>
      <c r="N43" s="401">
        <f>SUM(N36:N42)</f>
        <v>2404.0875470376518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102.52083333333333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2506.6083803709853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501.32167607419706</v>
      </c>
      <c r="M83" s="860"/>
      <c r="N83" s="57"/>
    </row>
    <row r="84" spans="1:14">
      <c r="B84" s="95" t="s">
        <v>973</v>
      </c>
      <c r="C84" s="96"/>
      <c r="D84" s="96"/>
      <c r="E84" s="96"/>
      <c r="F84" s="96"/>
      <c r="G84" s="96"/>
      <c r="H84" s="96"/>
      <c r="I84" s="93"/>
      <c r="J84" s="94"/>
      <c r="K84" s="311">
        <v>0.05</v>
      </c>
      <c r="L84" s="859">
        <f>N78*K84</f>
        <v>125.33041901854926</v>
      </c>
      <c r="M84" s="860"/>
      <c r="N84" s="57"/>
    </row>
    <row r="85" spans="1:14" ht="15.75" thickBot="1">
      <c r="B85" s="97" t="s">
        <v>974</v>
      </c>
      <c r="C85" s="98"/>
      <c r="D85" s="98"/>
      <c r="E85" s="98"/>
      <c r="F85" s="98"/>
      <c r="G85" s="98"/>
      <c r="H85" s="98"/>
      <c r="I85" s="99"/>
      <c r="J85" s="100"/>
      <c r="K85" s="312">
        <v>0.05</v>
      </c>
      <c r="L85" s="861">
        <f>N78*K85</f>
        <v>125.33041901854926</v>
      </c>
      <c r="M85" s="862"/>
      <c r="N85" s="57"/>
    </row>
    <row r="86" spans="1:14" ht="15.75" thickBot="1">
      <c r="B86" s="825" t="s">
        <v>953</v>
      </c>
      <c r="C86" s="826"/>
      <c r="D86" s="826"/>
      <c r="E86" s="826"/>
      <c r="F86" s="826"/>
      <c r="G86" s="826"/>
      <c r="H86" s="826"/>
      <c r="I86" s="826"/>
      <c r="J86" s="826"/>
      <c r="K86" s="826"/>
      <c r="L86" s="826"/>
      <c r="M86" s="827"/>
      <c r="N86" s="58">
        <f>L83+L84+L85</f>
        <v>751.98251411129559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3258.5908944822809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1015</v>
      </c>
      <c r="C31" s="87" t="s">
        <v>1194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148</v>
      </c>
      <c r="B36" s="838" t="str">
        <f>VLOOKUP(A36,EQUIPOS!A6:D154,3,FALSE)</f>
        <v>Cargador : Potencia en el volante 110 hp, Clasificación de RPM del motor 2300.</v>
      </c>
      <c r="C36" s="839"/>
      <c r="D36" s="839"/>
      <c r="E36" s="839"/>
      <c r="F36" s="839"/>
      <c r="G36" s="839"/>
      <c r="H36" s="840"/>
      <c r="I36" s="274"/>
      <c r="J36" s="275"/>
      <c r="K36" s="276">
        <f>VLOOKUP(A36,EQUIPOS!A6:D163,4,FALSE)</f>
        <v>127999.18537270493</v>
      </c>
      <c r="L36" s="277"/>
      <c r="M36" s="278">
        <v>66</v>
      </c>
      <c r="N36" s="279">
        <f>K36/M36</f>
        <v>1939.3815965561353</v>
      </c>
    </row>
    <row r="37" spans="1:14">
      <c r="A37" s="114"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138405.20645026164</v>
      </c>
      <c r="L37" s="277"/>
      <c r="M37" s="278">
        <v>100</v>
      </c>
      <c r="N37" s="279">
        <f>K37/M37</f>
        <v>1384.0520645026163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2.0504166666666666</v>
      </c>
    </row>
    <row r="43" spans="1:14" ht="15.75" thickBot="1">
      <c r="B43" s="825" t="s">
        <v>953</v>
      </c>
      <c r="C43" s="826"/>
      <c r="D43" s="826"/>
      <c r="E43" s="826"/>
      <c r="F43" s="826"/>
      <c r="G43" s="826"/>
      <c r="H43" s="826"/>
      <c r="I43" s="826"/>
      <c r="J43" s="826"/>
      <c r="K43" s="826"/>
      <c r="L43" s="826"/>
      <c r="M43" s="827"/>
      <c r="N43" s="401">
        <f>SUM(N36:N42)</f>
        <v>3325.484077725418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444</v>
      </c>
      <c r="B48" s="49" t="str">
        <f>VLOOKUP(A48,MATERIALES!A4:D373,3,FALSE)</f>
        <v>Disposición de material de derrumbe</v>
      </c>
      <c r="C48" s="288"/>
      <c r="D48" s="288"/>
      <c r="E48" s="288"/>
      <c r="F48" s="288"/>
      <c r="G48" s="288"/>
      <c r="H48" s="288"/>
      <c r="I48" s="275"/>
      <c r="J48" s="231" t="str">
        <f>VLOOKUP(A48,MATERIALES!A4:D373,2,FALSE)</f>
        <v>m3</v>
      </c>
      <c r="K48" s="289">
        <v>1</v>
      </c>
      <c r="L48" s="274"/>
      <c r="M48" s="290">
        <f>VLOOKUP(A48,MATERIALES!A4:D395,4,FALSE)</f>
        <v>2597.1006515456279</v>
      </c>
      <c r="N48" s="279">
        <f>K48*M48</f>
        <v>2597.1006515456279</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2597.1006515456279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528</v>
      </c>
      <c r="N70" s="402">
        <f>K70/M70</f>
        <v>205.04166666666666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205.04166666666666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6127.6263959377129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1225.5252791875425</v>
      </c>
      <c r="M83" s="860"/>
      <c r="N83" s="57"/>
    </row>
    <row r="84" spans="1:14">
      <c r="B84" s="95" t="s">
        <v>973</v>
      </c>
      <c r="C84" s="96"/>
      <c r="D84" s="96"/>
      <c r="E84" s="96"/>
      <c r="F84" s="96"/>
      <c r="G84" s="96"/>
      <c r="H84" s="96"/>
      <c r="I84" s="93"/>
      <c r="J84" s="94"/>
      <c r="K84" s="311">
        <v>0.05</v>
      </c>
      <c r="L84" s="859">
        <f>N78*K84</f>
        <v>306.38131979688563</v>
      </c>
      <c r="M84" s="860"/>
      <c r="N84" s="57"/>
    </row>
    <row r="85" spans="1:14" ht="15.75" thickBot="1">
      <c r="B85" s="97" t="s">
        <v>974</v>
      </c>
      <c r="C85" s="98"/>
      <c r="D85" s="98"/>
      <c r="E85" s="98"/>
      <c r="F85" s="98"/>
      <c r="G85" s="98"/>
      <c r="H85" s="98"/>
      <c r="I85" s="99"/>
      <c r="J85" s="100"/>
      <c r="K85" s="312">
        <v>0.05</v>
      </c>
      <c r="L85" s="861">
        <f>N78*K85</f>
        <v>306.38131979688563</v>
      </c>
      <c r="M85" s="862"/>
      <c r="N85" s="57"/>
    </row>
    <row r="86" spans="1:14" ht="15.75" thickBot="1">
      <c r="B86" s="825" t="s">
        <v>953</v>
      </c>
      <c r="C86" s="826"/>
      <c r="D86" s="826"/>
      <c r="E86" s="826"/>
      <c r="F86" s="826"/>
      <c r="G86" s="826"/>
      <c r="H86" s="826"/>
      <c r="I86" s="826"/>
      <c r="J86" s="826"/>
      <c r="K86" s="826"/>
      <c r="L86" s="826"/>
      <c r="M86" s="827"/>
      <c r="N86" s="58">
        <f>L83+L84+L85</f>
        <v>1838.2879187813139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7965.9143147190271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1016</v>
      </c>
      <c r="C31" s="87" t="s">
        <v>1195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138405.20645026164</v>
      </c>
      <c r="L36" s="471"/>
      <c r="M36" s="290">
        <v>50</v>
      </c>
      <c r="N36" s="279">
        <f>K36/M36</f>
        <v>2768.1041290052326</v>
      </c>
    </row>
    <row r="37" spans="1:14">
      <c r="A37" s="114" t="s">
        <v>152</v>
      </c>
      <c r="B37" s="838" t="str">
        <f>VLOOKUP(A37,EQUIPOS!A7:D154,3,FALSE)</f>
        <v xml:space="preserve">Carrotanque de agua(1000 Galones) </v>
      </c>
      <c r="C37" s="839"/>
      <c r="D37" s="839"/>
      <c r="E37" s="839"/>
      <c r="F37" s="839"/>
      <c r="G37" s="839"/>
      <c r="H37" s="840"/>
      <c r="I37" s="274"/>
      <c r="J37" s="275"/>
      <c r="K37" s="276">
        <f>VLOOKUP(A37,EQUIPOS!A7:D164,4,FALSE)</f>
        <v>61000.813213263464</v>
      </c>
      <c r="L37" s="471"/>
      <c r="M37" s="290">
        <v>50</v>
      </c>
      <c r="N37" s="279">
        <f>K37/M37</f>
        <v>1220.0162642652692</v>
      </c>
    </row>
    <row r="38" spans="1:14">
      <c r="A38" s="212" t="s">
        <v>269</v>
      </c>
      <c r="B38" s="838" t="str">
        <f>VLOOKUP(A38,EQUIPOS!A8:D154,3,FALSE)</f>
        <v>Motoniveladora  potencia 215 HP, ancho de cuchilla 4,27 m, peso 18 ton.</v>
      </c>
      <c r="C38" s="839"/>
      <c r="D38" s="839"/>
      <c r="E38" s="839"/>
      <c r="F38" s="839"/>
      <c r="G38" s="839"/>
      <c r="H38" s="840"/>
      <c r="I38" s="274"/>
      <c r="J38" s="275"/>
      <c r="K38" s="276">
        <f>VLOOKUP(A38,EQUIPOS!A8:D165,4,FALSE)</f>
        <v>156090.31616335062</v>
      </c>
      <c r="L38" s="471"/>
      <c r="M38" s="290">
        <v>50</v>
      </c>
      <c r="N38" s="279">
        <f>K38/M38</f>
        <v>3121.8063232670124</v>
      </c>
    </row>
    <row r="39" spans="1:14">
      <c r="A39" s="212" t="s">
        <v>365</v>
      </c>
      <c r="B39" s="838" t="str">
        <f>VLOOKUP(A39,EQUIPOS!A9:D154,3,FALSE)</f>
        <v xml:space="preserve">Vibrocompatador, potencia 153 HP, peso 10 Ton. </v>
      </c>
      <c r="C39" s="839"/>
      <c r="D39" s="839"/>
      <c r="E39" s="839"/>
      <c r="F39" s="839"/>
      <c r="G39" s="839"/>
      <c r="H39" s="840"/>
      <c r="I39" s="841"/>
      <c r="J39" s="822"/>
      <c r="K39" s="276">
        <f>VLOOKUP(A39,EQUIPOS!A9:D166,4,FALSE)</f>
        <v>97601.301141221542</v>
      </c>
      <c r="L39" s="953">
        <v>50</v>
      </c>
      <c r="M39" s="954"/>
      <c r="N39" s="279">
        <f>K39/L39</f>
        <v>1952.0260228244308</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9061.9527393619464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400</v>
      </c>
      <c r="N70" s="402">
        <f>K70/M70</f>
        <v>266.71560903601994</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400</v>
      </c>
      <c r="N71" s="402">
        <f>K71/M71</f>
        <v>135.32749999999999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402.04310903601993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9463.9958483979663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1892.7991696795934</v>
      </c>
      <c r="M83" s="860"/>
      <c r="N83" s="57"/>
    </row>
    <row r="84" spans="1:14">
      <c r="B84" s="95" t="s">
        <v>973</v>
      </c>
      <c r="C84" s="96"/>
      <c r="D84" s="96"/>
      <c r="E84" s="96"/>
      <c r="F84" s="96"/>
      <c r="G84" s="96"/>
      <c r="H84" s="96"/>
      <c r="I84" s="93"/>
      <c r="J84" s="94"/>
      <c r="K84" s="311">
        <v>0.05</v>
      </c>
      <c r="L84" s="859">
        <f>N78*K84</f>
        <v>473.19979241989836</v>
      </c>
      <c r="M84" s="860"/>
      <c r="N84" s="57"/>
    </row>
    <row r="85" spans="1:14" ht="15.75" thickBot="1">
      <c r="B85" s="97" t="s">
        <v>974</v>
      </c>
      <c r="C85" s="98"/>
      <c r="D85" s="98"/>
      <c r="E85" s="98"/>
      <c r="F85" s="98"/>
      <c r="G85" s="98"/>
      <c r="H85" s="98"/>
      <c r="I85" s="99"/>
      <c r="J85" s="100"/>
      <c r="K85" s="312">
        <v>0.05</v>
      </c>
      <c r="L85" s="861">
        <f>N78*K85</f>
        <v>473.19979241989836</v>
      </c>
      <c r="M85" s="862"/>
      <c r="N85" s="57"/>
    </row>
    <row r="86" spans="1:14" ht="15.75" thickBot="1">
      <c r="B86" s="825" t="s">
        <v>953</v>
      </c>
      <c r="C86" s="826"/>
      <c r="D86" s="826"/>
      <c r="E86" s="826"/>
      <c r="F86" s="826"/>
      <c r="G86" s="826"/>
      <c r="H86" s="826"/>
      <c r="I86" s="826"/>
      <c r="J86" s="826"/>
      <c r="K86" s="826"/>
      <c r="L86" s="826"/>
      <c r="M86" s="827"/>
      <c r="N86" s="58">
        <f>L83+L84+L85</f>
        <v>2839.1987545193906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12303.194602917356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1017</v>
      </c>
      <c r="C31" s="87" t="s">
        <v>1196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138405.20645026164</v>
      </c>
      <c r="L36" s="277"/>
      <c r="M36" s="278">
        <v>40</v>
      </c>
      <c r="N36" s="279">
        <f>K36/M36</f>
        <v>3460.1301612565412</v>
      </c>
    </row>
    <row r="37" spans="1:14">
      <c r="A37" s="119" t="s">
        <v>365</v>
      </c>
      <c r="B37" s="838" t="str">
        <f>VLOOKUP(A37,EQUIPOS!A7:D154,3,FALSE)</f>
        <v xml:space="preserve">Vibrocompatador, potencia 153 HP, peso 10 Ton. </v>
      </c>
      <c r="C37" s="839"/>
      <c r="D37" s="839"/>
      <c r="E37" s="839"/>
      <c r="F37" s="839"/>
      <c r="G37" s="839"/>
      <c r="H37" s="840"/>
      <c r="I37" s="274"/>
      <c r="J37" s="275"/>
      <c r="K37" s="276">
        <f>VLOOKUP(A37,EQUIPOS!A7:D164,4,FALSE)</f>
        <v>97601.301141221542</v>
      </c>
      <c r="L37" s="277"/>
      <c r="M37" s="278">
        <v>40</v>
      </c>
      <c r="N37" s="279">
        <f>K37/M37</f>
        <v>2440.0325285305385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5900.1626897870792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502.55388629502494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6402.7165760821044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1280.543315216421</v>
      </c>
      <c r="M83" s="860"/>
      <c r="N83" s="57"/>
    </row>
    <row r="84" spans="1:14">
      <c r="B84" s="95" t="s">
        <v>973</v>
      </c>
      <c r="C84" s="96"/>
      <c r="D84" s="96"/>
      <c r="E84" s="96"/>
      <c r="F84" s="96"/>
      <c r="G84" s="96"/>
      <c r="H84" s="96"/>
      <c r="I84" s="93"/>
      <c r="J84" s="94"/>
      <c r="K84" s="311">
        <v>0.05</v>
      </c>
      <c r="L84" s="859">
        <f>N78*K84</f>
        <v>320.13582880410524</v>
      </c>
      <c r="M84" s="860"/>
      <c r="N84" s="57"/>
    </row>
    <row r="85" spans="1:14" ht="15.75" thickBot="1">
      <c r="B85" s="97" t="s">
        <v>974</v>
      </c>
      <c r="C85" s="98"/>
      <c r="D85" s="98"/>
      <c r="E85" s="98"/>
      <c r="F85" s="98"/>
      <c r="G85" s="98"/>
      <c r="H85" s="98"/>
      <c r="I85" s="99"/>
      <c r="J85" s="100"/>
      <c r="K85" s="312">
        <v>0.05</v>
      </c>
      <c r="L85" s="861">
        <f>N78*K85</f>
        <v>320.13582880410524</v>
      </c>
      <c r="M85" s="862"/>
      <c r="N85" s="57"/>
    </row>
    <row r="86" spans="1:14" ht="15.75" thickBot="1">
      <c r="B86" s="825" t="s">
        <v>953</v>
      </c>
      <c r="C86" s="826"/>
      <c r="D86" s="826"/>
      <c r="E86" s="826"/>
      <c r="F86" s="826"/>
      <c r="G86" s="826"/>
      <c r="H86" s="826"/>
      <c r="I86" s="826"/>
      <c r="J86" s="826"/>
      <c r="K86" s="826"/>
      <c r="L86" s="826"/>
      <c r="M86" s="827"/>
      <c r="N86" s="58">
        <f>L83+L84+L85</f>
        <v>1920.8149728246312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8323.5315489067361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1018</v>
      </c>
      <c r="C31" s="87" t="s">
        <v>1197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138405.20645026164</v>
      </c>
      <c r="L36" s="277"/>
      <c r="M36" s="278">
        <v>40</v>
      </c>
      <c r="N36" s="279">
        <f>K36/M36</f>
        <v>3460.1301612565412</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3460.1301612565412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502.55388629502494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3962.684047551566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792.53680951031322</v>
      </c>
      <c r="M83" s="860"/>
      <c r="N83" s="57"/>
    </row>
    <row r="84" spans="1:14">
      <c r="B84" s="95" t="s">
        <v>973</v>
      </c>
      <c r="C84" s="96"/>
      <c r="D84" s="96"/>
      <c r="E84" s="96"/>
      <c r="F84" s="96"/>
      <c r="G84" s="96"/>
      <c r="H84" s="96"/>
      <c r="I84" s="93"/>
      <c r="J84" s="94"/>
      <c r="K84" s="311">
        <v>0.05</v>
      </c>
      <c r="L84" s="859">
        <f>N78*K84</f>
        <v>198.1342023775783</v>
      </c>
      <c r="M84" s="860"/>
      <c r="N84" s="57"/>
    </row>
    <row r="85" spans="1:14" ht="15.75" thickBot="1">
      <c r="B85" s="97" t="s">
        <v>974</v>
      </c>
      <c r="C85" s="98"/>
      <c r="D85" s="98"/>
      <c r="E85" s="98"/>
      <c r="F85" s="98"/>
      <c r="G85" s="98"/>
      <c r="H85" s="98"/>
      <c r="I85" s="99"/>
      <c r="J85" s="100"/>
      <c r="K85" s="312">
        <v>0.05</v>
      </c>
      <c r="L85" s="861">
        <f>N78*K85</f>
        <v>198.1342023775783</v>
      </c>
      <c r="M85" s="862"/>
      <c r="N85" s="57"/>
    </row>
    <row r="86" spans="1:14" ht="15.75" thickBot="1">
      <c r="B86" s="825" t="s">
        <v>953</v>
      </c>
      <c r="C86" s="826"/>
      <c r="D86" s="826"/>
      <c r="E86" s="826"/>
      <c r="F86" s="826"/>
      <c r="G86" s="826"/>
      <c r="H86" s="826"/>
      <c r="I86" s="826"/>
      <c r="J86" s="826"/>
      <c r="K86" s="826"/>
      <c r="L86" s="826"/>
      <c r="M86" s="827"/>
      <c r="N86" s="58">
        <f>L83+L84+L85</f>
        <v>1188.8052142654699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5151.4892618170361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1441</v>
      </c>
      <c r="C31" s="87" t="s">
        <v>2230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2.1494824361440799</v>
      </c>
    </row>
    <row r="43" spans="1:14" ht="15.75" thickBot="1">
      <c r="B43" s="825" t="s">
        <v>953</v>
      </c>
      <c r="C43" s="826"/>
      <c r="D43" s="826"/>
      <c r="E43" s="826"/>
      <c r="F43" s="826"/>
      <c r="G43" s="826"/>
      <c r="H43" s="826"/>
      <c r="I43" s="826"/>
      <c r="J43" s="826"/>
      <c r="K43" s="826"/>
      <c r="L43" s="826"/>
      <c r="M43" s="827"/>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883</v>
      </c>
      <c r="B48" s="49" t="str">
        <f>VLOOKUP(A48,MATERIALES!A14:D378,3,FALSE)</f>
        <v>Geotextil Nt-2500 O Similar (Proveedores, Pavco, Geomatrix, Tensar, Omnes U Otros)</v>
      </c>
      <c r="C48" s="288"/>
      <c r="D48" s="288"/>
      <c r="E48" s="288"/>
      <c r="F48" s="288"/>
      <c r="G48" s="288"/>
      <c r="H48" s="288"/>
      <c r="I48" s="275"/>
      <c r="J48" s="231" t="s">
        <v>233</v>
      </c>
      <c r="K48" s="289">
        <v>1.3</v>
      </c>
      <c r="L48" s="274"/>
      <c r="M48" s="290">
        <f>VLOOKUP(A48,MATERIALES!A6:D374,4,FALSE)</f>
        <v>4611.1787078463194</v>
      </c>
      <c r="N48" s="279">
        <f>K48*M48</f>
        <v>5994.5323202002155</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5994.5323202002155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53"/>
      <c r="D59" s="53"/>
      <c r="E59" s="53"/>
      <c r="F59" s="53"/>
      <c r="G59" s="53"/>
      <c r="H59" s="295"/>
      <c r="I59" s="286"/>
      <c r="J59" s="286"/>
      <c r="K59" s="286"/>
      <c r="L59" s="829"/>
      <c r="M59" s="830"/>
      <c r="N59" s="298"/>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214.948243614408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6211.6300462507679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1242.3260092501537</v>
      </c>
      <c r="M83" s="860"/>
      <c r="N83" s="57"/>
    </row>
    <row r="84" spans="1:14">
      <c r="B84" s="95" t="s">
        <v>973</v>
      </c>
      <c r="C84" s="96"/>
      <c r="D84" s="96"/>
      <c r="E84" s="96"/>
      <c r="F84" s="96"/>
      <c r="G84" s="96"/>
      <c r="H84" s="96"/>
      <c r="I84" s="93"/>
      <c r="J84" s="94"/>
      <c r="K84" s="311">
        <v>0.05</v>
      </c>
      <c r="L84" s="859">
        <f>N78*K84</f>
        <v>310.58150231253842</v>
      </c>
      <c r="M84" s="860"/>
      <c r="N84" s="57"/>
    </row>
    <row r="85" spans="1:14" ht="15.75" thickBot="1">
      <c r="B85" s="97" t="s">
        <v>974</v>
      </c>
      <c r="C85" s="98"/>
      <c r="D85" s="98"/>
      <c r="E85" s="98"/>
      <c r="F85" s="98"/>
      <c r="G85" s="98"/>
      <c r="H85" s="98"/>
      <c r="I85" s="99"/>
      <c r="J85" s="100"/>
      <c r="K85" s="312">
        <v>0.05</v>
      </c>
      <c r="L85" s="861">
        <f>N78*K85</f>
        <v>310.58150231253842</v>
      </c>
      <c r="M85" s="862"/>
      <c r="N85" s="57"/>
    </row>
    <row r="86" spans="1:14" ht="15.75" thickBot="1">
      <c r="B86" s="825" t="s">
        <v>953</v>
      </c>
      <c r="C86" s="826"/>
      <c r="D86" s="826"/>
      <c r="E86" s="826"/>
      <c r="F86" s="826"/>
      <c r="G86" s="826"/>
      <c r="H86" s="826"/>
      <c r="I86" s="826"/>
      <c r="J86" s="826"/>
      <c r="K86" s="826"/>
      <c r="L86" s="826"/>
      <c r="M86" s="827"/>
      <c r="N86" s="58">
        <f>L83+L84+L85</f>
        <v>1863.4890138752303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8075.1190601259987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1442</v>
      </c>
      <c r="C31" s="87" t="s">
        <v>2020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2.1494824361440799</v>
      </c>
    </row>
    <row r="43" spans="1:14" ht="15.75" thickBot="1">
      <c r="B43" s="825" t="s">
        <v>953</v>
      </c>
      <c r="C43" s="826"/>
      <c r="D43" s="826"/>
      <c r="E43" s="826"/>
      <c r="F43" s="826"/>
      <c r="G43" s="826"/>
      <c r="H43" s="826"/>
      <c r="I43" s="826"/>
      <c r="J43" s="826"/>
      <c r="K43" s="826"/>
      <c r="L43" s="826"/>
      <c r="M43" s="827"/>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470</v>
      </c>
      <c r="B48" s="49" t="str">
        <f>VLOOKUP(A48,MATERIALES!A4:D373,3,FALSE)</f>
        <v>Geomalla Tipo Asphalt</v>
      </c>
      <c r="C48" s="288"/>
      <c r="D48" s="288"/>
      <c r="E48" s="288"/>
      <c r="F48" s="288"/>
      <c r="G48" s="288"/>
      <c r="H48" s="288"/>
      <c r="I48" s="275"/>
      <c r="J48" s="231" t="str">
        <f>VLOOKUP(A48,MATERIALES!A4:D373,2,FALSE)</f>
        <v>m2</v>
      </c>
      <c r="K48" s="289">
        <v>1.2</v>
      </c>
      <c r="L48" s="274"/>
      <c r="M48" s="290">
        <f>VLOOKUP(A48,MATERIALES!A4:D395,4,FALSE)</f>
        <v>8777.1401611419587</v>
      </c>
      <c r="N48" s="279">
        <f>K48*M48</f>
        <v>10532.568193370351</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10532.568193370351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53"/>
      <c r="D59" s="53"/>
      <c r="E59" s="53"/>
      <c r="F59" s="53"/>
      <c r="G59" s="53"/>
      <c r="H59" s="295"/>
      <c r="I59" s="286"/>
      <c r="J59" s="286"/>
      <c r="K59" s="286"/>
      <c r="L59" s="829"/>
      <c r="M59" s="830"/>
      <c r="N59" s="298"/>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214.948243614408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10749.665919420902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2149.9331838841804</v>
      </c>
      <c r="M83" s="860"/>
      <c r="N83" s="57"/>
    </row>
    <row r="84" spans="1:14">
      <c r="B84" s="95" t="s">
        <v>973</v>
      </c>
      <c r="C84" s="96"/>
      <c r="D84" s="96"/>
      <c r="E84" s="96"/>
      <c r="F84" s="96"/>
      <c r="G84" s="96"/>
      <c r="H84" s="96"/>
      <c r="I84" s="93"/>
      <c r="J84" s="94"/>
      <c r="K84" s="311">
        <v>0.05</v>
      </c>
      <c r="L84" s="859">
        <f>N78*K84</f>
        <v>537.4832959710451</v>
      </c>
      <c r="M84" s="860"/>
      <c r="N84" s="57"/>
    </row>
    <row r="85" spans="1:14" ht="15.75" thickBot="1">
      <c r="B85" s="97" t="s">
        <v>974</v>
      </c>
      <c r="C85" s="98"/>
      <c r="D85" s="98"/>
      <c r="E85" s="98"/>
      <c r="F85" s="98"/>
      <c r="G85" s="98"/>
      <c r="H85" s="98"/>
      <c r="I85" s="99"/>
      <c r="J85" s="100"/>
      <c r="K85" s="312">
        <v>0.05</v>
      </c>
      <c r="L85" s="861">
        <f>N78*K85</f>
        <v>537.4832959710451</v>
      </c>
      <c r="M85" s="862"/>
      <c r="N85" s="57"/>
    </row>
    <row r="86" spans="1:14" ht="15.75" thickBot="1">
      <c r="B86" s="825" t="s">
        <v>953</v>
      </c>
      <c r="C86" s="826"/>
      <c r="D86" s="826"/>
      <c r="E86" s="826"/>
      <c r="F86" s="826"/>
      <c r="G86" s="826"/>
      <c r="H86" s="826"/>
      <c r="I86" s="826"/>
      <c r="J86" s="826"/>
      <c r="K86" s="826"/>
      <c r="L86" s="826"/>
      <c r="M86" s="827"/>
      <c r="N86" s="58">
        <f>L83+L84+L85</f>
        <v>3224.8997758262708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13974.565695247173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1443</v>
      </c>
      <c r="C31" s="87" t="s">
        <v>1440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VLOOKUP(A36,EQUIPOS!A6:D186,3,FALSE)</f>
        <v xml:space="preserve">Buldozer, Potencia al volante de 140 HP, motor de 2200 RPM, longitud de hoja 4,80m. </v>
      </c>
      <c r="C36" s="839"/>
      <c r="D36" s="839"/>
      <c r="E36" s="839"/>
      <c r="F36" s="839"/>
      <c r="G36" s="839"/>
      <c r="H36" s="840"/>
      <c r="I36" s="274"/>
      <c r="J36" s="275"/>
      <c r="K36" s="276">
        <f>VLOOKUP(A36,EQUIPOS!A6:D186,4,FALSE)</f>
        <v>138405.20645026164</v>
      </c>
      <c r="L36" s="277"/>
      <c r="M36" s="278">
        <v>45</v>
      </c>
      <c r="N36" s="279">
        <f>K36/M36</f>
        <v>3075.6712544502589</v>
      </c>
    </row>
    <row r="37" spans="1:14">
      <c r="A37" s="119" t="s">
        <v>152</v>
      </c>
      <c r="B37" s="838" t="str">
        <f>VLOOKUP(A37,EQUIPOS!A7:D187,3,FALSE)</f>
        <v xml:space="preserve">Carrotanque de agua(1000 Galones) </v>
      </c>
      <c r="C37" s="839"/>
      <c r="D37" s="839"/>
      <c r="E37" s="839"/>
      <c r="F37" s="839"/>
      <c r="G37" s="839"/>
      <c r="H37" s="840"/>
      <c r="I37" s="274"/>
      <c r="J37" s="275"/>
      <c r="K37" s="276">
        <f>VLOOKUP(A37,EQUIPOS!A7:D187,4,FALSE)</f>
        <v>61000.813213263464</v>
      </c>
      <c r="L37" s="277"/>
      <c r="M37" s="278">
        <v>45</v>
      </c>
      <c r="N37" s="279">
        <f>K37/M37</f>
        <v>1355.5736269614104</v>
      </c>
    </row>
    <row r="38" spans="1:14">
      <c r="A38" t="s">
        <v>269</v>
      </c>
      <c r="B38" s="838" t="str">
        <f>VLOOKUP(A38,EQUIPOS!A8:D188,3,FALSE)</f>
        <v>Motoniveladora  potencia 215 HP, ancho de cuchilla 4,27 m, peso 18 ton.</v>
      </c>
      <c r="C38" s="839"/>
      <c r="D38" s="839"/>
      <c r="E38" s="839"/>
      <c r="F38" s="839"/>
      <c r="G38" s="839"/>
      <c r="H38" s="840"/>
      <c r="I38" s="274"/>
      <c r="J38" s="275"/>
      <c r="K38" s="276">
        <f>VLOOKUP(A38,EQUIPOS!A8:D188,4,FALSE)</f>
        <v>156090.31616335062</v>
      </c>
      <c r="L38" s="277"/>
      <c r="M38" s="278">
        <v>45</v>
      </c>
      <c r="N38" s="279">
        <f>K38/M38</f>
        <v>3468.673692518903</v>
      </c>
    </row>
    <row r="39" spans="1:14">
      <c r="A39" t="s">
        <v>365</v>
      </c>
      <c r="B39" s="838" t="str">
        <f>VLOOKUP(A39,EQUIPOS!A9:D189,3,FALSE)</f>
        <v xml:space="preserve">Vibrocompatador, potencia 153 HP, peso 10 Ton. </v>
      </c>
      <c r="C39" s="839"/>
      <c r="D39" s="839"/>
      <c r="E39" s="839"/>
      <c r="F39" s="839"/>
      <c r="G39" s="839"/>
      <c r="H39" s="840"/>
      <c r="I39" s="841"/>
      <c r="J39" s="822"/>
      <c r="K39" s="276">
        <f>VLOOKUP(A39,EQUIPOS!A9:D189,4,FALSE)</f>
        <v>97601.301141221542</v>
      </c>
      <c r="L39" s="842">
        <v>45</v>
      </c>
      <c r="M39" s="843"/>
      <c r="N39" s="279">
        <f>K39/L39</f>
        <v>2168.9178031382567</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11.941569089689333</v>
      </c>
    </row>
    <row r="43" spans="1:14" ht="15.75" thickBot="1">
      <c r="B43" s="825" t="s">
        <v>953</v>
      </c>
      <c r="C43" s="826"/>
      <c r="D43" s="826"/>
      <c r="E43" s="826"/>
      <c r="F43" s="826"/>
      <c r="G43" s="826"/>
      <c r="H43" s="826"/>
      <c r="I43" s="826"/>
      <c r="J43" s="826"/>
      <c r="K43" s="826"/>
      <c r="L43" s="826"/>
      <c r="M43" s="827"/>
      <c r="N43" s="401">
        <f>SUM(N36:N42)</f>
        <v>10080.777946158518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550</v>
      </c>
      <c r="B48" s="49" t="str">
        <f>VLOOKUP(A48,MATERIALES!A4:D373,3,FALSE)</f>
        <v>Material seleccionado para Relleno</v>
      </c>
      <c r="C48" s="288"/>
      <c r="D48" s="288"/>
      <c r="E48" s="288"/>
      <c r="F48" s="288"/>
      <c r="G48" s="288"/>
      <c r="H48" s="288"/>
      <c r="I48" s="275"/>
      <c r="J48" s="231" t="str">
        <f>VLOOKUP(A48,MATERIALES!A4:D373,2,FALSE)</f>
        <v>m3</v>
      </c>
      <c r="K48" s="289">
        <v>1.25</v>
      </c>
      <c r="L48" s="274"/>
      <c r="M48" s="407">
        <f>VLOOKUP(A48,MATERIALES!A4:D395,4,FALSE)</f>
        <v>26140.613088618444</v>
      </c>
      <c r="N48" s="279">
        <f>K48*M48</f>
        <v>32675.766360773054</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32675.766360773054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1291</v>
      </c>
      <c r="B59" s="52" t="str">
        <f>VLOOKUP(A59,TRANSPORTE!A5:D104,3,FALSE)</f>
        <v>Transporte de material seleccionado para relleno</v>
      </c>
      <c r="C59" s="53"/>
      <c r="D59" s="53"/>
      <c r="E59" s="53"/>
      <c r="F59" s="53"/>
      <c r="G59" s="53"/>
      <c r="H59" s="295" t="s">
        <v>1999</v>
      </c>
      <c r="I59" s="286">
        <v>1.25</v>
      </c>
      <c r="J59" s="286">
        <v>1</v>
      </c>
      <c r="K59" s="286">
        <f>I59*J59</f>
        <v>1.25</v>
      </c>
      <c r="L59" s="829">
        <f>VLOOKUP(A59,TRANSPORTE!A5:D123,4,FALSE)</f>
        <v>1122.7940548877348</v>
      </c>
      <c r="M59" s="830"/>
      <c r="N59" s="298">
        <f>K59*L59</f>
        <v>1403.4925686096685</v>
      </c>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SUM(N59:N64)</f>
        <v>1403.4925686096685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44757.115330025706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8951.4230660051417</v>
      </c>
      <c r="M83" s="860"/>
      <c r="N83" s="57"/>
    </row>
    <row r="84" spans="1:14">
      <c r="B84" s="95" t="s">
        <v>973</v>
      </c>
      <c r="C84" s="96"/>
      <c r="D84" s="96"/>
      <c r="E84" s="96"/>
      <c r="F84" s="96"/>
      <c r="G84" s="96"/>
      <c r="H84" s="96"/>
      <c r="I84" s="93"/>
      <c r="J84" s="94"/>
      <c r="K84" s="311">
        <v>0.05</v>
      </c>
      <c r="L84" s="859">
        <f>N78*K84</f>
        <v>2237.8557665012854</v>
      </c>
      <c r="M84" s="860"/>
      <c r="N84" s="57"/>
    </row>
    <row r="85" spans="1:14" ht="15.75" thickBot="1">
      <c r="B85" s="97" t="s">
        <v>974</v>
      </c>
      <c r="C85" s="98"/>
      <c r="D85" s="98"/>
      <c r="E85" s="98"/>
      <c r="F85" s="98"/>
      <c r="G85" s="98"/>
      <c r="H85" s="98"/>
      <c r="I85" s="99"/>
      <c r="J85" s="100"/>
      <c r="K85" s="312">
        <v>0.05</v>
      </c>
      <c r="L85" s="861">
        <f>N78*K85</f>
        <v>2237.8557665012854</v>
      </c>
      <c r="M85" s="862"/>
      <c r="N85" s="57"/>
    </row>
    <row r="86" spans="1:14" ht="15.75" thickBot="1">
      <c r="B86" s="825" t="s">
        <v>953</v>
      </c>
      <c r="C86" s="826"/>
      <c r="D86" s="826"/>
      <c r="E86" s="826"/>
      <c r="F86" s="826"/>
      <c r="G86" s="826"/>
      <c r="H86" s="826"/>
      <c r="I86" s="826"/>
      <c r="J86" s="826"/>
      <c r="K86" s="826"/>
      <c r="L86" s="826"/>
      <c r="M86" s="827"/>
      <c r="N86" s="58">
        <f>L83+L84+L85</f>
        <v>13427.134599007712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ROUND((N78+N86),0)</f>
        <v>58184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1444</v>
      </c>
      <c r="C31" s="87" t="s">
        <v>1446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VLOOKUP(A36,EQUIPOS!A6:D186,3,FALSE)</f>
        <v xml:space="preserve">Buldozer, Potencia al volante de 140 HP, motor de 2200 RPM, longitud de hoja 4,80m. </v>
      </c>
      <c r="C36" s="839"/>
      <c r="D36" s="839"/>
      <c r="E36" s="839"/>
      <c r="F36" s="839"/>
      <c r="G36" s="839"/>
      <c r="H36" s="840"/>
      <c r="I36" s="274"/>
      <c r="J36" s="275"/>
      <c r="K36" s="276">
        <f>VLOOKUP(A36,EQUIPOS!A6:D186,4,FALSE)</f>
        <v>138405.20645026164</v>
      </c>
      <c r="L36" s="277"/>
      <c r="M36" s="278">
        <v>45</v>
      </c>
      <c r="N36" s="279">
        <f>K36/M36</f>
        <v>3075.6712544502589</v>
      </c>
    </row>
    <row r="37" spans="1:14">
      <c r="A37" s="119" t="s">
        <v>152</v>
      </c>
      <c r="B37" s="838" t="str">
        <f>VLOOKUP(A37,EQUIPOS!A7:D187,3,FALSE)</f>
        <v xml:space="preserve">Carrotanque de agua(1000 Galones) </v>
      </c>
      <c r="C37" s="839"/>
      <c r="D37" s="839"/>
      <c r="E37" s="839"/>
      <c r="F37" s="839"/>
      <c r="G37" s="839"/>
      <c r="H37" s="840"/>
      <c r="I37" s="274"/>
      <c r="J37" s="275"/>
      <c r="K37" s="276">
        <f>VLOOKUP(A37,EQUIPOS!A7:D187,4,FALSE)</f>
        <v>61000.813213263464</v>
      </c>
      <c r="L37" s="277"/>
      <c r="M37" s="278">
        <v>45</v>
      </c>
      <c r="N37" s="279">
        <f>K37/M37</f>
        <v>1355.5736269614104</v>
      </c>
    </row>
    <row r="38" spans="1:14">
      <c r="A38" t="s">
        <v>269</v>
      </c>
      <c r="B38" s="838" t="str">
        <f>VLOOKUP(A38,EQUIPOS!A8:D188,3,FALSE)</f>
        <v>Motoniveladora  potencia 215 HP, ancho de cuchilla 4,27 m, peso 18 ton.</v>
      </c>
      <c r="C38" s="839"/>
      <c r="D38" s="839"/>
      <c r="E38" s="839"/>
      <c r="F38" s="839"/>
      <c r="G38" s="839"/>
      <c r="H38" s="840"/>
      <c r="I38" s="274"/>
      <c r="J38" s="275"/>
      <c r="K38" s="276">
        <f>VLOOKUP(A38,EQUIPOS!A8:D188,4,FALSE)</f>
        <v>156090.31616335062</v>
      </c>
      <c r="L38" s="277"/>
      <c r="M38" s="278">
        <v>45</v>
      </c>
      <c r="N38" s="279">
        <f>K38/M38</f>
        <v>3468.673692518903</v>
      </c>
    </row>
    <row r="39" spans="1:14">
      <c r="A39" t="s">
        <v>365</v>
      </c>
      <c r="B39" s="838" t="str">
        <f>VLOOKUP(A39,EQUIPOS!A9:D189,3,FALSE)</f>
        <v xml:space="preserve">Vibrocompatador, potencia 153 HP, peso 10 Ton. </v>
      </c>
      <c r="C39" s="839"/>
      <c r="D39" s="839"/>
      <c r="E39" s="839"/>
      <c r="F39" s="839"/>
      <c r="G39" s="839"/>
      <c r="H39" s="840"/>
      <c r="I39" s="841"/>
      <c r="J39" s="822"/>
      <c r="K39" s="276">
        <f>VLOOKUP(A39,EQUIPOS!A9:D189,4,FALSE)</f>
        <v>97601.301141221542</v>
      </c>
      <c r="L39" s="842">
        <v>45</v>
      </c>
      <c r="M39" s="843"/>
      <c r="N39" s="279">
        <f>K39/L39</f>
        <v>2168.9178031382567</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11.941569089689333</v>
      </c>
    </row>
    <row r="43" spans="1:14" ht="15.75" thickBot="1">
      <c r="B43" s="825" t="s">
        <v>953</v>
      </c>
      <c r="C43" s="826"/>
      <c r="D43" s="826"/>
      <c r="E43" s="826"/>
      <c r="F43" s="826"/>
      <c r="G43" s="826"/>
      <c r="H43" s="826"/>
      <c r="I43" s="826"/>
      <c r="J43" s="826"/>
      <c r="K43" s="826"/>
      <c r="L43" s="826"/>
      <c r="M43" s="827"/>
      <c r="N43" s="401">
        <f>SUM(N36:N42)</f>
        <v>10080.777946158518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1.25</v>
      </c>
      <c r="L48" s="274"/>
      <c r="M48" s="407">
        <f>VLOOKUP(A48,MATERIALES!A4:D395,4,FALSE)</f>
        <v>45857.866700157414</v>
      </c>
      <c r="N48" s="279">
        <f>K48*M48</f>
        <v>57322.333375196766</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57322.333375196766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829">
        <f>VLOOKUP(A59,TRANSPORTE!A5:D123,4,FALSE)</f>
        <v>1122.7940548877348</v>
      </c>
      <c r="M59" s="830"/>
      <c r="N59" s="298">
        <f>K59*L59</f>
        <v>1403.4925686096685</v>
      </c>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SUM(N59:N64)</f>
        <v>1403.4925686096685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69403.682344449422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13880.736468889885</v>
      </c>
      <c r="M83" s="860"/>
      <c r="N83" s="57"/>
    </row>
    <row r="84" spans="1:14">
      <c r="B84" s="95" t="s">
        <v>973</v>
      </c>
      <c r="C84" s="96"/>
      <c r="D84" s="96"/>
      <c r="E84" s="96"/>
      <c r="F84" s="96"/>
      <c r="G84" s="96"/>
      <c r="H84" s="96"/>
      <c r="I84" s="93"/>
      <c r="J84" s="94"/>
      <c r="K84" s="311">
        <v>0.05</v>
      </c>
      <c r="L84" s="859">
        <f>N78*K84</f>
        <v>3470.1841172224713</v>
      </c>
      <c r="M84" s="860"/>
      <c r="N84" s="57"/>
    </row>
    <row r="85" spans="1:14" ht="15.75" thickBot="1">
      <c r="B85" s="97" t="s">
        <v>974</v>
      </c>
      <c r="C85" s="98"/>
      <c r="D85" s="98"/>
      <c r="E85" s="98"/>
      <c r="F85" s="98"/>
      <c r="G85" s="98"/>
      <c r="H85" s="98"/>
      <c r="I85" s="99"/>
      <c r="J85" s="100"/>
      <c r="K85" s="312">
        <v>0.05</v>
      </c>
      <c r="L85" s="861">
        <f>N78*K85</f>
        <v>3470.1841172224713</v>
      </c>
      <c r="M85" s="862"/>
      <c r="N85" s="57"/>
    </row>
    <row r="86" spans="1:14" ht="15.75" thickBot="1">
      <c r="B86" s="825" t="s">
        <v>953</v>
      </c>
      <c r="C86" s="826"/>
      <c r="D86" s="826"/>
      <c r="E86" s="826"/>
      <c r="F86" s="826"/>
      <c r="G86" s="826"/>
      <c r="H86" s="826"/>
      <c r="I86" s="826"/>
      <c r="J86" s="826"/>
      <c r="K86" s="826"/>
      <c r="L86" s="826"/>
      <c r="M86" s="827"/>
      <c r="N86" s="58">
        <f>L83+L84+L85</f>
        <v>20821.104703334826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90224.787047784252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1445</v>
      </c>
      <c r="C31" s="87" t="s">
        <v>1447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VLOOKUP(A36,EQUIPOS!A6:D186,3,FALSE)</f>
        <v xml:space="preserve">Buldozer, Potencia al volante de 140 HP, motor de 2200 RPM, longitud de hoja 4,80m. </v>
      </c>
      <c r="C36" s="839"/>
      <c r="D36" s="839"/>
      <c r="E36" s="839"/>
      <c r="F36" s="839"/>
      <c r="G36" s="839"/>
      <c r="H36" s="840"/>
      <c r="I36" s="274"/>
      <c r="J36" s="275"/>
      <c r="K36" s="276">
        <f>VLOOKUP(A36,EQUIPOS!A6:D186,4,FALSE)</f>
        <v>138405.20645026164</v>
      </c>
      <c r="L36" s="277"/>
      <c r="M36" s="278">
        <v>45</v>
      </c>
      <c r="N36" s="279">
        <f>K36/M36</f>
        <v>3075.6712544502589</v>
      </c>
    </row>
    <row r="37" spans="1:14">
      <c r="A37" s="119" t="s">
        <v>152</v>
      </c>
      <c r="B37" s="838" t="str">
        <f>VLOOKUP(A37,EQUIPOS!A7:D187,3,FALSE)</f>
        <v xml:space="preserve">Carrotanque de agua(1000 Galones) </v>
      </c>
      <c r="C37" s="839"/>
      <c r="D37" s="839"/>
      <c r="E37" s="839"/>
      <c r="F37" s="839"/>
      <c r="G37" s="839"/>
      <c r="H37" s="840"/>
      <c r="I37" s="274"/>
      <c r="J37" s="275"/>
      <c r="K37" s="276">
        <f>VLOOKUP(A37,EQUIPOS!A7:D187,4,FALSE)</f>
        <v>61000.813213263464</v>
      </c>
      <c r="L37" s="277"/>
      <c r="M37" s="278">
        <v>45</v>
      </c>
      <c r="N37" s="279">
        <f>K37/M37</f>
        <v>1355.5736269614104</v>
      </c>
    </row>
    <row r="38" spans="1:14">
      <c r="A38" t="s">
        <v>269</v>
      </c>
      <c r="B38" s="838" t="str">
        <f>VLOOKUP(A38,EQUIPOS!A8:D188,3,FALSE)</f>
        <v>Motoniveladora  potencia 215 HP, ancho de cuchilla 4,27 m, peso 18 ton.</v>
      </c>
      <c r="C38" s="839"/>
      <c r="D38" s="839"/>
      <c r="E38" s="839"/>
      <c r="F38" s="839"/>
      <c r="G38" s="839"/>
      <c r="H38" s="840"/>
      <c r="I38" s="274"/>
      <c r="J38" s="275"/>
      <c r="K38" s="276">
        <f>VLOOKUP(A38,EQUIPOS!A8:D188,4,FALSE)</f>
        <v>156090.31616335062</v>
      </c>
      <c r="L38" s="277"/>
      <c r="M38" s="278">
        <v>45</v>
      </c>
      <c r="N38" s="279">
        <f>K38/M38</f>
        <v>3468.673692518903</v>
      </c>
    </row>
    <row r="39" spans="1:14">
      <c r="A39" t="s">
        <v>365</v>
      </c>
      <c r="B39" s="838" t="str">
        <f>VLOOKUP(A39,EQUIPOS!A9:D189,3,FALSE)</f>
        <v xml:space="preserve">Vibrocompatador, potencia 153 HP, peso 10 Ton. </v>
      </c>
      <c r="C39" s="839"/>
      <c r="D39" s="839"/>
      <c r="E39" s="839"/>
      <c r="F39" s="839"/>
      <c r="G39" s="839"/>
      <c r="H39" s="840"/>
      <c r="I39" s="841"/>
      <c r="J39" s="822"/>
      <c r="K39" s="276">
        <f>VLOOKUP(A39,EQUIPOS!A9:D189,4,FALSE)</f>
        <v>97601.301141221542</v>
      </c>
      <c r="L39" s="842">
        <v>45</v>
      </c>
      <c r="M39" s="843"/>
      <c r="N39" s="279">
        <f>K39/L39</f>
        <v>2168.9178031382567</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11.941569089689333</v>
      </c>
    </row>
    <row r="43" spans="1:14" ht="15.75" thickBot="1">
      <c r="B43" s="825" t="s">
        <v>953</v>
      </c>
      <c r="C43" s="826"/>
      <c r="D43" s="826"/>
      <c r="E43" s="826"/>
      <c r="F43" s="826"/>
      <c r="G43" s="826"/>
      <c r="H43" s="826"/>
      <c r="I43" s="826"/>
      <c r="J43" s="826"/>
      <c r="K43" s="826"/>
      <c r="L43" s="826"/>
      <c r="M43" s="827"/>
      <c r="N43" s="401">
        <f>SUM(N36:N42)</f>
        <v>10080.777946158518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521</v>
      </c>
      <c r="B48" s="49" t="str">
        <f>VLOOKUP(A48,MATERIALES!A4:D373,3,FALSE)</f>
        <v xml:space="preserve">Material de Base </v>
      </c>
      <c r="C48" s="288"/>
      <c r="D48" s="288"/>
      <c r="E48" s="288"/>
      <c r="F48" s="288"/>
      <c r="G48" s="288"/>
      <c r="H48" s="288"/>
      <c r="I48" s="275"/>
      <c r="J48" s="231" t="str">
        <f>VLOOKUP(A48,MATERIALES!A4:D373,2,FALSE)</f>
        <v>m3</v>
      </c>
      <c r="K48" s="289">
        <v>1.25</v>
      </c>
      <c r="L48" s="274"/>
      <c r="M48" s="407">
        <f>VLOOKUP(A48,MATERIALES!A4:D395,4,FALSE)</f>
        <v>50319.741332541031</v>
      </c>
      <c r="N48" s="279">
        <f>K48*M48</f>
        <v>62899.676665676292</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62899.676665676292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829">
        <f>VLOOKUP(A59,TRANSPORTE!A5:D123,4,FALSE)</f>
        <v>1122.7940548877348</v>
      </c>
      <c r="M59" s="830"/>
      <c r="N59" s="298">
        <f>K59*L59</f>
        <v>1403.4925686096685</v>
      </c>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SUM(N59:N64)</f>
        <v>1403.4925686096685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74981.025634928941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14996.205126985789</v>
      </c>
      <c r="M83" s="860"/>
      <c r="N83" s="57"/>
    </row>
    <row r="84" spans="1:14">
      <c r="B84" s="95" t="s">
        <v>973</v>
      </c>
      <c r="C84" s="96"/>
      <c r="D84" s="96"/>
      <c r="E84" s="96"/>
      <c r="F84" s="96"/>
      <c r="G84" s="96"/>
      <c r="H84" s="96"/>
      <c r="I84" s="93"/>
      <c r="J84" s="94"/>
      <c r="K84" s="311">
        <v>0.05</v>
      </c>
      <c r="L84" s="859">
        <f>N78*K84</f>
        <v>3749.0512817464473</v>
      </c>
      <c r="M84" s="860"/>
      <c r="N84" s="57"/>
    </row>
    <row r="85" spans="1:14" ht="15.75" thickBot="1">
      <c r="B85" s="97" t="s">
        <v>974</v>
      </c>
      <c r="C85" s="98"/>
      <c r="D85" s="98"/>
      <c r="E85" s="98"/>
      <c r="F85" s="98"/>
      <c r="G85" s="98"/>
      <c r="H85" s="98"/>
      <c r="I85" s="99"/>
      <c r="J85" s="100"/>
      <c r="K85" s="312">
        <v>0.05</v>
      </c>
      <c r="L85" s="861">
        <f>N78*K85</f>
        <v>3749.0512817464473</v>
      </c>
      <c r="M85" s="862"/>
      <c r="N85" s="57"/>
    </row>
    <row r="86" spans="1:14" ht="15.75" thickBot="1">
      <c r="B86" s="825" t="s">
        <v>953</v>
      </c>
      <c r="C86" s="826"/>
      <c r="D86" s="826"/>
      <c r="E86" s="826"/>
      <c r="F86" s="826"/>
      <c r="G86" s="826"/>
      <c r="H86" s="826"/>
      <c r="I86" s="826"/>
      <c r="J86" s="826"/>
      <c r="K86" s="826"/>
      <c r="L86" s="826"/>
      <c r="M86" s="827"/>
      <c r="N86" s="58">
        <f>L83+L84+L85</f>
        <v>22494.307690478683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97475.333325407628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1019</v>
      </c>
      <c r="C31" s="87" t="s">
        <v>1956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138405.20645026164</v>
      </c>
      <c r="L36" s="277"/>
      <c r="M36" s="278">
        <v>400</v>
      </c>
      <c r="N36" s="279">
        <f>K36/M36</f>
        <v>346.01301612565408</v>
      </c>
    </row>
    <row r="37" spans="1:14">
      <c r="A37" s="119" t="s">
        <v>152</v>
      </c>
      <c r="B37" s="838" t="str">
        <f>VLOOKUP(A37,EQUIPOS!A7:D154,3,FALSE)</f>
        <v xml:space="preserve">Carrotanque de agua(1000 Galones) </v>
      </c>
      <c r="C37" s="839"/>
      <c r="D37" s="839"/>
      <c r="E37" s="839"/>
      <c r="F37" s="839"/>
      <c r="G37" s="839"/>
      <c r="H37" s="840"/>
      <c r="I37" s="274"/>
      <c r="J37" s="275"/>
      <c r="K37" s="276">
        <f>VLOOKUP(A37,EQUIPOS!A7:D164,4,FALSE)</f>
        <v>61000.813213263464</v>
      </c>
      <c r="L37" s="277"/>
      <c r="M37" s="278">
        <v>200</v>
      </c>
      <c r="N37" s="279">
        <f>K37/M37</f>
        <v>305.00406606631731</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156090.31616335062</v>
      </c>
      <c r="L38" s="277"/>
      <c r="M38" s="278">
        <v>200</v>
      </c>
      <c r="N38" s="279">
        <f>K38/M38</f>
        <v>780.45158081675311</v>
      </c>
    </row>
    <row r="39" spans="1:14">
      <c r="A39" t="s">
        <v>365</v>
      </c>
      <c r="B39" s="838" t="str">
        <f>VLOOKUP(A39,EQUIPOS!A9:D155,3,FALSE)</f>
        <v xml:space="preserve">Vibrocompatador, potencia 153 HP, peso 10 Ton. </v>
      </c>
      <c r="C39" s="839"/>
      <c r="D39" s="839"/>
      <c r="E39" s="839"/>
      <c r="F39" s="839"/>
      <c r="G39" s="839"/>
      <c r="H39" s="840"/>
      <c r="I39" s="841"/>
      <c r="J39" s="822"/>
      <c r="K39" s="276">
        <f>VLOOKUP(A39,EQUIPOS!A9:D166,4,FALSE)</f>
        <v>97601.301141221542</v>
      </c>
      <c r="L39" s="842">
        <v>200</v>
      </c>
      <c r="M39" s="843"/>
      <c r="N39" s="279">
        <f>K39/L39</f>
        <v>488.0065057061077</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2.6868530451800998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1922.1620217600121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1600</v>
      </c>
      <c r="N70" s="402">
        <f>K70/M70</f>
        <v>66.678902259004985</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1600</v>
      </c>
      <c r="N71" s="402">
        <f>K71/M71</f>
        <v>67.663749999999993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134.34265225900498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2056.5046740190169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411.30093480380339</v>
      </c>
      <c r="M83" s="860"/>
      <c r="N83" s="57"/>
    </row>
    <row r="84" spans="1:14">
      <c r="B84" s="95" t="s">
        <v>973</v>
      </c>
      <c r="C84" s="96"/>
      <c r="D84" s="96"/>
      <c r="E84" s="96"/>
      <c r="F84" s="96"/>
      <c r="G84" s="96"/>
      <c r="H84" s="96"/>
      <c r="I84" s="93"/>
      <c r="J84" s="94"/>
      <c r="K84" s="311">
        <v>0.05</v>
      </c>
      <c r="L84" s="859">
        <f>N78*K84</f>
        <v>102.82523370095085</v>
      </c>
      <c r="M84" s="860"/>
      <c r="N84" s="57"/>
    </row>
    <row r="85" spans="1:14" ht="15.75" thickBot="1">
      <c r="B85" s="97" t="s">
        <v>974</v>
      </c>
      <c r="C85" s="98"/>
      <c r="D85" s="98"/>
      <c r="E85" s="98"/>
      <c r="F85" s="98"/>
      <c r="G85" s="98"/>
      <c r="H85" s="98"/>
      <c r="I85" s="99"/>
      <c r="J85" s="100"/>
      <c r="K85" s="312">
        <v>0.05</v>
      </c>
      <c r="L85" s="861">
        <f>N78*K85</f>
        <v>102.82523370095085</v>
      </c>
      <c r="M85" s="862"/>
      <c r="N85" s="57"/>
    </row>
    <row r="86" spans="1:14" ht="15.75" thickBot="1">
      <c r="B86" s="825" t="s">
        <v>953</v>
      </c>
      <c r="C86" s="826"/>
      <c r="D86" s="826"/>
      <c r="E86" s="826"/>
      <c r="F86" s="826"/>
      <c r="G86" s="826"/>
      <c r="H86" s="826"/>
      <c r="I86" s="826"/>
      <c r="J86" s="826"/>
      <c r="K86" s="826"/>
      <c r="L86" s="826"/>
      <c r="M86" s="827"/>
      <c r="N86" s="58">
        <f>L83+L84+L85</f>
        <v>616.95140220570511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2673.456076224722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1020</v>
      </c>
      <c r="C31" s="87" t="s">
        <v>1198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2.1494824361440799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876</v>
      </c>
      <c r="B48" s="49" t="str">
        <f>VLOOKUP(A48,MATERIALES!A4:D373,3,FALSE)</f>
        <v>Geotextil T-2400 O Similar (Proveedores Lafayet, Pavco, Geomatrix, Tensar, Omnes U Otros)</v>
      </c>
      <c r="C48" s="288"/>
      <c r="D48" s="288"/>
      <c r="E48" s="288"/>
      <c r="F48" s="288"/>
      <c r="G48" s="288"/>
      <c r="H48" s="288"/>
      <c r="I48" s="275"/>
      <c r="J48" s="231" t="str">
        <f>VLOOKUP(A48,MATERIALES!A4:D373,2,FALSE)</f>
        <v>m2</v>
      </c>
      <c r="K48" s="289">
        <v>1.2</v>
      </c>
      <c r="L48" s="274"/>
      <c r="M48" s="409">
        <f>VLOOKUP(A48,MATERIALES!A4:D395,4,FALSE)</f>
        <v>5438.0107520118654</v>
      </c>
      <c r="N48" s="279">
        <f>K48*M48</f>
        <v>6525.6129024142383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6525.6129024142383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214.948243614408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6742.7106284647907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1348.5421256929583</v>
      </c>
      <c r="M83" s="860"/>
      <c r="N83" s="57"/>
    </row>
    <row r="84" spans="1:14">
      <c r="B84" s="95" t="s">
        <v>973</v>
      </c>
      <c r="C84" s="96"/>
      <c r="D84" s="96"/>
      <c r="E84" s="96"/>
      <c r="F84" s="96"/>
      <c r="G84" s="96"/>
      <c r="H84" s="96"/>
      <c r="I84" s="93"/>
      <c r="J84" s="94"/>
      <c r="K84" s="311">
        <v>0.05</v>
      </c>
      <c r="L84" s="859">
        <f>N78*K84</f>
        <v>337.13553142323957</v>
      </c>
      <c r="M84" s="860"/>
      <c r="N84" s="57"/>
    </row>
    <row r="85" spans="1:14" ht="15.75" thickBot="1">
      <c r="B85" s="97" t="s">
        <v>974</v>
      </c>
      <c r="C85" s="98"/>
      <c r="D85" s="98"/>
      <c r="E85" s="98"/>
      <c r="F85" s="98"/>
      <c r="G85" s="98"/>
      <c r="H85" s="98"/>
      <c r="I85" s="99"/>
      <c r="J85" s="100"/>
      <c r="K85" s="312">
        <v>0.05</v>
      </c>
      <c r="L85" s="861">
        <f>N78*K85</f>
        <v>337.13553142323957</v>
      </c>
      <c r="M85" s="862"/>
      <c r="N85" s="57"/>
    </row>
    <row r="86" spans="1:14" ht="15.75" thickBot="1">
      <c r="B86" s="825" t="s">
        <v>953</v>
      </c>
      <c r="C86" s="826"/>
      <c r="D86" s="826"/>
      <c r="E86" s="826"/>
      <c r="F86" s="826"/>
      <c r="G86" s="826"/>
      <c r="H86" s="826"/>
      <c r="I86" s="826"/>
      <c r="J86" s="826"/>
      <c r="K86" s="826"/>
      <c r="L86" s="826"/>
      <c r="M86" s="827"/>
      <c r="N86" s="58">
        <f>L83+L84+L85</f>
        <v>2022.8131885394375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8765.5238170042285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1021</v>
      </c>
      <c r="C31" s="87" t="s">
        <v>1448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2.1494824361440799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889</v>
      </c>
      <c r="B48" s="49" t="str">
        <f>VLOOKUP(A48,MATERIALES!A4:D373,3,FALSE)</f>
        <v>Geotextil T-2100 O Similar (Proveedores Pavco, Lafayet, Geomatrix, Tensar, Omnes U Otros)</v>
      </c>
      <c r="C48" s="288"/>
      <c r="D48" s="288"/>
      <c r="E48" s="288"/>
      <c r="F48" s="288"/>
      <c r="G48" s="288"/>
      <c r="H48" s="288"/>
      <c r="I48" s="275"/>
      <c r="J48" s="231" t="str">
        <f>VLOOKUP(A48,MATERIALES!A4:D373,2,FALSE)</f>
        <v>m2</v>
      </c>
      <c r="K48" s="289">
        <v>1.1000000000000001</v>
      </c>
      <c r="L48" s="274"/>
      <c r="M48" s="409">
        <v>5077.6000000000004</v>
      </c>
      <c r="N48" s="279">
        <f>K48*M48</f>
        <v>5585.3600000000006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5585.3600000000006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214.948243614408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5802.457726050553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1160.4915452101106</v>
      </c>
      <c r="M83" s="860"/>
      <c r="N83" s="57"/>
    </row>
    <row r="84" spans="1:14">
      <c r="B84" s="95" t="s">
        <v>973</v>
      </c>
      <c r="C84" s="96"/>
      <c r="D84" s="96"/>
      <c r="E84" s="96"/>
      <c r="F84" s="96"/>
      <c r="G84" s="96"/>
      <c r="H84" s="96"/>
      <c r="I84" s="93"/>
      <c r="J84" s="94"/>
      <c r="K84" s="311">
        <v>0.05</v>
      </c>
      <c r="L84" s="859">
        <f>N78*K84</f>
        <v>290.12288630252766</v>
      </c>
      <c r="M84" s="860"/>
      <c r="N84" s="57"/>
    </row>
    <row r="85" spans="1:14" ht="15.75" thickBot="1">
      <c r="B85" s="97" t="s">
        <v>974</v>
      </c>
      <c r="C85" s="98"/>
      <c r="D85" s="98"/>
      <c r="E85" s="98"/>
      <c r="F85" s="98"/>
      <c r="G85" s="98"/>
      <c r="H85" s="98"/>
      <c r="I85" s="99"/>
      <c r="J85" s="100"/>
      <c r="K85" s="312">
        <v>0.05</v>
      </c>
      <c r="L85" s="861">
        <f>N78*K85</f>
        <v>290.12288630252766</v>
      </c>
      <c r="M85" s="862"/>
      <c r="N85" s="57"/>
    </row>
    <row r="86" spans="1:14" ht="15.75" thickBot="1">
      <c r="B86" s="825" t="s">
        <v>953</v>
      </c>
      <c r="C86" s="826"/>
      <c r="D86" s="826"/>
      <c r="E86" s="826"/>
      <c r="F86" s="826"/>
      <c r="G86" s="826"/>
      <c r="H86" s="826"/>
      <c r="I86" s="826"/>
      <c r="J86" s="826"/>
      <c r="K86" s="826"/>
      <c r="L86" s="826"/>
      <c r="M86" s="827"/>
      <c r="N86" s="58">
        <f>L83+L84+L85</f>
        <v>1740.7373178151659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7543.1950438657186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1449</v>
      </c>
      <c r="C31" s="87" t="s">
        <v>1450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2.1494824361440799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466</v>
      </c>
      <c r="B48" s="49" t="str">
        <f>VLOOKUP(A48,MATERIALES!A4:D373,3,FALSE)</f>
        <v>Geomalla Biaxial Para Refuerzo Pbx-11</v>
      </c>
      <c r="C48" s="288"/>
      <c r="D48" s="288"/>
      <c r="E48" s="288"/>
      <c r="F48" s="288"/>
      <c r="G48" s="288"/>
      <c r="H48" s="288"/>
      <c r="I48" s="275"/>
      <c r="J48" s="231" t="str">
        <f>VLOOKUP(A48,MATERIALES!A4:D373,2,FALSE)</f>
        <v>m2</v>
      </c>
      <c r="K48" s="289">
        <v>1.2</v>
      </c>
      <c r="L48" s="274"/>
      <c r="M48" s="409">
        <f>VLOOKUP(A48,MATERIALES!A4:D395,4,FALSE)</f>
        <v>7377.8859325541107</v>
      </c>
      <c r="N48" s="279">
        <f>K48*M48</f>
        <v>8853.4631190649325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8853.4631190649325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214.948243614408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9070.560845115484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1814.1121690230968</v>
      </c>
      <c r="M83" s="860"/>
      <c r="N83" s="57"/>
    </row>
    <row r="84" spans="1:14">
      <c r="B84" s="95" t="s">
        <v>973</v>
      </c>
      <c r="C84" s="96"/>
      <c r="D84" s="96"/>
      <c r="E84" s="96"/>
      <c r="F84" s="96"/>
      <c r="G84" s="96"/>
      <c r="H84" s="96"/>
      <c r="I84" s="93"/>
      <c r="J84" s="94"/>
      <c r="K84" s="311">
        <v>0.05</v>
      </c>
      <c r="L84" s="859">
        <f>N78*K84</f>
        <v>453.52804225577421</v>
      </c>
      <c r="M84" s="860"/>
      <c r="N84" s="57"/>
    </row>
    <row r="85" spans="1:14" ht="15.75" thickBot="1">
      <c r="B85" s="97" t="s">
        <v>974</v>
      </c>
      <c r="C85" s="98"/>
      <c r="D85" s="98"/>
      <c r="E85" s="98"/>
      <c r="F85" s="98"/>
      <c r="G85" s="98"/>
      <c r="H85" s="98"/>
      <c r="I85" s="99"/>
      <c r="J85" s="100"/>
      <c r="K85" s="312">
        <v>0.05</v>
      </c>
      <c r="L85" s="861">
        <f>N78*K85</f>
        <v>453.52804225577421</v>
      </c>
      <c r="M85" s="862"/>
      <c r="N85" s="57"/>
    </row>
    <row r="86" spans="1:14" ht="15.75" thickBot="1">
      <c r="B86" s="825" t="s">
        <v>953</v>
      </c>
      <c r="C86" s="826"/>
      <c r="D86" s="826"/>
      <c r="E86" s="826"/>
      <c r="F86" s="826"/>
      <c r="G86" s="826"/>
      <c r="H86" s="826"/>
      <c r="I86" s="826"/>
      <c r="J86" s="826"/>
      <c r="K86" s="826"/>
      <c r="L86" s="826"/>
      <c r="M86" s="827"/>
      <c r="N86" s="58">
        <f>L83+L84+L85</f>
        <v>2721.1682535346454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11791.729098650128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1451</v>
      </c>
      <c r="C31" s="87" t="s">
        <v>1452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2.1494824361440799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907</v>
      </c>
      <c r="B48" s="49" t="str">
        <f>VLOOKUP(A48,MATERIALES!A4:D373,3,FALSE)</f>
        <v>Geomalla Forgrid UX100</v>
      </c>
      <c r="C48" s="288"/>
      <c r="D48" s="288"/>
      <c r="E48" s="288"/>
      <c r="F48" s="288"/>
      <c r="G48" s="288"/>
      <c r="H48" s="288"/>
      <c r="I48" s="275"/>
      <c r="J48" s="231" t="str">
        <f>VLOOKUP(A48,MATERIALES!A4:D373,2,FALSE)</f>
        <v>M2</v>
      </c>
      <c r="K48" s="289">
        <v>1.3</v>
      </c>
      <c r="L48" s="274"/>
      <c r="M48" s="409">
        <f>VLOOKUP(A48,MATERIALES!A4:D395,4,FALSE)</f>
        <v>13610.927496263617</v>
      </c>
      <c r="N48" s="279">
        <f>K48*M48</f>
        <v>17694.205745142703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17694.205745142703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214.948243614408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17911.303471193252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3582.2606942386506</v>
      </c>
      <c r="M83" s="860"/>
      <c r="N83" s="57"/>
    </row>
    <row r="84" spans="1:14">
      <c r="B84" s="95" t="s">
        <v>973</v>
      </c>
      <c r="C84" s="96"/>
      <c r="D84" s="96"/>
      <c r="E84" s="96"/>
      <c r="F84" s="96"/>
      <c r="G84" s="96"/>
      <c r="H84" s="96"/>
      <c r="I84" s="93"/>
      <c r="J84" s="94"/>
      <c r="K84" s="311">
        <v>0.05</v>
      </c>
      <c r="L84" s="859">
        <f>N78*K84</f>
        <v>895.56517355966264</v>
      </c>
      <c r="M84" s="860"/>
      <c r="N84" s="57"/>
    </row>
    <row r="85" spans="1:14" ht="15.75" thickBot="1">
      <c r="B85" s="97" t="s">
        <v>974</v>
      </c>
      <c r="C85" s="98"/>
      <c r="D85" s="98"/>
      <c r="E85" s="98"/>
      <c r="F85" s="98"/>
      <c r="G85" s="98"/>
      <c r="H85" s="98"/>
      <c r="I85" s="99"/>
      <c r="J85" s="100"/>
      <c r="K85" s="312">
        <v>0.05</v>
      </c>
      <c r="L85" s="861">
        <f>N78*K85</f>
        <v>895.56517355966264</v>
      </c>
      <c r="M85" s="862"/>
      <c r="N85" s="57"/>
    </row>
    <row r="86" spans="1:14" ht="15.75" thickBot="1">
      <c r="B86" s="825" t="s">
        <v>953</v>
      </c>
      <c r="C86" s="826"/>
      <c r="D86" s="826"/>
      <c r="E86" s="826"/>
      <c r="F86" s="826"/>
      <c r="G86" s="826"/>
      <c r="H86" s="826"/>
      <c r="I86" s="826"/>
      <c r="J86" s="826"/>
      <c r="K86" s="826"/>
      <c r="L86" s="826"/>
      <c r="M86" s="827"/>
      <c r="N86" s="58">
        <f>L83+L84+L85</f>
        <v>5373.3910413579761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23284.694512551228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1022</v>
      </c>
      <c r="C31" s="87" t="s">
        <v>1453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303</v>
      </c>
      <c r="B36" s="838" t="str">
        <f>VLOOKUP(A36,EQUIPOS!A6:D154,3,FALSE)</f>
        <v>Retrocargador, pala de 1,1 m3 de capacidad, profundidad de excavación de 4.400 mm y una altura de 5.680 mm</v>
      </c>
      <c r="C36" s="839"/>
      <c r="D36" s="839"/>
      <c r="E36" s="839"/>
      <c r="F36" s="839"/>
      <c r="G36" s="839"/>
      <c r="H36" s="840"/>
      <c r="I36" s="274"/>
      <c r="J36" s="275"/>
      <c r="K36" s="276">
        <f>VLOOKUP(A36,EQUIPOS!A6:D163,4,FALSE)</f>
        <v>133279.08769284454</v>
      </c>
      <c r="L36" s="277"/>
      <c r="M36" s="278">
        <v>250</v>
      </c>
      <c r="N36" s="279">
        <f>K36/M36</f>
        <v>533.11635077137817</v>
      </c>
    </row>
    <row r="37" spans="1:14">
      <c r="A37" s="119" t="s">
        <v>373</v>
      </c>
      <c r="B37" s="838" t="str">
        <f>VLOOKUP(A37,EQUIPOS!A7:D154,3,FALSE)</f>
        <v>Volqueta 6 m3</v>
      </c>
      <c r="C37" s="839"/>
      <c r="D37" s="839"/>
      <c r="E37" s="839"/>
      <c r="F37" s="839"/>
      <c r="G37" s="839"/>
      <c r="H37" s="840"/>
      <c r="I37" s="274"/>
      <c r="J37" s="275"/>
      <c r="K37" s="276">
        <f>VLOOKUP(A37,EQUIPOS!A7:D164,4,FALSE)</f>
        <v>51261.187574170966</v>
      </c>
      <c r="L37" s="277"/>
      <c r="M37" s="278">
        <v>250</v>
      </c>
      <c r="N37" s="279">
        <f>K37/M37</f>
        <v>205.04475029668387</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5.3737060903602005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743.53480715842227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2000</v>
      </c>
      <c r="N70" s="402">
        <f>K70/M70</f>
        <v>53.343121807203993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2000</v>
      </c>
      <c r="N71" s="402">
        <f>K71/M71</f>
        <v>54.131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107.474121807204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851.0089289656263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170.20178579312528</v>
      </c>
      <c r="M83" s="860"/>
      <c r="N83" s="57"/>
    </row>
    <row r="84" spans="1:14">
      <c r="B84" s="95" t="s">
        <v>973</v>
      </c>
      <c r="C84" s="96"/>
      <c r="D84" s="96"/>
      <c r="E84" s="96"/>
      <c r="F84" s="96"/>
      <c r="G84" s="96"/>
      <c r="H84" s="96"/>
      <c r="I84" s="93"/>
      <c r="J84" s="94"/>
      <c r="K84" s="311">
        <v>0.05</v>
      </c>
      <c r="L84" s="859">
        <f>N78*K84</f>
        <v>42.55044644828132</v>
      </c>
      <c r="M84" s="860"/>
      <c r="N84" s="57"/>
    </row>
    <row r="85" spans="1:14" ht="15.75" thickBot="1">
      <c r="B85" s="97" t="s">
        <v>974</v>
      </c>
      <c r="C85" s="98"/>
      <c r="D85" s="98"/>
      <c r="E85" s="98"/>
      <c r="F85" s="98"/>
      <c r="G85" s="98"/>
      <c r="H85" s="98"/>
      <c r="I85" s="99"/>
      <c r="J85" s="100"/>
      <c r="K85" s="312">
        <v>0.05</v>
      </c>
      <c r="L85" s="861">
        <f>N78*K85</f>
        <v>42.55044644828132</v>
      </c>
      <c r="M85" s="862"/>
      <c r="N85" s="57"/>
    </row>
    <row r="86" spans="1:14" ht="15.75" thickBot="1">
      <c r="B86" s="825" t="s">
        <v>953</v>
      </c>
      <c r="C86" s="826"/>
      <c r="D86" s="826"/>
      <c r="E86" s="826"/>
      <c r="F86" s="826"/>
      <c r="G86" s="826"/>
      <c r="H86" s="826"/>
      <c r="I86" s="826"/>
      <c r="J86" s="826"/>
      <c r="K86" s="826"/>
      <c r="L86" s="826"/>
      <c r="M86" s="827"/>
      <c r="N86" s="58">
        <f>L83+L84+L85</f>
        <v>255.30267868968792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1106.3116076553142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1456</v>
      </c>
      <c r="C31" s="87" t="s">
        <v>1457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35</v>
      </c>
      <c r="N36" s="279">
        <f>K36/M36</f>
        <v>1742.8803775218132</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35</v>
      </c>
      <c r="N37" s="279">
        <f>K37/M37</f>
        <v>4459.7233189528752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35</v>
      </c>
      <c r="N38" s="279">
        <f>K38/M38</f>
        <v>2788.6086040349014</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15.353445972457711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9006.565746482047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63.602464935811291</v>
      </c>
      <c r="N48" s="279">
        <f>K48*M48</f>
        <v>1590.0616233952824</v>
      </c>
    </row>
    <row r="49" spans="1:14">
      <c r="A49" t="s">
        <v>804</v>
      </c>
      <c r="B49" s="49" t="str">
        <f>VLOOKUP(A49,MATERIALES!A5:D373,3,FALSE)</f>
        <v>Cemento gris</v>
      </c>
      <c r="C49" s="288"/>
      <c r="D49" s="288"/>
      <c r="E49" s="288"/>
      <c r="F49" s="288"/>
      <c r="G49" s="288"/>
      <c r="H49" s="288"/>
      <c r="I49" s="275"/>
      <c r="J49" s="231" t="str">
        <f>VLOOKUP(A49,MATERIALES!A5:D373,2,FALSE)</f>
        <v>kg</v>
      </c>
      <c r="K49" s="289">
        <v>80</v>
      </c>
      <c r="L49" s="274"/>
      <c r="M49" s="409">
        <f>VLOOKUP(A49,MATERIALES!A5:D396,4,FALSE)</f>
        <v>530.59134514075413</v>
      </c>
      <c r="N49" s="279">
        <f>K49*M49</f>
        <v>42447.30761126033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44037.369234655613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767.67229862288559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53811.607279760545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10762.321455952109</v>
      </c>
      <c r="M83" s="860"/>
      <c r="N83" s="57"/>
    </row>
    <row r="84" spans="1:14">
      <c r="B84" s="95" t="s">
        <v>973</v>
      </c>
      <c r="C84" s="96"/>
      <c r="D84" s="96"/>
      <c r="E84" s="96"/>
      <c r="F84" s="96"/>
      <c r="G84" s="96"/>
      <c r="H84" s="96"/>
      <c r="I84" s="93"/>
      <c r="J84" s="94"/>
      <c r="K84" s="311">
        <v>0.05</v>
      </c>
      <c r="L84" s="859">
        <f>N78*K84</f>
        <v>2690.5803639880273</v>
      </c>
      <c r="M84" s="860"/>
      <c r="N84" s="57"/>
    </row>
    <row r="85" spans="1:14" ht="15.75" thickBot="1">
      <c r="B85" s="97" t="s">
        <v>974</v>
      </c>
      <c r="C85" s="98"/>
      <c r="D85" s="98"/>
      <c r="E85" s="98"/>
      <c r="F85" s="98"/>
      <c r="G85" s="98"/>
      <c r="H85" s="98"/>
      <c r="I85" s="99"/>
      <c r="J85" s="100"/>
      <c r="K85" s="312">
        <v>0.05</v>
      </c>
      <c r="L85" s="861">
        <f>N78*K85</f>
        <v>2690.5803639880273</v>
      </c>
      <c r="M85" s="862"/>
      <c r="N85" s="57"/>
    </row>
    <row r="86" spans="1:14" ht="15.75" thickBot="1">
      <c r="B86" s="825" t="s">
        <v>953</v>
      </c>
      <c r="C86" s="826"/>
      <c r="D86" s="826"/>
      <c r="E86" s="826"/>
      <c r="F86" s="826"/>
      <c r="G86" s="826"/>
      <c r="H86" s="826"/>
      <c r="I86" s="826"/>
      <c r="J86" s="826"/>
      <c r="K86" s="826"/>
      <c r="L86" s="826"/>
      <c r="M86" s="827"/>
      <c r="N86" s="58">
        <f>L83+L84+L85</f>
        <v>16143.482183928163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69955.08946368871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1458</v>
      </c>
      <c r="C31" s="87" t="s">
        <v>1459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35</v>
      </c>
      <c r="N36" s="279">
        <f>K36/M36</f>
        <v>1742.8803775218132</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35</v>
      </c>
      <c r="N37" s="279">
        <f>K37/M37</f>
        <v>4459.7233189528752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35</v>
      </c>
      <c r="N38" s="279">
        <f>K38/M38</f>
        <v>2788.6086040349014</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15.353445972457711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9006.565746482047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63.602464935811291</v>
      </c>
      <c r="N48" s="279">
        <f>K48*M48</f>
        <v>1590.0616233952824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1590.0616233952824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767.67229862288559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11364.299668500214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2272.8599337000428</v>
      </c>
      <c r="M83" s="860"/>
      <c r="N83" s="57"/>
    </row>
    <row r="84" spans="1:14">
      <c r="B84" s="95" t="s">
        <v>973</v>
      </c>
      <c r="C84" s="96"/>
      <c r="D84" s="96"/>
      <c r="E84" s="96"/>
      <c r="F84" s="96"/>
      <c r="G84" s="96"/>
      <c r="H84" s="96"/>
      <c r="I84" s="93"/>
      <c r="J84" s="94"/>
      <c r="K84" s="311">
        <v>0.05</v>
      </c>
      <c r="L84" s="859">
        <f>N78*K84</f>
        <v>568.2149834250107</v>
      </c>
      <c r="M84" s="860"/>
      <c r="N84" s="57"/>
    </row>
    <row r="85" spans="1:14" ht="15.75" thickBot="1">
      <c r="B85" s="97" t="s">
        <v>974</v>
      </c>
      <c r="C85" s="98"/>
      <c r="D85" s="98"/>
      <c r="E85" s="98"/>
      <c r="F85" s="98"/>
      <c r="G85" s="98"/>
      <c r="H85" s="98"/>
      <c r="I85" s="99"/>
      <c r="J85" s="100"/>
      <c r="K85" s="312">
        <v>0.05</v>
      </c>
      <c r="L85" s="861">
        <f>N78*K85</f>
        <v>568.2149834250107</v>
      </c>
      <c r="M85" s="862"/>
      <c r="N85" s="57"/>
    </row>
    <row r="86" spans="1:14" ht="15.75" thickBot="1">
      <c r="B86" s="825" t="s">
        <v>953</v>
      </c>
      <c r="C86" s="826"/>
      <c r="D86" s="826"/>
      <c r="E86" s="826"/>
      <c r="F86" s="826"/>
      <c r="G86" s="826"/>
      <c r="H86" s="826"/>
      <c r="I86" s="826"/>
      <c r="J86" s="826"/>
      <c r="K86" s="826"/>
      <c r="L86" s="826"/>
      <c r="M86" s="827"/>
      <c r="N86" s="58">
        <f>L83+L84+L85</f>
        <v>3409.2899005500644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14773.589569050278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1460</v>
      </c>
      <c r="C31" s="87" t="s">
        <v>1461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530.59134514075413</v>
      </c>
      <c r="N48" s="279">
        <f>K48*M48</f>
        <v>530.59134514075413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530.59134514075413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f>SUM(N70:N75)</f>
        <v>0</v>
      </c>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530.59134514075413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106.11826902815083</v>
      </c>
      <c r="M83" s="860"/>
      <c r="N83" s="57"/>
    </row>
    <row r="84" spans="1:14">
      <c r="B84" s="95" t="s">
        <v>973</v>
      </c>
      <c r="C84" s="96"/>
      <c r="D84" s="96"/>
      <c r="E84" s="96"/>
      <c r="F84" s="96"/>
      <c r="G84" s="96"/>
      <c r="H84" s="96"/>
      <c r="I84" s="93"/>
      <c r="J84" s="94"/>
      <c r="K84" s="311">
        <v>0.05</v>
      </c>
      <c r="L84" s="859">
        <f>N78*K84</f>
        <v>26.529567257037709</v>
      </c>
      <c r="M84" s="860"/>
      <c r="N84" s="57"/>
    </row>
    <row r="85" spans="1:14" ht="15.75" thickBot="1">
      <c r="B85" s="97" t="s">
        <v>974</v>
      </c>
      <c r="C85" s="98"/>
      <c r="D85" s="98"/>
      <c r="E85" s="98"/>
      <c r="F85" s="98"/>
      <c r="G85" s="98"/>
      <c r="H85" s="98"/>
      <c r="I85" s="99"/>
      <c r="J85" s="100"/>
      <c r="K85" s="312">
        <v>0.05</v>
      </c>
      <c r="L85" s="861">
        <f>N78*K85</f>
        <v>26.529567257037709</v>
      </c>
      <c r="M85" s="862"/>
      <c r="N85" s="57"/>
    </row>
    <row r="86" spans="1:14" ht="15.75" thickBot="1">
      <c r="B86" s="825" t="s">
        <v>953</v>
      </c>
      <c r="C86" s="826"/>
      <c r="D86" s="826"/>
      <c r="E86" s="826"/>
      <c r="F86" s="826"/>
      <c r="G86" s="826"/>
      <c r="H86" s="826"/>
      <c r="I86" s="826"/>
      <c r="J86" s="826"/>
      <c r="K86" s="826"/>
      <c r="L86" s="826"/>
      <c r="M86" s="827"/>
      <c r="N86" s="58">
        <f>L83+L84+L85</f>
        <v>159.17740354222624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689.76874868298034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1462</v>
      </c>
      <c r="C31" s="87" t="s">
        <v>1463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35</v>
      </c>
      <c r="N36" s="279">
        <f>K36/M36</f>
        <v>1742.8803775218132</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35</v>
      </c>
      <c r="N37" s="279">
        <f>K37/M37</f>
        <v>4459.7233189528752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35</v>
      </c>
      <c r="N38" s="279">
        <f>K38/M38</f>
        <v>2788.6086040349014</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15.353445972457711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9006.565746482047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402</v>
      </c>
      <c r="B48" s="49" t="str">
        <f>VLOOKUP(A48,MATERIALES!A4:D373,3,FALSE)</f>
        <v>Cal</v>
      </c>
      <c r="C48" s="288"/>
      <c r="D48" s="288"/>
      <c r="E48" s="288"/>
      <c r="F48" s="288"/>
      <c r="G48" s="288"/>
      <c r="H48" s="288"/>
      <c r="I48" s="275"/>
      <c r="J48" s="231" t="str">
        <f>VLOOKUP(A48,MATERIALES!A4:D373,2,FALSE)</f>
        <v>kg</v>
      </c>
      <c r="K48" s="289">
        <v>80</v>
      </c>
      <c r="L48" s="274"/>
      <c r="M48" s="409">
        <f>VLOOKUP(A48,MATERIALES!A4:D395,4,FALSE)</f>
        <v>1090.2176756372573</v>
      </c>
      <c r="N48" s="279">
        <f>K48*M48</f>
        <v>87217.414050980587</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63.602464935811291</v>
      </c>
      <c r="N49" s="279">
        <f>K49*M49</f>
        <v>1590.0616233952824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88807.475674375863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767.67229862288559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98581.713719480802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19716.342743896163</v>
      </c>
      <c r="M83" s="860"/>
      <c r="N83" s="57"/>
    </row>
    <row r="84" spans="1:14">
      <c r="B84" s="95" t="s">
        <v>973</v>
      </c>
      <c r="C84" s="96"/>
      <c r="D84" s="96"/>
      <c r="E84" s="96"/>
      <c r="F84" s="96"/>
      <c r="G84" s="96"/>
      <c r="H84" s="96"/>
      <c r="I84" s="93"/>
      <c r="J84" s="94"/>
      <c r="K84" s="311">
        <v>0.05</v>
      </c>
      <c r="L84" s="859">
        <f>N78*K84</f>
        <v>4929.0856859740406</v>
      </c>
      <c r="M84" s="860"/>
      <c r="N84" s="57"/>
    </row>
    <row r="85" spans="1:14" ht="15.75" thickBot="1">
      <c r="B85" s="97" t="s">
        <v>974</v>
      </c>
      <c r="C85" s="98"/>
      <c r="D85" s="98"/>
      <c r="E85" s="98"/>
      <c r="F85" s="98"/>
      <c r="G85" s="98"/>
      <c r="H85" s="98"/>
      <c r="I85" s="99"/>
      <c r="J85" s="100"/>
      <c r="K85" s="312">
        <v>0.05</v>
      </c>
      <c r="L85" s="861">
        <f>N78*K85</f>
        <v>4929.0856859740406</v>
      </c>
      <c r="M85" s="862"/>
      <c r="N85" s="57"/>
    </row>
    <row r="86" spans="1:14" ht="15.75" thickBot="1">
      <c r="B86" s="825" t="s">
        <v>953</v>
      </c>
      <c r="C86" s="826"/>
      <c r="D86" s="826"/>
      <c r="E86" s="826"/>
      <c r="F86" s="826"/>
      <c r="G86" s="826"/>
      <c r="H86" s="826"/>
      <c r="I86" s="826"/>
      <c r="J86" s="826"/>
      <c r="K86" s="826"/>
      <c r="L86" s="826"/>
      <c r="M86" s="827"/>
      <c r="N86" s="58">
        <f>L83+L84+L85</f>
        <v>29574.514115844246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128156.22783532504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1465</v>
      </c>
      <c r="C31" s="87" t="s">
        <v>1874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35</v>
      </c>
      <c r="N36" s="279">
        <f>K36/M36</f>
        <v>1742.8803775218132</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35</v>
      </c>
      <c r="N37" s="279">
        <f>K37/M37</f>
        <v>4459.7233189528752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35</v>
      </c>
      <c r="N38" s="279">
        <f>K38/M38</f>
        <v>2788.6086040349014</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N75*M41</f>
        <v>15.353445972457711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9006.565746482047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63.602464935811291</v>
      </c>
      <c r="N48" s="279">
        <f>K48*M48</f>
        <v>1590.0616233952824</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1590.0616233952824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280</v>
      </c>
      <c r="N69" s="402">
        <f>K69/M69</f>
        <v>381.02229862288567</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280</v>
      </c>
      <c r="N70" s="402">
        <f>K70/M70</f>
        <v>386.65</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25" t="s">
        <v>953</v>
      </c>
      <c r="C75" s="826"/>
      <c r="D75" s="826"/>
      <c r="E75" s="826"/>
      <c r="F75" s="826"/>
      <c r="G75" s="826"/>
      <c r="H75" s="826"/>
      <c r="I75" s="832"/>
      <c r="J75" s="832"/>
      <c r="K75" s="832"/>
      <c r="L75" s="832"/>
      <c r="M75" s="833"/>
      <c r="N75" s="308">
        <f>SUM(N69:N74)</f>
        <v>767.67229862288559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11364.299668500214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2272.8599337000428</v>
      </c>
      <c r="M82" s="860"/>
      <c r="N82" s="57"/>
    </row>
    <row r="83" spans="1:14">
      <c r="B83" s="95" t="s">
        <v>973</v>
      </c>
      <c r="C83" s="96"/>
      <c r="D83" s="96"/>
      <c r="E83" s="96"/>
      <c r="F83" s="96"/>
      <c r="G83" s="96"/>
      <c r="H83" s="96"/>
      <c r="I83" s="93"/>
      <c r="J83" s="94"/>
      <c r="K83" s="311">
        <v>0.05</v>
      </c>
      <c r="L83" s="859">
        <f>N77*K83</f>
        <v>568.2149834250107</v>
      </c>
      <c r="M83" s="860"/>
      <c r="N83" s="57"/>
    </row>
    <row r="84" spans="1:14" ht="15.75" thickBot="1">
      <c r="B84" s="97" t="s">
        <v>974</v>
      </c>
      <c r="C84" s="98"/>
      <c r="D84" s="98"/>
      <c r="E84" s="98"/>
      <c r="F84" s="98"/>
      <c r="G84" s="98"/>
      <c r="H84" s="98"/>
      <c r="I84" s="99"/>
      <c r="J84" s="100"/>
      <c r="K84" s="312">
        <v>0.05</v>
      </c>
      <c r="L84" s="861">
        <f>N77*K84</f>
        <v>568.2149834250107</v>
      </c>
      <c r="M84" s="862"/>
      <c r="N84" s="57"/>
    </row>
    <row r="85" spans="1:14" ht="15.75" thickBot="1">
      <c r="B85" s="825" t="s">
        <v>953</v>
      </c>
      <c r="C85" s="826"/>
      <c r="D85" s="826"/>
      <c r="E85" s="826"/>
      <c r="F85" s="826"/>
      <c r="G85" s="826"/>
      <c r="H85" s="826"/>
      <c r="I85" s="826"/>
      <c r="J85" s="826"/>
      <c r="K85" s="826"/>
      <c r="L85" s="826"/>
      <c r="M85" s="827"/>
      <c r="N85" s="58">
        <f>L82+L83+L84</f>
        <v>3409.2899005500644</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14773.589569050278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1466</v>
      </c>
      <c r="C31" s="87" t="s">
        <v>1467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402</v>
      </c>
      <c r="B48" s="49" t="str">
        <f>VLOOKUP(A48,MATERIALES!A4:D373,3,FALSE)</f>
        <v>Cal</v>
      </c>
      <c r="C48" s="288"/>
      <c r="D48" s="288"/>
      <c r="E48" s="288"/>
      <c r="F48" s="288"/>
      <c r="G48" s="288"/>
      <c r="H48" s="288"/>
      <c r="I48" s="275"/>
      <c r="J48" s="231" t="str">
        <f>VLOOKUP(A48,MATERIALES!A4:D373,2,FALSE)</f>
        <v>kg</v>
      </c>
      <c r="K48" s="289">
        <v>1</v>
      </c>
      <c r="L48" s="274"/>
      <c r="M48" s="409">
        <f>VLOOKUP(A48,MATERIALES!A4:D395,4,FALSE)</f>
        <v>1090.2176756372573</v>
      </c>
      <c r="N48" s="279">
        <f>K48*M48</f>
        <v>1090.2176756372573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1090.2176756372573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1090.2176756372573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218.04353512745149</v>
      </c>
      <c r="M83" s="860"/>
      <c r="N83" s="57"/>
    </row>
    <row r="84" spans="1:14">
      <c r="B84" s="95" t="s">
        <v>973</v>
      </c>
      <c r="C84" s="96"/>
      <c r="D84" s="96"/>
      <c r="E84" s="96"/>
      <c r="F84" s="96"/>
      <c r="G84" s="96"/>
      <c r="H84" s="96"/>
      <c r="I84" s="93"/>
      <c r="J84" s="94"/>
      <c r="K84" s="311">
        <v>0.05</v>
      </c>
      <c r="L84" s="859">
        <f>N78*K84</f>
        <v>54.510883781862873</v>
      </c>
      <c r="M84" s="860"/>
      <c r="N84" s="57"/>
    </row>
    <row r="85" spans="1:14" ht="15.75" thickBot="1">
      <c r="B85" s="97" t="s">
        <v>974</v>
      </c>
      <c r="C85" s="98"/>
      <c r="D85" s="98"/>
      <c r="E85" s="98"/>
      <c r="F85" s="98"/>
      <c r="G85" s="98"/>
      <c r="H85" s="98"/>
      <c r="I85" s="99"/>
      <c r="J85" s="100"/>
      <c r="K85" s="312">
        <v>0.05</v>
      </c>
      <c r="L85" s="861">
        <f>N78*K85</f>
        <v>54.510883781862873</v>
      </c>
      <c r="M85" s="862"/>
      <c r="N85" s="57"/>
    </row>
    <row r="86" spans="1:14" ht="15.75" thickBot="1">
      <c r="B86" s="825" t="s">
        <v>953</v>
      </c>
      <c r="C86" s="826"/>
      <c r="D86" s="826"/>
      <c r="E86" s="826"/>
      <c r="F86" s="826"/>
      <c r="G86" s="826"/>
      <c r="H86" s="826"/>
      <c r="I86" s="826"/>
      <c r="J86" s="826"/>
      <c r="K86" s="826"/>
      <c r="L86" s="826"/>
      <c r="M86" s="827"/>
      <c r="N86" s="58">
        <f>L83+L84+L85</f>
        <v>327.06530269117718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1417.2829783284346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1023</v>
      </c>
      <c r="C31" s="87" t="s">
        <v>1199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600</v>
      </c>
      <c r="N36" s="279">
        <f>K36/M36</f>
        <v>101.66802202210577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600</v>
      </c>
      <c r="N37" s="279">
        <f>K37/M37</f>
        <v>260.15052693891772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600</v>
      </c>
      <c r="N38" s="279">
        <f>K38/M38</f>
        <v>162.66883523536924</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0.44780884086334993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524.93519303725611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3</v>
      </c>
      <c r="L48" s="274"/>
      <c r="M48" s="409">
        <f>VLOOKUP(A48,MATERIALES!A5:D396,4,FALSE)</f>
        <v>63.602464935811291</v>
      </c>
      <c r="N48" s="279">
        <f>K48*M48</f>
        <v>190.80739480743387</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190.80739480743387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4800</v>
      </c>
      <c r="N69" s="402">
        <f>K69/M69</f>
        <v>22.226300753001663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4800</v>
      </c>
      <c r="N70" s="402">
        <f>K70/M70</f>
        <v>22.554583333333333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25" t="s">
        <v>953</v>
      </c>
      <c r="C75" s="826"/>
      <c r="D75" s="826"/>
      <c r="E75" s="826"/>
      <c r="F75" s="826"/>
      <c r="G75" s="826"/>
      <c r="H75" s="826"/>
      <c r="I75" s="832"/>
      <c r="J75" s="832"/>
      <c r="K75" s="832"/>
      <c r="L75" s="832"/>
      <c r="M75" s="833"/>
      <c r="N75" s="308">
        <f>SUM(N69:N74)</f>
        <v>44.780884086334993</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760.52347193102491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152.10469438620498</v>
      </c>
      <c r="M82" s="860"/>
      <c r="N82" s="57"/>
    </row>
    <row r="83" spans="1:14">
      <c r="B83" s="95" t="s">
        <v>973</v>
      </c>
      <c r="C83" s="96"/>
      <c r="D83" s="96"/>
      <c r="E83" s="96"/>
      <c r="F83" s="96"/>
      <c r="G83" s="96"/>
      <c r="H83" s="96"/>
      <c r="I83" s="93"/>
      <c r="J83" s="94"/>
      <c r="K83" s="311">
        <v>0.05</v>
      </c>
      <c r="L83" s="859">
        <f>N77*K83</f>
        <v>38.026173596551246</v>
      </c>
      <c r="M83" s="860"/>
      <c r="N83" s="57"/>
    </row>
    <row r="84" spans="1:14" ht="15.75" thickBot="1">
      <c r="B84" s="97" t="s">
        <v>974</v>
      </c>
      <c r="C84" s="98"/>
      <c r="D84" s="98"/>
      <c r="E84" s="98"/>
      <c r="F84" s="98"/>
      <c r="G84" s="98"/>
      <c r="H84" s="98"/>
      <c r="I84" s="99"/>
      <c r="J84" s="100"/>
      <c r="K84" s="312">
        <v>0.05</v>
      </c>
      <c r="L84" s="861">
        <f>N77*K84</f>
        <v>38.026173596551246</v>
      </c>
      <c r="M84" s="862"/>
      <c r="N84" s="57"/>
    </row>
    <row r="85" spans="1:14" ht="15.75" thickBot="1">
      <c r="B85" s="825" t="s">
        <v>953</v>
      </c>
      <c r="C85" s="826"/>
      <c r="D85" s="826"/>
      <c r="E85" s="826"/>
      <c r="F85" s="826"/>
      <c r="G85" s="826"/>
      <c r="H85" s="826"/>
      <c r="I85" s="826"/>
      <c r="J85" s="826"/>
      <c r="K85" s="826"/>
      <c r="L85" s="826"/>
      <c r="M85" s="827"/>
      <c r="N85" s="58">
        <f>L82+L83+L84</f>
        <v>228.15704157930747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988.68051351033239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1024</v>
      </c>
      <c r="C31" s="87" t="s">
        <v>1200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N75*M41</f>
        <v>11.941569089689333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7005.1066917082589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63.602464935811291</v>
      </c>
      <c r="N48" s="279">
        <f>K48*M48</f>
        <v>1590.0616233952824</v>
      </c>
    </row>
    <row r="49" spans="1:14">
      <c r="A49" s="114" t="s">
        <v>519</v>
      </c>
      <c r="B49" s="49" t="str">
        <f>VLOOKUP(A49,MATERIALES!A6:D373,3,FALSE)</f>
        <v xml:space="preserve">Material  de afirmado de la Zona </v>
      </c>
      <c r="C49" s="288"/>
      <c r="D49" s="288"/>
      <c r="E49" s="288"/>
      <c r="F49" s="288"/>
      <c r="G49" s="288"/>
      <c r="H49" s="288"/>
      <c r="I49" s="275"/>
      <c r="J49" s="231" t="str">
        <f>VLOOKUP(A49,MATERIALES!A5:D373,2,FALSE)</f>
        <v>m3</v>
      </c>
      <c r="K49" s="289">
        <v>1.25</v>
      </c>
      <c r="L49" s="274"/>
      <c r="M49" s="409">
        <f>VLOOKUP(A49,MATERIALES!A6:D397,4,FALSE)</f>
        <v>21667.239721466383</v>
      </c>
      <c r="N49" s="279">
        <f>K49*M49</f>
        <v>27084.049651832978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28674.111275228261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1303</v>
      </c>
      <c r="B58" s="52" t="str">
        <f>VLOOKUP(A58,TRANSPORTE!A5:D117,3,FALSE)</f>
        <v xml:space="preserve">Transporte de Material de Afirmado de la Zona </v>
      </c>
      <c r="C58" s="324"/>
      <c r="D58" s="324"/>
      <c r="E58" s="324"/>
      <c r="F58" s="324"/>
      <c r="G58" s="324"/>
      <c r="H58" s="318" t="s">
        <v>1468</v>
      </c>
      <c r="I58" s="286">
        <v>1.25</v>
      </c>
      <c r="J58" s="293">
        <v>1</v>
      </c>
      <c r="K58" s="286">
        <f>I58*J58</f>
        <v>1.25</v>
      </c>
      <c r="L58" s="829">
        <f>VLOOKUP(A58,TRANSPORTE!A5:D117,4,FALSE)</f>
        <v>1122.7940548877348</v>
      </c>
      <c r="M58" s="830"/>
      <c r="N58" s="294">
        <f>K58*L58</f>
        <v>1403.4925686096685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1403.4925686096685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360</v>
      </c>
      <c r="N69" s="402">
        <f>K69/M69</f>
        <v>296.35067670668883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360</v>
      </c>
      <c r="N70" s="402">
        <f>K70/M70</f>
        <v>300.72777777777776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25" t="s">
        <v>953</v>
      </c>
      <c r="C75" s="826"/>
      <c r="D75" s="826"/>
      <c r="E75" s="826"/>
      <c r="F75" s="826"/>
      <c r="G75" s="826"/>
      <c r="H75" s="826"/>
      <c r="I75" s="832"/>
      <c r="J75" s="832"/>
      <c r="K75" s="832"/>
      <c r="L75" s="832"/>
      <c r="M75" s="833"/>
      <c r="N75" s="308">
        <f>SUM(N69:N74)</f>
        <v>597.07845448446665</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37679.788990030655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7535.9577980061313</v>
      </c>
      <c r="M82" s="860"/>
      <c r="N82" s="57"/>
    </row>
    <row r="83" spans="1:14">
      <c r="B83" s="95" t="s">
        <v>973</v>
      </c>
      <c r="C83" s="96"/>
      <c r="D83" s="96"/>
      <c r="E83" s="96"/>
      <c r="F83" s="96"/>
      <c r="G83" s="96"/>
      <c r="H83" s="96"/>
      <c r="I83" s="93"/>
      <c r="J83" s="94"/>
      <c r="K83" s="311">
        <v>0.05</v>
      </c>
      <c r="L83" s="859">
        <f>N77*K83</f>
        <v>1883.9894495015328</v>
      </c>
      <c r="M83" s="860"/>
      <c r="N83" s="57"/>
    </row>
    <row r="84" spans="1:14" ht="15.75" thickBot="1">
      <c r="B84" s="97" t="s">
        <v>974</v>
      </c>
      <c r="C84" s="98"/>
      <c r="D84" s="98"/>
      <c r="E84" s="98"/>
      <c r="F84" s="98"/>
      <c r="G84" s="98"/>
      <c r="H84" s="98"/>
      <c r="I84" s="99"/>
      <c r="J84" s="100"/>
      <c r="K84" s="312">
        <v>0.05</v>
      </c>
      <c r="L84" s="861">
        <f>N77*K84</f>
        <v>1883.9894495015328</v>
      </c>
      <c r="M84" s="862"/>
      <c r="N84" s="57"/>
    </row>
    <row r="85" spans="1:14" ht="15.75" thickBot="1">
      <c r="B85" s="825" t="s">
        <v>953</v>
      </c>
      <c r="C85" s="826"/>
      <c r="D85" s="826"/>
      <c r="E85" s="826"/>
      <c r="F85" s="826"/>
      <c r="G85" s="826"/>
      <c r="H85" s="826"/>
      <c r="I85" s="826"/>
      <c r="J85" s="826"/>
      <c r="K85" s="826"/>
      <c r="L85" s="826"/>
      <c r="M85" s="827"/>
      <c r="N85" s="58">
        <f>L82+L83+L84</f>
        <v>11303.936697009196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48983.725687039849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1025</v>
      </c>
      <c r="C31" s="87" t="s">
        <v>1201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434</v>
      </c>
      <c r="B48" s="49" t="str">
        <f>VLOOKUP(A48,MATERIALES!A4:D373,3,FALSE)</f>
        <v>Cloruro De Calcio En Hojuelas (Flakes)</v>
      </c>
      <c r="C48" s="288"/>
      <c r="D48" s="288"/>
      <c r="E48" s="288"/>
      <c r="F48" s="288"/>
      <c r="G48" s="288"/>
      <c r="H48" s="288"/>
      <c r="I48" s="275"/>
      <c r="J48" s="231" t="str">
        <f>VLOOKUP(A48,MATERIALES!A4:D373,2,FALSE)</f>
        <v>kg</v>
      </c>
      <c r="K48" s="289">
        <v>1</v>
      </c>
      <c r="L48" s="274"/>
      <c r="M48" s="409">
        <f>VLOOKUP(A48,MATERIALES!A4:D395,4,FALSE)</f>
        <v>4176.5618641182746</v>
      </c>
      <c r="N48" s="279">
        <f>K48*M48</f>
        <v>4176.5618641182746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4176.5618641182746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4176.5618641182746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835.31237282365498</v>
      </c>
      <c r="M83" s="860"/>
      <c r="N83" s="57"/>
    </row>
    <row r="84" spans="1:14">
      <c r="B84" s="95" t="s">
        <v>973</v>
      </c>
      <c r="C84" s="96"/>
      <c r="D84" s="96"/>
      <c r="E84" s="96"/>
      <c r="F84" s="96"/>
      <c r="G84" s="96"/>
      <c r="H84" s="96"/>
      <c r="I84" s="93"/>
      <c r="J84" s="94"/>
      <c r="K84" s="311">
        <v>0.05</v>
      </c>
      <c r="L84" s="859">
        <f>N78*K84</f>
        <v>208.82809320591375</v>
      </c>
      <c r="M84" s="860"/>
      <c r="N84" s="57"/>
    </row>
    <row r="85" spans="1:14" ht="15.75" thickBot="1">
      <c r="B85" s="97" t="s">
        <v>974</v>
      </c>
      <c r="C85" s="98"/>
      <c r="D85" s="98"/>
      <c r="E85" s="98"/>
      <c r="F85" s="98"/>
      <c r="G85" s="98"/>
      <c r="H85" s="98"/>
      <c r="I85" s="99"/>
      <c r="J85" s="100"/>
      <c r="K85" s="312">
        <v>0.05</v>
      </c>
      <c r="L85" s="861">
        <f>N78*K85</f>
        <v>208.82809320591375</v>
      </c>
      <c r="M85" s="862"/>
      <c r="N85" s="57"/>
    </row>
    <row r="86" spans="1:14" ht="15.75" thickBot="1">
      <c r="B86" s="825" t="s">
        <v>953</v>
      </c>
      <c r="C86" s="826"/>
      <c r="D86" s="826"/>
      <c r="E86" s="826"/>
      <c r="F86" s="826"/>
      <c r="G86" s="826"/>
      <c r="H86" s="826"/>
      <c r="I86" s="826"/>
      <c r="J86" s="826"/>
      <c r="K86" s="826"/>
      <c r="L86" s="826"/>
      <c r="M86" s="827"/>
      <c r="N86" s="58">
        <f>L83+L84+L85</f>
        <v>1252.9685592354824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5429.5304233537572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1026</v>
      </c>
      <c r="C31" s="87" t="s">
        <v>1202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436</v>
      </c>
      <c r="B48" s="49" t="str">
        <f>VLOOKUP(A48,MATERIALES!A4:D373,3,FALSE)</f>
        <v>Cloruro De Calcio En Esferas (Pellets)</v>
      </c>
      <c r="C48" s="288"/>
      <c r="D48" s="288"/>
      <c r="E48" s="288"/>
      <c r="F48" s="288"/>
      <c r="G48" s="288"/>
      <c r="H48" s="288"/>
      <c r="I48" s="275"/>
      <c r="J48" s="231" t="str">
        <f>VLOOKUP(A48,MATERIALES!A4:D373,2,FALSE)</f>
        <v>kg</v>
      </c>
      <c r="K48" s="289">
        <v>1</v>
      </c>
      <c r="L48" s="274"/>
      <c r="M48" s="409">
        <f>VLOOKUP(A48,MATERIALES!A4:D395,4,FALSE)</f>
        <v>3784.3466636807721</v>
      </c>
      <c r="N48" s="279">
        <f>K48*M48</f>
        <v>3784.3466636807721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3784.3466636807721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3784.3466636807721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756.86933273615443</v>
      </c>
      <c r="M83" s="860"/>
      <c r="N83" s="57"/>
    </row>
    <row r="84" spans="1:14">
      <c r="B84" s="95" t="s">
        <v>973</v>
      </c>
      <c r="C84" s="96"/>
      <c r="D84" s="96"/>
      <c r="E84" s="96"/>
      <c r="F84" s="96"/>
      <c r="G84" s="96"/>
      <c r="H84" s="96"/>
      <c r="I84" s="93"/>
      <c r="J84" s="94"/>
      <c r="K84" s="311">
        <v>0.05</v>
      </c>
      <c r="L84" s="859">
        <f>N78*K84</f>
        <v>189.21733318403861</v>
      </c>
      <c r="M84" s="860"/>
      <c r="N84" s="57"/>
    </row>
    <row r="85" spans="1:14" ht="15.75" thickBot="1">
      <c r="B85" s="97" t="s">
        <v>974</v>
      </c>
      <c r="C85" s="98"/>
      <c r="D85" s="98"/>
      <c r="E85" s="98"/>
      <c r="F85" s="98"/>
      <c r="G85" s="98"/>
      <c r="H85" s="98"/>
      <c r="I85" s="99"/>
      <c r="J85" s="100"/>
      <c r="K85" s="312">
        <v>0.05</v>
      </c>
      <c r="L85" s="861">
        <f>N78*K85</f>
        <v>189.21733318403861</v>
      </c>
      <c r="M85" s="862"/>
      <c r="N85" s="57"/>
    </row>
    <row r="86" spans="1:14" ht="15.75" thickBot="1">
      <c r="B86" s="825" t="s">
        <v>953</v>
      </c>
      <c r="C86" s="826"/>
      <c r="D86" s="826"/>
      <c r="E86" s="826"/>
      <c r="F86" s="826"/>
      <c r="G86" s="826"/>
      <c r="H86" s="826"/>
      <c r="I86" s="826"/>
      <c r="J86" s="826"/>
      <c r="K86" s="826"/>
      <c r="L86" s="826"/>
      <c r="M86" s="827"/>
      <c r="N86" s="58">
        <f>L83+L84+L85</f>
        <v>1135.3039991042317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4919.650662785004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1027</v>
      </c>
      <c r="C31" s="87" t="s">
        <v>1203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1</v>
      </c>
      <c r="L48" s="274"/>
      <c r="M48" s="409">
        <f>VLOOKUP(A48,MATERIALES!A5:D396,4,FALSE)</f>
        <v>63.602464935811291</v>
      </c>
      <c r="N48" s="279">
        <f>K48*M48</f>
        <v>63.602464935811291</v>
      </c>
    </row>
    <row r="49" spans="1:14">
      <c r="A49" s="114" t="s">
        <v>436</v>
      </c>
      <c r="B49" s="49" t="str">
        <f>VLOOKUP(A49,MATERIALES!A6:D373,3,FALSE)</f>
        <v>Cloruro De Calcio En Esferas (Pellets)</v>
      </c>
      <c r="C49" s="288"/>
      <c r="D49" s="288"/>
      <c r="E49" s="288"/>
      <c r="F49" s="288"/>
      <c r="G49" s="288"/>
      <c r="H49" s="288"/>
      <c r="I49" s="275"/>
      <c r="J49" s="231" t="str">
        <f>VLOOKUP(A49,MATERIALES!A5:D373,2,FALSE)</f>
        <v>kg</v>
      </c>
      <c r="K49" s="289">
        <v>0.36</v>
      </c>
      <c r="L49" s="274"/>
      <c r="M49" s="409">
        <f>VLOOKUP(A49,MATERIALES!A6:D397,4,FALSE)</f>
        <v>3784.3466636807721</v>
      </c>
      <c r="N49" s="279">
        <f>K49*M49</f>
        <v>1362.3647989250778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1425.967263860889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2:15">
      <c r="B65" s="39"/>
      <c r="C65" s="40"/>
      <c r="D65" s="40"/>
      <c r="E65" s="40"/>
      <c r="F65" s="40"/>
      <c r="G65" s="40"/>
      <c r="H65" s="40"/>
      <c r="I65" s="40"/>
      <c r="J65" s="40"/>
      <c r="K65" s="40"/>
      <c r="L65" s="40"/>
      <c r="M65" s="40"/>
      <c r="N65" s="41"/>
    </row>
    <row r="66" spans="2:15">
      <c r="B66" s="70" t="s">
        <v>962</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1" t="s">
        <v>963</v>
      </c>
      <c r="C68" s="852"/>
      <c r="D68" s="852"/>
      <c r="E68" s="852"/>
      <c r="F68" s="852"/>
      <c r="G68" s="852"/>
      <c r="H68" s="852"/>
      <c r="I68" s="79" t="s">
        <v>964</v>
      </c>
      <c r="J68" s="81" t="s">
        <v>1410</v>
      </c>
      <c r="K68" s="80" t="s">
        <v>966</v>
      </c>
      <c r="L68" s="853" t="s">
        <v>950</v>
      </c>
      <c r="M68" s="854"/>
      <c r="N68" s="104" t="s">
        <v>951</v>
      </c>
    </row>
    <row r="69" spans="2:15">
      <c r="B69" s="55"/>
      <c r="C69" s="53"/>
      <c r="D69" s="53"/>
      <c r="E69" s="53"/>
      <c r="F69" s="53"/>
      <c r="G69" s="53"/>
      <c r="H69" s="53"/>
      <c r="I69" s="299"/>
      <c r="J69" s="300"/>
      <c r="K69" s="301"/>
      <c r="L69" s="56"/>
      <c r="M69" s="302"/>
      <c r="N69" s="402"/>
      <c r="O69" s="112"/>
    </row>
    <row r="70" spans="2:15">
      <c r="B70" s="55"/>
      <c r="C70" s="53"/>
      <c r="D70" s="53"/>
      <c r="E70" s="53"/>
      <c r="F70" s="53"/>
      <c r="G70" s="53"/>
      <c r="H70" s="53"/>
      <c r="I70" s="299"/>
      <c r="J70" s="300"/>
      <c r="K70" s="301"/>
      <c r="L70" s="56"/>
      <c r="M70" s="306"/>
      <c r="N70" s="402"/>
    </row>
    <row r="71" spans="2:15">
      <c r="B71" s="55"/>
      <c r="C71" s="53"/>
      <c r="D71" s="53"/>
      <c r="E71" s="53"/>
      <c r="F71" s="53"/>
      <c r="G71" s="53"/>
      <c r="H71" s="53"/>
      <c r="I71" s="286"/>
      <c r="J71" s="304"/>
      <c r="K71" s="305"/>
      <c r="L71" s="56"/>
      <c r="M71" s="307"/>
      <c r="N71" s="303"/>
    </row>
    <row r="72" spans="2:15">
      <c r="B72" s="55"/>
      <c r="C72" s="53"/>
      <c r="D72" s="53"/>
      <c r="E72" s="53"/>
      <c r="F72" s="53"/>
      <c r="G72" s="53"/>
      <c r="H72" s="53"/>
      <c r="I72" s="286"/>
      <c r="J72" s="304"/>
      <c r="K72" s="305"/>
      <c r="L72" s="325"/>
      <c r="M72" s="307"/>
      <c r="N72" s="303"/>
    </row>
    <row r="73" spans="2:15">
      <c r="B73" s="55"/>
      <c r="C73" s="53"/>
      <c r="D73" s="53"/>
      <c r="E73" s="53"/>
      <c r="F73" s="53"/>
      <c r="G73" s="53"/>
      <c r="H73" s="53"/>
      <c r="I73" s="286"/>
      <c r="J73" s="304"/>
      <c r="K73" s="305"/>
      <c r="L73" s="325"/>
      <c r="M73" s="307"/>
      <c r="N73" s="303"/>
    </row>
    <row r="74" spans="2:15" ht="15.75" thickBot="1">
      <c r="B74" s="812"/>
      <c r="C74" s="813"/>
      <c r="D74" s="813"/>
      <c r="E74" s="813"/>
      <c r="F74" s="813"/>
      <c r="G74" s="813"/>
      <c r="H74" s="813"/>
      <c r="I74" s="132"/>
      <c r="J74" s="132"/>
      <c r="K74" s="132"/>
      <c r="L74" s="913"/>
      <c r="M74" s="913"/>
      <c r="N74" s="51"/>
    </row>
    <row r="75" spans="2:15" ht="15.75" thickBot="1">
      <c r="B75" s="825" t="s">
        <v>953</v>
      </c>
      <c r="C75" s="826"/>
      <c r="D75" s="826"/>
      <c r="E75" s="826"/>
      <c r="F75" s="826"/>
      <c r="G75" s="826"/>
      <c r="H75" s="826"/>
      <c r="I75" s="832"/>
      <c r="J75" s="832"/>
      <c r="K75" s="832"/>
      <c r="L75" s="832"/>
      <c r="M75" s="833"/>
      <c r="N75" s="308"/>
    </row>
    <row r="76" spans="2:15" ht="15.75" thickBot="1">
      <c r="B76" s="39"/>
      <c r="C76" s="40"/>
      <c r="D76" s="40"/>
      <c r="E76" s="40"/>
      <c r="F76" s="40"/>
      <c r="G76" s="40"/>
      <c r="H76" s="40"/>
      <c r="I76" s="40"/>
      <c r="J76" s="40"/>
      <c r="K76" s="40"/>
      <c r="L76" s="40"/>
      <c r="M76" s="40"/>
      <c r="N76" s="41"/>
    </row>
    <row r="77" spans="2:15" ht="15.75" thickBot="1">
      <c r="B77" s="825" t="s">
        <v>967</v>
      </c>
      <c r="C77" s="826"/>
      <c r="D77" s="826"/>
      <c r="E77" s="826"/>
      <c r="F77" s="826"/>
      <c r="G77" s="826"/>
      <c r="H77" s="826"/>
      <c r="I77" s="826"/>
      <c r="J77" s="826"/>
      <c r="K77" s="826"/>
      <c r="L77" s="826"/>
      <c r="M77" s="827"/>
      <c r="N77" s="105">
        <f>N43+N53+N64+N75</f>
        <v>1425.967263860889</v>
      </c>
    </row>
    <row r="78" spans="2:15">
      <c r="B78" s="39"/>
      <c r="C78" s="40"/>
      <c r="D78" s="40"/>
      <c r="E78" s="40"/>
      <c r="F78" s="40"/>
      <c r="G78" s="40"/>
      <c r="H78" s="40"/>
      <c r="I78" s="40"/>
      <c r="J78" s="40"/>
      <c r="K78" s="40"/>
      <c r="L78" s="40"/>
      <c r="M78" s="40"/>
      <c r="N78" s="41"/>
    </row>
    <row r="79" spans="2:15">
      <c r="B79" s="70" t="s">
        <v>968</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285.19345277217781</v>
      </c>
      <c r="M82" s="860"/>
      <c r="N82" s="57"/>
    </row>
    <row r="83" spans="1:14">
      <c r="B83" s="95" t="s">
        <v>973</v>
      </c>
      <c r="C83" s="96"/>
      <c r="D83" s="96"/>
      <c r="E83" s="96"/>
      <c r="F83" s="96"/>
      <c r="G83" s="96"/>
      <c r="H83" s="96"/>
      <c r="I83" s="93"/>
      <c r="J83" s="94"/>
      <c r="K83" s="311">
        <v>0.05</v>
      </c>
      <c r="L83" s="859">
        <f>N77*K83</f>
        <v>71.298363193044452</v>
      </c>
      <c r="M83" s="860"/>
      <c r="N83" s="57"/>
    </row>
    <row r="84" spans="1:14" ht="15.75" thickBot="1">
      <c r="B84" s="97" t="s">
        <v>974</v>
      </c>
      <c r="C84" s="98"/>
      <c r="D84" s="98"/>
      <c r="E84" s="98"/>
      <c r="F84" s="98"/>
      <c r="G84" s="98"/>
      <c r="H84" s="98"/>
      <c r="I84" s="99"/>
      <c r="J84" s="100"/>
      <c r="K84" s="312">
        <v>0.05</v>
      </c>
      <c r="L84" s="861">
        <f>N77*K84</f>
        <v>71.298363193044452</v>
      </c>
      <c r="M84" s="862"/>
      <c r="N84" s="57"/>
    </row>
    <row r="85" spans="1:14" ht="15.75" thickBot="1">
      <c r="B85" s="825" t="s">
        <v>953</v>
      </c>
      <c r="C85" s="826"/>
      <c r="D85" s="826"/>
      <c r="E85" s="826"/>
      <c r="F85" s="826"/>
      <c r="G85" s="826"/>
      <c r="H85" s="826"/>
      <c r="I85" s="826"/>
      <c r="J85" s="826"/>
      <c r="K85" s="826"/>
      <c r="L85" s="826"/>
      <c r="M85" s="827"/>
      <c r="N85" s="58">
        <f>L82+L83+L84</f>
        <v>427.79017915826671</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1853.7574430191557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1028</v>
      </c>
      <c r="C31" s="87" t="s">
        <v>1204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6999.1359071634142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519</v>
      </c>
      <c r="B48" s="49" t="str">
        <f>VLOOKUP(A48,MATERIALES!A4:D373,3,FALSE)</f>
        <v xml:space="preserve">Material  de afirmado de la Zona </v>
      </c>
      <c r="C48" s="288"/>
      <c r="D48" s="288"/>
      <c r="E48" s="288"/>
      <c r="F48" s="288"/>
      <c r="G48" s="288"/>
      <c r="H48" s="288"/>
      <c r="I48" s="275"/>
      <c r="J48" s="231" t="str">
        <f>VLOOKUP(A48,MATERIALES!A4:D373,2,FALSE)</f>
        <v>m3</v>
      </c>
      <c r="K48" s="289">
        <v>1.25</v>
      </c>
      <c r="L48" s="274"/>
      <c r="M48" s="409">
        <f>VLOOKUP(A48,MATERIALES!A4:D395,4,FALSE)</f>
        <v>21667.239721466383</v>
      </c>
      <c r="N48" s="279">
        <f>K48*M48</f>
        <v>27084.049651832978</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63.602464935811291</v>
      </c>
      <c r="N49" s="279">
        <f>K49*M49</f>
        <v>1590.0616233952824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28674.111275228261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1241</v>
      </c>
      <c r="B59" s="52" t="str">
        <f>VLOOKUP(A59,TRANSPORTE!A5:D104,3,FALSE)</f>
        <v>Transporte de material de afirmado</v>
      </c>
      <c r="C59" s="324"/>
      <c r="D59" s="324"/>
      <c r="E59" s="324"/>
      <c r="F59" s="324"/>
      <c r="G59" s="324"/>
      <c r="H59" s="318" t="s">
        <v>339</v>
      </c>
      <c r="I59" s="286">
        <v>1.25</v>
      </c>
      <c r="J59" s="293">
        <v>1</v>
      </c>
      <c r="K59" s="286">
        <f>I59*J59</f>
        <v>1.25</v>
      </c>
      <c r="L59" s="829">
        <f>VLOOKUP(A59,TRANSPORTE!A5:D123,4,FALSE)</f>
        <v>1122.7940548877348</v>
      </c>
      <c r="M59" s="830"/>
      <c r="N59" s="294">
        <f>K59*L59</f>
        <v>1403.4925686096685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1403.4925686096685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37673.818205485804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7534.7636410971609</v>
      </c>
      <c r="M83" s="860"/>
      <c r="N83" s="57"/>
    </row>
    <row r="84" spans="1:14">
      <c r="B84" s="95" t="s">
        <v>973</v>
      </c>
      <c r="C84" s="96"/>
      <c r="D84" s="96"/>
      <c r="E84" s="96"/>
      <c r="F84" s="96"/>
      <c r="G84" s="96"/>
      <c r="H84" s="96"/>
      <c r="I84" s="93"/>
      <c r="J84" s="94"/>
      <c r="K84" s="311">
        <v>0.05</v>
      </c>
      <c r="L84" s="859">
        <f>N78*K84</f>
        <v>1883.6909102742902</v>
      </c>
      <c r="M84" s="860"/>
      <c r="N84" s="57"/>
    </row>
    <row r="85" spans="1:14" ht="15.75" thickBot="1">
      <c r="B85" s="97" t="s">
        <v>974</v>
      </c>
      <c r="C85" s="98"/>
      <c r="D85" s="98"/>
      <c r="E85" s="98"/>
      <c r="F85" s="98"/>
      <c r="G85" s="98"/>
      <c r="H85" s="98"/>
      <c r="I85" s="99"/>
      <c r="J85" s="100"/>
      <c r="K85" s="312">
        <v>0.05</v>
      </c>
      <c r="L85" s="861">
        <f>N78*K85</f>
        <v>1883.6909102742902</v>
      </c>
      <c r="M85" s="862"/>
      <c r="N85" s="57"/>
    </row>
    <row r="86" spans="1:14" ht="15.75" thickBot="1">
      <c r="B86" s="825" t="s">
        <v>953</v>
      </c>
      <c r="C86" s="826"/>
      <c r="D86" s="826"/>
      <c r="E86" s="826"/>
      <c r="F86" s="826"/>
      <c r="G86" s="826"/>
      <c r="H86" s="826"/>
      <c r="I86" s="826"/>
      <c r="J86" s="826"/>
      <c r="K86" s="826"/>
      <c r="L86" s="826"/>
      <c r="M86" s="827"/>
      <c r="N86" s="58">
        <f>L83+L84+L85</f>
        <v>11302.145461645741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48975.963667131546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1029</v>
      </c>
      <c r="C31" s="87" t="s">
        <v>1472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6999.1359071634142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45857.866700157414</v>
      </c>
      <c r="N48" s="279">
        <f>K48*M48</f>
        <v>59615.226710204639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61141.685868664106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70197.53250166605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14039.506500333211</v>
      </c>
      <c r="M83" s="860"/>
      <c r="N83" s="57"/>
    </row>
    <row r="84" spans="1:14">
      <c r="B84" s="95" t="s">
        <v>973</v>
      </c>
      <c r="C84" s="96"/>
      <c r="D84" s="96"/>
      <c r="E84" s="96"/>
      <c r="F84" s="96"/>
      <c r="G84" s="96"/>
      <c r="H84" s="96"/>
      <c r="I84" s="93"/>
      <c r="J84" s="94"/>
      <c r="K84" s="311">
        <v>0.05</v>
      </c>
      <c r="L84" s="859">
        <f>N78*K84</f>
        <v>3509.8766250833028</v>
      </c>
      <c r="M84" s="860"/>
      <c r="N84" s="57"/>
    </row>
    <row r="85" spans="1:14" ht="15.75" thickBot="1">
      <c r="B85" s="97" t="s">
        <v>974</v>
      </c>
      <c r="C85" s="98"/>
      <c r="D85" s="98"/>
      <c r="E85" s="98"/>
      <c r="F85" s="98"/>
      <c r="G85" s="98"/>
      <c r="H85" s="98"/>
      <c r="I85" s="99"/>
      <c r="J85" s="100"/>
      <c r="K85" s="312">
        <v>0.05</v>
      </c>
      <c r="L85" s="861">
        <f>N78*K85</f>
        <v>3509.8766250833028</v>
      </c>
      <c r="M85" s="862"/>
      <c r="N85" s="57"/>
    </row>
    <row r="86" spans="1:14" ht="15.75" thickBot="1">
      <c r="B86" s="825" t="s">
        <v>953</v>
      </c>
      <c r="C86" s="826"/>
      <c r="D86" s="826"/>
      <c r="E86" s="826"/>
      <c r="F86" s="826"/>
      <c r="G86" s="826"/>
      <c r="H86" s="826"/>
      <c r="I86" s="826"/>
      <c r="J86" s="826"/>
      <c r="K86" s="826"/>
      <c r="L86" s="826"/>
      <c r="M86" s="827"/>
      <c r="N86" s="58">
        <f>L83+L84+L85</f>
        <v>21059.259750499816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91256.792252165862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1030</v>
      </c>
      <c r="C31" s="87" t="s">
        <v>1471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6999.1359071634142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45857.866700157414</v>
      </c>
      <c r="N48" s="279">
        <f>K48*M48</f>
        <v>59615.226710204639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61141.685868664106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70197.53250166605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14039.506500333211</v>
      </c>
      <c r="M83" s="860"/>
      <c r="N83" s="57"/>
    </row>
    <row r="84" spans="1:14">
      <c r="B84" s="95" t="s">
        <v>973</v>
      </c>
      <c r="C84" s="96"/>
      <c r="D84" s="96"/>
      <c r="E84" s="96"/>
      <c r="F84" s="96"/>
      <c r="G84" s="96"/>
      <c r="H84" s="96"/>
      <c r="I84" s="93"/>
      <c r="J84" s="94"/>
      <c r="K84" s="311">
        <v>0.05</v>
      </c>
      <c r="L84" s="859">
        <f>N78*K84</f>
        <v>3509.8766250833028</v>
      </c>
      <c r="M84" s="860"/>
      <c r="N84" s="57"/>
    </row>
    <row r="85" spans="1:14" ht="15.75" thickBot="1">
      <c r="B85" s="97" t="s">
        <v>974</v>
      </c>
      <c r="C85" s="98"/>
      <c r="D85" s="98"/>
      <c r="E85" s="98"/>
      <c r="F85" s="98"/>
      <c r="G85" s="98"/>
      <c r="H85" s="98"/>
      <c r="I85" s="99"/>
      <c r="J85" s="100"/>
      <c r="K85" s="312">
        <v>0.05</v>
      </c>
      <c r="L85" s="861">
        <f>N78*K85</f>
        <v>3509.8766250833028</v>
      </c>
      <c r="M85" s="862"/>
      <c r="N85" s="57"/>
    </row>
    <row r="86" spans="1:14" ht="15.75" thickBot="1">
      <c r="B86" s="825" t="s">
        <v>953</v>
      </c>
      <c r="C86" s="826"/>
      <c r="D86" s="826"/>
      <c r="E86" s="826"/>
      <c r="F86" s="826"/>
      <c r="G86" s="826"/>
      <c r="H86" s="826"/>
      <c r="I86" s="826"/>
      <c r="J86" s="826"/>
      <c r="K86" s="826"/>
      <c r="L86" s="826"/>
      <c r="M86" s="827"/>
      <c r="N86" s="58">
        <f>L83+L84+L85</f>
        <v>21059.259750499816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91256.792252165862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1473</v>
      </c>
      <c r="C31" s="87" t="s">
        <v>1474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6999.1359071634142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45857.866700157414</v>
      </c>
      <c r="N48" s="279">
        <f>K48*M48</f>
        <v>59615.226710204639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61141.685868664106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70197.53250166605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14039.506500333211</v>
      </c>
      <c r="M83" s="860"/>
      <c r="N83" s="57"/>
    </row>
    <row r="84" spans="1:14">
      <c r="B84" s="95" t="s">
        <v>973</v>
      </c>
      <c r="C84" s="96"/>
      <c r="D84" s="96"/>
      <c r="E84" s="96"/>
      <c r="F84" s="96"/>
      <c r="G84" s="96"/>
      <c r="H84" s="96"/>
      <c r="I84" s="93"/>
      <c r="J84" s="94"/>
      <c r="K84" s="311">
        <v>0.05</v>
      </c>
      <c r="L84" s="859">
        <f>N78*K84</f>
        <v>3509.8766250833028</v>
      </c>
      <c r="M84" s="860"/>
      <c r="N84" s="57"/>
    </row>
    <row r="85" spans="1:14" ht="15.75" thickBot="1">
      <c r="B85" s="97" t="s">
        <v>974</v>
      </c>
      <c r="C85" s="98"/>
      <c r="D85" s="98"/>
      <c r="E85" s="98"/>
      <c r="F85" s="98"/>
      <c r="G85" s="98"/>
      <c r="H85" s="98"/>
      <c r="I85" s="99"/>
      <c r="J85" s="100"/>
      <c r="K85" s="312">
        <v>0.05</v>
      </c>
      <c r="L85" s="861">
        <f>N78*K85</f>
        <v>3509.8766250833028</v>
      </c>
      <c r="M85" s="862"/>
      <c r="N85" s="57"/>
    </row>
    <row r="86" spans="1:14" ht="15.75" thickBot="1">
      <c r="B86" s="825" t="s">
        <v>953</v>
      </c>
      <c r="C86" s="826"/>
      <c r="D86" s="826"/>
      <c r="E86" s="826"/>
      <c r="F86" s="826"/>
      <c r="G86" s="826"/>
      <c r="H86" s="826"/>
      <c r="I86" s="826"/>
      <c r="J86" s="826"/>
      <c r="K86" s="826"/>
      <c r="L86" s="826"/>
      <c r="M86" s="827"/>
      <c r="N86" s="58">
        <f>L83+L84+L85</f>
        <v>21059.259750499816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91256.792252165862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1475</v>
      </c>
      <c r="C31" s="87" t="s">
        <v>1476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278">
        <v>2.5</v>
      </c>
      <c r="N36" s="279">
        <f>K36/M36</f>
        <v>2726.1294982845193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410"/>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3534.1551073205392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45857.866700157414</v>
      </c>
      <c r="N48" s="279">
        <f>K48*M48</f>
        <v>59615.226710204639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61141.685868664106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16160.5121807204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82295.985428059095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16459.197085611821</v>
      </c>
      <c r="M83" s="860"/>
      <c r="N83" s="57"/>
    </row>
    <row r="84" spans="1:14">
      <c r="B84" s="95" t="s">
        <v>973</v>
      </c>
      <c r="C84" s="96"/>
      <c r="D84" s="96"/>
      <c r="E84" s="96"/>
      <c r="F84" s="96"/>
      <c r="G84" s="96"/>
      <c r="H84" s="96"/>
      <c r="I84" s="93"/>
      <c r="J84" s="94"/>
      <c r="K84" s="311">
        <v>0.05</v>
      </c>
      <c r="L84" s="859">
        <f>N78*K84</f>
        <v>4114.7992714029551</v>
      </c>
      <c r="M84" s="860"/>
      <c r="N84" s="57"/>
    </row>
    <row r="85" spans="1:14" ht="15.75" thickBot="1">
      <c r="B85" s="97" t="s">
        <v>974</v>
      </c>
      <c r="C85" s="98"/>
      <c r="D85" s="98"/>
      <c r="E85" s="98"/>
      <c r="F85" s="98"/>
      <c r="G85" s="98"/>
      <c r="H85" s="98"/>
      <c r="I85" s="99"/>
      <c r="J85" s="100"/>
      <c r="K85" s="312">
        <v>0.05</v>
      </c>
      <c r="L85" s="861">
        <f>N78*K85</f>
        <v>4114.7992714029551</v>
      </c>
      <c r="M85" s="862"/>
      <c r="N85" s="57"/>
    </row>
    <row r="86" spans="1:14" ht="15.75" thickBot="1">
      <c r="B86" s="825" t="s">
        <v>953</v>
      </c>
      <c r="C86" s="826"/>
      <c r="D86" s="826"/>
      <c r="E86" s="826"/>
      <c r="F86" s="826"/>
      <c r="G86" s="826"/>
      <c r="H86" s="826"/>
      <c r="I86" s="826"/>
      <c r="J86" s="826"/>
      <c r="K86" s="826"/>
      <c r="L86" s="826"/>
      <c r="M86" s="827"/>
      <c r="N86" s="58">
        <f>L83+L84+L85</f>
        <v>24688.795628417727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106984.78105647682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1477</v>
      </c>
      <c r="C31" s="87" t="s">
        <v>1478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278">
        <v>2.5</v>
      </c>
      <c r="N36" s="279">
        <f>K36/M36</f>
        <v>2726.1294982845193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3534.1551073205392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45857.866700157414</v>
      </c>
      <c r="N48" s="279">
        <f>K48*M48</f>
        <v>59615.226710204639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61141.685868664106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16160.5121807204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82295.985428059095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16459.197085611821</v>
      </c>
      <c r="M83" s="860"/>
      <c r="N83" s="57"/>
    </row>
    <row r="84" spans="1:14">
      <c r="B84" s="95" t="s">
        <v>973</v>
      </c>
      <c r="C84" s="96"/>
      <c r="D84" s="96"/>
      <c r="E84" s="96"/>
      <c r="F84" s="96"/>
      <c r="G84" s="96"/>
      <c r="H84" s="96"/>
      <c r="I84" s="93"/>
      <c r="J84" s="94"/>
      <c r="K84" s="311">
        <v>0.05</v>
      </c>
      <c r="L84" s="859">
        <f>N78*K84</f>
        <v>4114.7992714029551</v>
      </c>
      <c r="M84" s="860"/>
      <c r="N84" s="57"/>
    </row>
    <row r="85" spans="1:14" ht="15.75" thickBot="1">
      <c r="B85" s="97" t="s">
        <v>974</v>
      </c>
      <c r="C85" s="98"/>
      <c r="D85" s="98"/>
      <c r="E85" s="98"/>
      <c r="F85" s="98"/>
      <c r="G85" s="98"/>
      <c r="H85" s="98"/>
      <c r="I85" s="99"/>
      <c r="J85" s="100"/>
      <c r="K85" s="312">
        <v>0.05</v>
      </c>
      <c r="L85" s="861">
        <f>N78*K85</f>
        <v>4114.7992714029551</v>
      </c>
      <c r="M85" s="862"/>
      <c r="N85" s="57"/>
    </row>
    <row r="86" spans="1:14" ht="15.75" thickBot="1">
      <c r="B86" s="825" t="s">
        <v>953</v>
      </c>
      <c r="C86" s="826"/>
      <c r="D86" s="826"/>
      <c r="E86" s="826"/>
      <c r="F86" s="826"/>
      <c r="G86" s="826"/>
      <c r="H86" s="826"/>
      <c r="I86" s="826"/>
      <c r="J86" s="826"/>
      <c r="K86" s="826"/>
      <c r="L86" s="826"/>
      <c r="M86" s="827"/>
      <c r="N86" s="58">
        <f>L83+L84+L85</f>
        <v>24688.795628417727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106984.78105647682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1479</v>
      </c>
      <c r="C31" s="87" t="s">
        <v>1480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278">
        <v>2.5</v>
      </c>
      <c r="N36" s="279">
        <f>K36/M36</f>
        <v>2726.1294982845193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3534.1551073205392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45857.866700157414</v>
      </c>
      <c r="N48" s="279">
        <f>K48*M48</f>
        <v>59615.226710204639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61141.685868664106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16160.5121807204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82295.985428059095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16459.197085611821</v>
      </c>
      <c r="M83" s="860"/>
      <c r="N83" s="57"/>
    </row>
    <row r="84" spans="1:14">
      <c r="B84" s="95" t="s">
        <v>973</v>
      </c>
      <c r="C84" s="96"/>
      <c r="D84" s="96"/>
      <c r="E84" s="96"/>
      <c r="F84" s="96"/>
      <c r="G84" s="96"/>
      <c r="H84" s="96"/>
      <c r="I84" s="93"/>
      <c r="J84" s="94"/>
      <c r="K84" s="311">
        <v>0.05</v>
      </c>
      <c r="L84" s="859">
        <f>N78*K84</f>
        <v>4114.7992714029551</v>
      </c>
      <c r="M84" s="860"/>
      <c r="N84" s="57"/>
    </row>
    <row r="85" spans="1:14" ht="15.75" thickBot="1">
      <c r="B85" s="97" t="s">
        <v>974</v>
      </c>
      <c r="C85" s="98"/>
      <c r="D85" s="98"/>
      <c r="E85" s="98"/>
      <c r="F85" s="98"/>
      <c r="G85" s="98"/>
      <c r="H85" s="98"/>
      <c r="I85" s="99"/>
      <c r="J85" s="100"/>
      <c r="K85" s="312">
        <v>0.05</v>
      </c>
      <c r="L85" s="861">
        <f>N78*K85</f>
        <v>4114.7992714029551</v>
      </c>
      <c r="M85" s="862"/>
      <c r="N85" s="57"/>
    </row>
    <row r="86" spans="1:14" ht="15.75" thickBot="1">
      <c r="B86" s="825" t="s">
        <v>953</v>
      </c>
      <c r="C86" s="826"/>
      <c r="D86" s="826"/>
      <c r="E86" s="826"/>
      <c r="F86" s="826"/>
      <c r="G86" s="826"/>
      <c r="H86" s="826"/>
      <c r="I86" s="826"/>
      <c r="J86" s="826"/>
      <c r="K86" s="826"/>
      <c r="L86" s="826"/>
      <c r="M86" s="827"/>
      <c r="N86" s="58">
        <f>L83+L84+L85</f>
        <v>24688.795628417727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106984.78105647682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1031</v>
      </c>
      <c r="C31" s="87" t="s">
        <v>1481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6999.1359071634142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66942.12289076281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75997.969523764739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15199.593904752948</v>
      </c>
      <c r="M83" s="860"/>
      <c r="N83" s="57"/>
    </row>
    <row r="84" spans="1:14">
      <c r="B84" s="95" t="s">
        <v>973</v>
      </c>
      <c r="C84" s="96"/>
      <c r="D84" s="96"/>
      <c r="E84" s="96"/>
      <c r="F84" s="96"/>
      <c r="G84" s="96"/>
      <c r="H84" s="96"/>
      <c r="I84" s="93"/>
      <c r="J84" s="94"/>
      <c r="K84" s="311">
        <v>0.05</v>
      </c>
      <c r="L84" s="859">
        <f>N78*K84</f>
        <v>3799.8984761882371</v>
      </c>
      <c r="M84" s="860"/>
      <c r="N84" s="57"/>
    </row>
    <row r="85" spans="1:14" ht="15.75" thickBot="1">
      <c r="B85" s="97" t="s">
        <v>974</v>
      </c>
      <c r="C85" s="98"/>
      <c r="D85" s="98"/>
      <c r="E85" s="98"/>
      <c r="F85" s="98"/>
      <c r="G85" s="98"/>
      <c r="H85" s="98"/>
      <c r="I85" s="99"/>
      <c r="J85" s="100"/>
      <c r="K85" s="312">
        <v>0.05</v>
      </c>
      <c r="L85" s="861">
        <f>N78*K85</f>
        <v>3799.8984761882371</v>
      </c>
      <c r="M85" s="862"/>
      <c r="N85" s="57"/>
    </row>
    <row r="86" spans="1:14" ht="15.75" thickBot="1">
      <c r="B86" s="825" t="s">
        <v>953</v>
      </c>
      <c r="C86" s="826"/>
      <c r="D86" s="826"/>
      <c r="E86" s="826"/>
      <c r="F86" s="826"/>
      <c r="G86" s="826"/>
      <c r="H86" s="826"/>
      <c r="I86" s="826"/>
      <c r="J86" s="826"/>
      <c r="K86" s="826"/>
      <c r="L86" s="826"/>
      <c r="M86" s="827"/>
      <c r="N86" s="58">
        <f>L83+L84+L85</f>
        <v>22799.390857129423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98797.360380894155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1032</v>
      </c>
      <c r="C31" s="87" t="s">
        <v>1482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6999.1359071634142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66942.12289076281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75997.969523764739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15199.593904752948</v>
      </c>
      <c r="M83" s="860"/>
      <c r="N83" s="57"/>
    </row>
    <row r="84" spans="1:14">
      <c r="B84" s="95" t="s">
        <v>973</v>
      </c>
      <c r="C84" s="96"/>
      <c r="D84" s="96"/>
      <c r="E84" s="96"/>
      <c r="F84" s="96"/>
      <c r="G84" s="96"/>
      <c r="H84" s="96"/>
      <c r="I84" s="93"/>
      <c r="J84" s="94"/>
      <c r="K84" s="311">
        <v>0.05</v>
      </c>
      <c r="L84" s="859">
        <f>N78*K84</f>
        <v>3799.8984761882371</v>
      </c>
      <c r="M84" s="860"/>
      <c r="N84" s="57"/>
    </row>
    <row r="85" spans="1:14" ht="15.75" thickBot="1">
      <c r="B85" s="97" t="s">
        <v>974</v>
      </c>
      <c r="C85" s="98"/>
      <c r="D85" s="98"/>
      <c r="E85" s="98"/>
      <c r="F85" s="98"/>
      <c r="G85" s="98"/>
      <c r="H85" s="98"/>
      <c r="I85" s="99"/>
      <c r="J85" s="100"/>
      <c r="K85" s="312">
        <v>0.05</v>
      </c>
      <c r="L85" s="861">
        <f>N78*K85</f>
        <v>3799.8984761882371</v>
      </c>
      <c r="M85" s="862"/>
      <c r="N85" s="57"/>
    </row>
    <row r="86" spans="1:14" ht="15.75" thickBot="1">
      <c r="B86" s="825" t="s">
        <v>953</v>
      </c>
      <c r="C86" s="826"/>
      <c r="D86" s="826"/>
      <c r="E86" s="826"/>
      <c r="F86" s="826"/>
      <c r="G86" s="826"/>
      <c r="H86" s="826"/>
      <c r="I86" s="826"/>
      <c r="J86" s="826"/>
      <c r="K86" s="826"/>
      <c r="L86" s="826"/>
      <c r="M86" s="827"/>
      <c r="N86" s="58">
        <f>L83+L84+L85</f>
        <v>22799.390857129423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98797.360380894155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1483</v>
      </c>
      <c r="C31" s="87" t="s">
        <v>1484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156090.31616335062</v>
      </c>
      <c r="L37" s="277"/>
      <c r="M37" s="278">
        <v>45</v>
      </c>
      <c r="N37" s="279">
        <f>K37/M37</f>
        <v>3468.673692518903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6999.1359071634142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66942.12289076281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75997.969523764739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15199.593904752948</v>
      </c>
      <c r="M83" s="860"/>
      <c r="N83" s="57"/>
    </row>
    <row r="84" spans="1:14">
      <c r="B84" s="95" t="s">
        <v>973</v>
      </c>
      <c r="C84" s="96"/>
      <c r="D84" s="96"/>
      <c r="E84" s="96"/>
      <c r="F84" s="96"/>
      <c r="G84" s="96"/>
      <c r="H84" s="96"/>
      <c r="I84" s="93"/>
      <c r="J84" s="94"/>
      <c r="K84" s="311">
        <v>0.05</v>
      </c>
      <c r="L84" s="859">
        <f>N78*K84</f>
        <v>3799.8984761882371</v>
      </c>
      <c r="M84" s="860"/>
      <c r="N84" s="57"/>
    </row>
    <row r="85" spans="1:14" ht="15.75" thickBot="1">
      <c r="B85" s="97" t="s">
        <v>974</v>
      </c>
      <c r="C85" s="98"/>
      <c r="D85" s="98"/>
      <c r="E85" s="98"/>
      <c r="F85" s="98"/>
      <c r="G85" s="98"/>
      <c r="H85" s="98"/>
      <c r="I85" s="99"/>
      <c r="J85" s="100"/>
      <c r="K85" s="312">
        <v>0.05</v>
      </c>
      <c r="L85" s="861">
        <f>N78*K85</f>
        <v>3799.8984761882371</v>
      </c>
      <c r="M85" s="862"/>
      <c r="N85" s="57"/>
    </row>
    <row r="86" spans="1:14" ht="15.75" thickBot="1">
      <c r="B86" s="825" t="s">
        <v>953</v>
      </c>
      <c r="C86" s="826"/>
      <c r="D86" s="826"/>
      <c r="E86" s="826"/>
      <c r="F86" s="826"/>
      <c r="G86" s="826"/>
      <c r="H86" s="826"/>
      <c r="I86" s="826"/>
      <c r="J86" s="826"/>
      <c r="K86" s="826"/>
      <c r="L86" s="826"/>
      <c r="M86" s="827"/>
      <c r="N86" s="58">
        <f>L83+L84+L85</f>
        <v>22799.390857129423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98797.360380894155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1485</v>
      </c>
      <c r="C31" s="87" t="s">
        <v>1486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278">
        <v>2.5</v>
      </c>
      <c r="N36" s="279">
        <f>K36/M36</f>
        <v>2726.1294982845193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3534.1551073205392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66942.12289076281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16160.5121807204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88096.422450157799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17619.284490031561</v>
      </c>
      <c r="M83" s="860"/>
      <c r="N83" s="57"/>
    </row>
    <row r="84" spans="1:14">
      <c r="B84" s="95" t="s">
        <v>973</v>
      </c>
      <c r="C84" s="96"/>
      <c r="D84" s="96"/>
      <c r="E84" s="96"/>
      <c r="F84" s="96"/>
      <c r="G84" s="96"/>
      <c r="H84" s="96"/>
      <c r="I84" s="93"/>
      <c r="J84" s="94"/>
      <c r="K84" s="311">
        <v>0.05</v>
      </c>
      <c r="L84" s="859">
        <f>N78*K84</f>
        <v>4404.8211225078903</v>
      </c>
      <c r="M84" s="860"/>
      <c r="N84" s="57"/>
    </row>
    <row r="85" spans="1:14" ht="15.75" thickBot="1">
      <c r="B85" s="97" t="s">
        <v>974</v>
      </c>
      <c r="C85" s="98"/>
      <c r="D85" s="98"/>
      <c r="E85" s="98"/>
      <c r="F85" s="98"/>
      <c r="G85" s="98"/>
      <c r="H85" s="98"/>
      <c r="I85" s="99"/>
      <c r="J85" s="100"/>
      <c r="K85" s="312">
        <v>0.05</v>
      </c>
      <c r="L85" s="861">
        <f>N78*K85</f>
        <v>4404.8211225078903</v>
      </c>
      <c r="M85" s="862"/>
      <c r="N85" s="57"/>
    </row>
    <row r="86" spans="1:14" ht="15.75" thickBot="1">
      <c r="B86" s="825" t="s">
        <v>953</v>
      </c>
      <c r="C86" s="826"/>
      <c r="D86" s="826"/>
      <c r="E86" s="826"/>
      <c r="F86" s="826"/>
      <c r="G86" s="826"/>
      <c r="H86" s="826"/>
      <c r="I86" s="826"/>
      <c r="J86" s="826"/>
      <c r="K86" s="826"/>
      <c r="L86" s="826"/>
      <c r="M86" s="827"/>
      <c r="N86" s="58">
        <f>L83+L84+L85</f>
        <v>26428.926735047346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114525.34918520515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1487</v>
      </c>
      <c r="C31" s="87" t="s">
        <v>1488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278">
        <v>2.5</v>
      </c>
      <c r="N36" s="279">
        <f>K36/M36</f>
        <v>2726.1294982845193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3534.1551073205392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66942.12289076281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16160.5121807204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88096.422450157799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17619.284490031561</v>
      </c>
      <c r="M83" s="860"/>
      <c r="N83" s="57"/>
    </row>
    <row r="84" spans="1:14">
      <c r="B84" s="95" t="s">
        <v>973</v>
      </c>
      <c r="C84" s="96"/>
      <c r="D84" s="96"/>
      <c r="E84" s="96"/>
      <c r="F84" s="96"/>
      <c r="G84" s="96"/>
      <c r="H84" s="96"/>
      <c r="I84" s="93"/>
      <c r="J84" s="94"/>
      <c r="K84" s="311">
        <v>0.05</v>
      </c>
      <c r="L84" s="859">
        <f>N78*K84</f>
        <v>4404.8211225078903</v>
      </c>
      <c r="M84" s="860"/>
      <c r="N84" s="57"/>
    </row>
    <row r="85" spans="1:14" ht="15.75" thickBot="1">
      <c r="B85" s="97" t="s">
        <v>974</v>
      </c>
      <c r="C85" s="98"/>
      <c r="D85" s="98"/>
      <c r="E85" s="98"/>
      <c r="F85" s="98"/>
      <c r="G85" s="98"/>
      <c r="H85" s="98"/>
      <c r="I85" s="99"/>
      <c r="J85" s="100"/>
      <c r="K85" s="312">
        <v>0.05</v>
      </c>
      <c r="L85" s="861">
        <f>N78*K85</f>
        <v>4404.8211225078903</v>
      </c>
      <c r="M85" s="862"/>
      <c r="N85" s="57"/>
    </row>
    <row r="86" spans="1:14" ht="15.75" thickBot="1">
      <c r="B86" s="825" t="s">
        <v>953</v>
      </c>
      <c r="C86" s="826"/>
      <c r="D86" s="826"/>
      <c r="E86" s="826"/>
      <c r="F86" s="826"/>
      <c r="G86" s="826"/>
      <c r="H86" s="826"/>
      <c r="I86" s="826"/>
      <c r="J86" s="826"/>
      <c r="K86" s="826"/>
      <c r="L86" s="826"/>
      <c r="M86" s="827"/>
      <c r="N86" s="58">
        <f>L83+L84+L85</f>
        <v>26428.926735047346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114525.34918520515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1489</v>
      </c>
      <c r="C31" s="87" t="s">
        <v>1490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278">
        <v>2.5</v>
      </c>
      <c r="N36" s="279">
        <f>K36/M36</f>
        <v>2726.1294982845193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3534.1551073205392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63.602464935811291</v>
      </c>
      <c r="N49" s="279">
        <f>K49*M49</f>
        <v>1526.4591584594709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66942.12289076281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16160.5121807204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88096.422450157799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17619.284490031561</v>
      </c>
      <c r="M83" s="860"/>
      <c r="N83" s="57"/>
    </row>
    <row r="84" spans="1:14">
      <c r="B84" s="95" t="s">
        <v>973</v>
      </c>
      <c r="C84" s="96"/>
      <c r="D84" s="96"/>
      <c r="E84" s="96"/>
      <c r="F84" s="96"/>
      <c r="G84" s="96"/>
      <c r="H84" s="96"/>
      <c r="I84" s="93"/>
      <c r="J84" s="94"/>
      <c r="K84" s="311">
        <v>0.05</v>
      </c>
      <c r="L84" s="859">
        <f>N78*K84</f>
        <v>4404.8211225078903</v>
      </c>
      <c r="M84" s="860"/>
      <c r="N84" s="57"/>
    </row>
    <row r="85" spans="1:14" ht="15.75" thickBot="1">
      <c r="B85" s="97" t="s">
        <v>974</v>
      </c>
      <c r="C85" s="98"/>
      <c r="D85" s="98"/>
      <c r="E85" s="98"/>
      <c r="F85" s="98"/>
      <c r="G85" s="98"/>
      <c r="H85" s="98"/>
      <c r="I85" s="99"/>
      <c r="J85" s="100"/>
      <c r="K85" s="312">
        <v>0.05</v>
      </c>
      <c r="L85" s="861">
        <f>N78*K85</f>
        <v>4404.8211225078903</v>
      </c>
      <c r="M85" s="862"/>
      <c r="N85" s="57"/>
    </row>
    <row r="86" spans="1:14" ht="15.75" thickBot="1">
      <c r="B86" s="825" t="s">
        <v>953</v>
      </c>
      <c r="C86" s="826"/>
      <c r="D86" s="826"/>
      <c r="E86" s="826"/>
      <c r="F86" s="826"/>
      <c r="G86" s="826"/>
      <c r="H86" s="826"/>
      <c r="I86" s="826"/>
      <c r="J86" s="826"/>
      <c r="K86" s="826"/>
      <c r="L86" s="826"/>
      <c r="M86" s="827"/>
      <c r="N86" s="58">
        <f>L83+L84+L85</f>
        <v>26428.926735047346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114525.34918520515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1033</v>
      </c>
      <c r="C31" s="87" t="s">
        <v>1491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30</v>
      </c>
      <c r="N36" s="279">
        <f>K36/M36</f>
        <v>2782.1155202755058</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30</v>
      </c>
      <c r="N37" s="279">
        <f>K37/M37</f>
        <v>4661.3506567446138</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30</v>
      </c>
      <c r="N38" s="279">
        <f>K38/M38</f>
        <v>3253.3767047073848</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8.9561768172669982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10705.799058544771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1.25</v>
      </c>
      <c r="L48" s="274"/>
      <c r="M48" s="409">
        <f>VLOOKUP(A48,MATERIALES!A4:D395,4,FALSE)</f>
        <v>50319.741332541031</v>
      </c>
      <c r="N48" s="279">
        <f>K48*M48</f>
        <v>62899.676665676292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62899.676665676292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9">
        <f>VLOOKUP(A59,TRANSPORTE!A5:D123,4,FALSE)</f>
        <v>1122.7940548877348</v>
      </c>
      <c r="M59" s="830"/>
      <c r="N59" s="294">
        <f>K59*L59</f>
        <v>1403.4925686096685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1403.4925686096685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895.61768172669986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75904.585974557427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15180.917194911486</v>
      </c>
      <c r="M83" s="860"/>
      <c r="N83" s="57"/>
    </row>
    <row r="84" spans="1:14">
      <c r="B84" s="95" t="s">
        <v>973</v>
      </c>
      <c r="C84" s="96"/>
      <c r="D84" s="96"/>
      <c r="E84" s="96"/>
      <c r="F84" s="96"/>
      <c r="G84" s="96"/>
      <c r="H84" s="96"/>
      <c r="I84" s="93"/>
      <c r="J84" s="94"/>
      <c r="K84" s="311">
        <v>0.05</v>
      </c>
      <c r="L84" s="859">
        <f>N78*K84</f>
        <v>3795.2292987278715</v>
      </c>
      <c r="M84" s="860"/>
      <c r="N84" s="57"/>
    </row>
    <row r="85" spans="1:14" ht="15.75" thickBot="1">
      <c r="B85" s="97" t="s">
        <v>974</v>
      </c>
      <c r="C85" s="98"/>
      <c r="D85" s="98"/>
      <c r="E85" s="98"/>
      <c r="F85" s="98"/>
      <c r="G85" s="98"/>
      <c r="H85" s="98"/>
      <c r="I85" s="99"/>
      <c r="J85" s="100"/>
      <c r="K85" s="312">
        <v>0.05</v>
      </c>
      <c r="L85" s="861">
        <f>N78*K85</f>
        <v>3795.2292987278715</v>
      </c>
      <c r="M85" s="862"/>
      <c r="N85" s="57"/>
    </row>
    <row r="86" spans="1:14" ht="15.75" thickBot="1">
      <c r="B86" s="825" t="s">
        <v>953</v>
      </c>
      <c r="C86" s="826"/>
      <c r="D86" s="826"/>
      <c r="E86" s="826"/>
      <c r="F86" s="826"/>
      <c r="G86" s="826"/>
      <c r="H86" s="826"/>
      <c r="I86" s="826"/>
      <c r="J86" s="826"/>
      <c r="K86" s="826"/>
      <c r="L86" s="826"/>
      <c r="M86" s="827"/>
      <c r="N86" s="58">
        <f>L83+L84+L85</f>
        <v>22771.375792367227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98675.961766924651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1034</v>
      </c>
      <c r="C31" s="87" t="s">
        <v>1492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30</v>
      </c>
      <c r="N36" s="279">
        <f>K36/M36</f>
        <v>2782.1155202755058</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30</v>
      </c>
      <c r="N37" s="279">
        <f>K37/M37</f>
        <v>4661.3506567446138</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30</v>
      </c>
      <c r="N38" s="279">
        <f>K38/M38</f>
        <v>3253.3767047073848</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8.9561768172669982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10705.799058544771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50319.741332541031</v>
      </c>
      <c r="N48" s="279">
        <f>K48*M48</f>
        <v>62899.676665676292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62899.676665676292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9">
        <f>VLOOKUP(A59,TRANSPORTE!A5:D123,4,FALSE)</f>
        <v>1122.7940548877348</v>
      </c>
      <c r="M59" s="830"/>
      <c r="N59" s="294">
        <f>K59*L59</f>
        <v>1403.4925686096685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1403.4925686096685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895.61768172669986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75904.585974557427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15180.917194911486</v>
      </c>
      <c r="M83" s="860"/>
      <c r="N83" s="57"/>
    </row>
    <row r="84" spans="1:14">
      <c r="B84" s="95" t="s">
        <v>973</v>
      </c>
      <c r="C84" s="96"/>
      <c r="D84" s="96"/>
      <c r="E84" s="96"/>
      <c r="F84" s="96"/>
      <c r="G84" s="96"/>
      <c r="H84" s="96"/>
      <c r="I84" s="93"/>
      <c r="J84" s="94"/>
      <c r="K84" s="311">
        <v>0.05</v>
      </c>
      <c r="L84" s="859">
        <f>N78*K84</f>
        <v>3795.2292987278715</v>
      </c>
      <c r="M84" s="860"/>
      <c r="N84" s="57"/>
    </row>
    <row r="85" spans="1:14" ht="15.75" thickBot="1">
      <c r="B85" s="97" t="s">
        <v>974</v>
      </c>
      <c r="C85" s="98"/>
      <c r="D85" s="98"/>
      <c r="E85" s="98"/>
      <c r="F85" s="98"/>
      <c r="G85" s="98"/>
      <c r="H85" s="98"/>
      <c r="I85" s="99"/>
      <c r="J85" s="100"/>
      <c r="K85" s="312">
        <v>0.05</v>
      </c>
      <c r="L85" s="861">
        <f>N78*K85</f>
        <v>3795.2292987278715</v>
      </c>
      <c r="M85" s="862"/>
      <c r="N85" s="57"/>
    </row>
    <row r="86" spans="1:14" ht="15.75" thickBot="1">
      <c r="B86" s="825" t="s">
        <v>953</v>
      </c>
      <c r="C86" s="826"/>
      <c r="D86" s="826"/>
      <c r="E86" s="826"/>
      <c r="F86" s="826"/>
      <c r="G86" s="826"/>
      <c r="H86" s="826"/>
      <c r="I86" s="826"/>
      <c r="J86" s="826"/>
      <c r="K86" s="826"/>
      <c r="L86" s="826"/>
      <c r="M86" s="827"/>
      <c r="N86" s="58">
        <f>L83+L84+L85</f>
        <v>22771.375792367227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98675.961766924651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1035</v>
      </c>
      <c r="C31" s="87" t="s">
        <v>1493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30</v>
      </c>
      <c r="N36" s="279">
        <f>K36/M36</f>
        <v>2782.1155202755058</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30</v>
      </c>
      <c r="N37" s="279">
        <f>K37/M37</f>
        <v>4661.3506567446138</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30</v>
      </c>
      <c r="N38" s="279">
        <f>K38/M38</f>
        <v>3253.3767047073848</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8.9561768172669982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10705.799058544771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50319.741332541031</v>
      </c>
      <c r="N48" s="279">
        <f>K48*M48</f>
        <v>62899.676665676292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62899.676665676292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9">
        <f>VLOOKUP(A59,TRANSPORTE!A5:D123,4,FALSE)</f>
        <v>1122.7940548877348</v>
      </c>
      <c r="M59" s="830"/>
      <c r="N59" s="294">
        <f>K59*L59</f>
        <v>1403.4925686096685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1403.4925686096685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895.61768172669986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75904.585974557427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15180.917194911486</v>
      </c>
      <c r="M83" s="860"/>
      <c r="N83" s="57"/>
    </row>
    <row r="84" spans="1:14">
      <c r="B84" s="95" t="s">
        <v>973</v>
      </c>
      <c r="C84" s="96"/>
      <c r="D84" s="96"/>
      <c r="E84" s="96"/>
      <c r="F84" s="96"/>
      <c r="G84" s="96"/>
      <c r="H84" s="96"/>
      <c r="I84" s="93"/>
      <c r="J84" s="94"/>
      <c r="K84" s="311">
        <v>0.05</v>
      </c>
      <c r="L84" s="859">
        <f>N78*K84</f>
        <v>3795.2292987278715</v>
      </c>
      <c r="M84" s="860"/>
      <c r="N84" s="57"/>
    </row>
    <row r="85" spans="1:14" ht="15.75" thickBot="1">
      <c r="B85" s="97" t="s">
        <v>974</v>
      </c>
      <c r="C85" s="98"/>
      <c r="D85" s="98"/>
      <c r="E85" s="98"/>
      <c r="F85" s="98"/>
      <c r="G85" s="98"/>
      <c r="H85" s="98"/>
      <c r="I85" s="99"/>
      <c r="J85" s="100"/>
      <c r="K85" s="312">
        <v>0.05</v>
      </c>
      <c r="L85" s="861">
        <f>N78*K85</f>
        <v>3795.2292987278715</v>
      </c>
      <c r="M85" s="862"/>
      <c r="N85" s="57"/>
    </row>
    <row r="86" spans="1:14" ht="15.75" thickBot="1">
      <c r="B86" s="825" t="s">
        <v>953</v>
      </c>
      <c r="C86" s="826"/>
      <c r="D86" s="826"/>
      <c r="E86" s="826"/>
      <c r="F86" s="826"/>
      <c r="G86" s="826"/>
      <c r="H86" s="826"/>
      <c r="I86" s="826"/>
      <c r="J86" s="826"/>
      <c r="K86" s="826"/>
      <c r="L86" s="826"/>
      <c r="M86" s="827"/>
      <c r="N86" s="58">
        <f>L83+L84+L85</f>
        <v>22771.375792367227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98675.961766924651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1494</v>
      </c>
      <c r="C31" s="87" t="s">
        <v>2021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530.59134514075413</v>
      </c>
      <c r="N49" s="279">
        <f>K49*M49</f>
        <v>47753.221062667872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113168.88479497121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121863.62483995064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24372.724967990129</v>
      </c>
      <c r="M83" s="860"/>
      <c r="N83" s="57"/>
    </row>
    <row r="84" spans="1:14">
      <c r="B84" s="95" t="s">
        <v>973</v>
      </c>
      <c r="C84" s="96"/>
      <c r="D84" s="96"/>
      <c r="E84" s="96"/>
      <c r="F84" s="96"/>
      <c r="G84" s="96"/>
      <c r="H84" s="96"/>
      <c r="I84" s="93"/>
      <c r="J84" s="94"/>
      <c r="K84" s="311">
        <v>0.05</v>
      </c>
      <c r="L84" s="859">
        <f>N78*K84</f>
        <v>6093.1812419975322</v>
      </c>
      <c r="M84" s="860"/>
      <c r="N84" s="57"/>
    </row>
    <row r="85" spans="1:14" ht="15.75" thickBot="1">
      <c r="B85" s="97" t="s">
        <v>974</v>
      </c>
      <c r="C85" s="98"/>
      <c r="D85" s="98"/>
      <c r="E85" s="98"/>
      <c r="F85" s="98"/>
      <c r="G85" s="98"/>
      <c r="H85" s="98"/>
      <c r="I85" s="99"/>
      <c r="J85" s="100"/>
      <c r="K85" s="312">
        <v>0.05</v>
      </c>
      <c r="L85" s="861">
        <f>N78*K85</f>
        <v>6093.1812419975322</v>
      </c>
      <c r="M85" s="862"/>
      <c r="N85" s="57"/>
    </row>
    <row r="86" spans="1:14" ht="15.75" thickBot="1">
      <c r="B86" s="825" t="s">
        <v>953</v>
      </c>
      <c r="C86" s="826"/>
      <c r="D86" s="826"/>
      <c r="E86" s="826"/>
      <c r="F86" s="826"/>
      <c r="G86" s="826"/>
      <c r="H86" s="826"/>
      <c r="I86" s="826"/>
      <c r="J86" s="826"/>
      <c r="K86" s="826"/>
      <c r="L86" s="826"/>
      <c r="M86" s="827"/>
      <c r="N86" s="58">
        <f>L83+L84+L85</f>
        <v>36559.087451985193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158422.71229193584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1495</v>
      </c>
      <c r="C31" s="87" t="s">
        <v>2022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530.59134514075413</v>
      </c>
      <c r="N49" s="279">
        <f>K49*M49</f>
        <v>47753.221062667872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113168.88479497121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121863.62483995064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24372.724967990129</v>
      </c>
      <c r="M83" s="860"/>
      <c r="N83" s="57"/>
    </row>
    <row r="84" spans="1:14">
      <c r="B84" s="95" t="s">
        <v>973</v>
      </c>
      <c r="C84" s="96"/>
      <c r="D84" s="96"/>
      <c r="E84" s="96"/>
      <c r="F84" s="96"/>
      <c r="G84" s="96"/>
      <c r="H84" s="96"/>
      <c r="I84" s="93"/>
      <c r="J84" s="94"/>
      <c r="K84" s="311">
        <v>0.05</v>
      </c>
      <c r="L84" s="859">
        <f>N78*K84</f>
        <v>6093.1812419975322</v>
      </c>
      <c r="M84" s="860"/>
      <c r="N84" s="57"/>
    </row>
    <row r="85" spans="1:14" ht="15.75" thickBot="1">
      <c r="B85" s="97" t="s">
        <v>974</v>
      </c>
      <c r="C85" s="98"/>
      <c r="D85" s="98"/>
      <c r="E85" s="98"/>
      <c r="F85" s="98"/>
      <c r="G85" s="98"/>
      <c r="H85" s="98"/>
      <c r="I85" s="99"/>
      <c r="J85" s="100"/>
      <c r="K85" s="312">
        <v>0.05</v>
      </c>
      <c r="L85" s="861">
        <f>N78*K85</f>
        <v>6093.1812419975322</v>
      </c>
      <c r="M85" s="862"/>
      <c r="N85" s="57"/>
    </row>
    <row r="86" spans="1:14" ht="15.75" thickBot="1">
      <c r="B86" s="825" t="s">
        <v>953</v>
      </c>
      <c r="C86" s="826"/>
      <c r="D86" s="826"/>
      <c r="E86" s="826"/>
      <c r="F86" s="826"/>
      <c r="G86" s="826"/>
      <c r="H86" s="826"/>
      <c r="I86" s="826"/>
      <c r="J86" s="826"/>
      <c r="K86" s="826"/>
      <c r="L86" s="826"/>
      <c r="M86" s="827"/>
      <c r="N86" s="58">
        <f>L83+L84+L85</f>
        <v>36559.087451985193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158422.71229193584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1496</v>
      </c>
      <c r="C31" s="87" t="s">
        <v>1497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530.59134514075413</v>
      </c>
      <c r="N49" s="279">
        <f>K49*M49</f>
        <v>47753.221062667872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113168.88479497121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121863.62483995064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24372.724967990129</v>
      </c>
      <c r="M83" s="860"/>
      <c r="N83" s="57"/>
    </row>
    <row r="84" spans="1:14">
      <c r="B84" s="95" t="s">
        <v>973</v>
      </c>
      <c r="C84" s="96"/>
      <c r="D84" s="96"/>
      <c r="E84" s="96"/>
      <c r="F84" s="96"/>
      <c r="G84" s="96"/>
      <c r="H84" s="96"/>
      <c r="I84" s="93"/>
      <c r="J84" s="94"/>
      <c r="K84" s="311">
        <v>0.05</v>
      </c>
      <c r="L84" s="859">
        <f>N78*K84</f>
        <v>6093.1812419975322</v>
      </c>
      <c r="M84" s="860"/>
      <c r="N84" s="57"/>
    </row>
    <row r="85" spans="1:14" ht="15.75" thickBot="1">
      <c r="B85" s="97" t="s">
        <v>974</v>
      </c>
      <c r="C85" s="98"/>
      <c r="D85" s="98"/>
      <c r="E85" s="98"/>
      <c r="F85" s="98"/>
      <c r="G85" s="98"/>
      <c r="H85" s="98"/>
      <c r="I85" s="99"/>
      <c r="J85" s="100"/>
      <c r="K85" s="312">
        <v>0.05</v>
      </c>
      <c r="L85" s="861">
        <f>N78*K85</f>
        <v>6093.1812419975322</v>
      </c>
      <c r="M85" s="862"/>
      <c r="N85" s="57"/>
    </row>
    <row r="86" spans="1:14" ht="15.75" thickBot="1">
      <c r="B86" s="825" t="s">
        <v>953</v>
      </c>
      <c r="C86" s="826"/>
      <c r="D86" s="826"/>
      <c r="E86" s="826"/>
      <c r="F86" s="826"/>
      <c r="G86" s="826"/>
      <c r="H86" s="826"/>
      <c r="I86" s="826"/>
      <c r="J86" s="826"/>
      <c r="K86" s="826"/>
      <c r="L86" s="826"/>
      <c r="M86" s="827"/>
      <c r="N86" s="58">
        <f>L83+L84+L85</f>
        <v>36559.087451985193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158422.71229193584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1498</v>
      </c>
      <c r="C31" s="87" t="s">
        <v>1499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530.59134514075413</v>
      </c>
      <c r="N49" s="279">
        <f>K49*M49</f>
        <v>47753.221062667872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113168.88479497121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121863.62483995064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24372.724967990129</v>
      </c>
      <c r="M83" s="860"/>
      <c r="N83" s="57"/>
    </row>
    <row r="84" spans="1:14">
      <c r="B84" s="95" t="s">
        <v>973</v>
      </c>
      <c r="C84" s="96"/>
      <c r="D84" s="96"/>
      <c r="E84" s="96"/>
      <c r="F84" s="96"/>
      <c r="G84" s="96"/>
      <c r="H84" s="96"/>
      <c r="I84" s="93"/>
      <c r="J84" s="94"/>
      <c r="K84" s="311">
        <v>0.05</v>
      </c>
      <c r="L84" s="859">
        <f>N78*K84</f>
        <v>6093.1812419975322</v>
      </c>
      <c r="M84" s="860"/>
      <c r="N84" s="57"/>
    </row>
    <row r="85" spans="1:14" ht="15.75" thickBot="1">
      <c r="B85" s="97" t="s">
        <v>974</v>
      </c>
      <c r="C85" s="98"/>
      <c r="D85" s="98"/>
      <c r="E85" s="98"/>
      <c r="F85" s="98"/>
      <c r="G85" s="98"/>
      <c r="H85" s="98"/>
      <c r="I85" s="99"/>
      <c r="J85" s="100"/>
      <c r="K85" s="312">
        <v>0.05</v>
      </c>
      <c r="L85" s="861">
        <f>N78*K85</f>
        <v>6093.1812419975322</v>
      </c>
      <c r="M85" s="862"/>
      <c r="N85" s="57"/>
    </row>
    <row r="86" spans="1:14" ht="15.75" thickBot="1">
      <c r="B86" s="825" t="s">
        <v>953</v>
      </c>
      <c r="C86" s="826"/>
      <c r="D86" s="826"/>
      <c r="E86" s="826"/>
      <c r="F86" s="826"/>
      <c r="G86" s="826"/>
      <c r="H86" s="826"/>
      <c r="I86" s="826"/>
      <c r="J86" s="826"/>
      <c r="K86" s="826"/>
      <c r="L86" s="826"/>
      <c r="M86" s="827"/>
      <c r="N86" s="58">
        <f>L83+L84+L85</f>
        <v>36559.087451985193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158422.71229193584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1500</v>
      </c>
      <c r="C31" s="87" t="s">
        <v>1501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65415.663732303343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74110.403777282787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14822.080755456558</v>
      </c>
      <c r="M83" s="860"/>
      <c r="N83" s="57"/>
    </row>
    <row r="84" spans="1:14">
      <c r="B84" s="95" t="s">
        <v>973</v>
      </c>
      <c r="C84" s="96"/>
      <c r="D84" s="96"/>
      <c r="E84" s="96"/>
      <c r="F84" s="96"/>
      <c r="G84" s="96"/>
      <c r="H84" s="96"/>
      <c r="I84" s="93"/>
      <c r="J84" s="94"/>
      <c r="K84" s="311">
        <v>0.05</v>
      </c>
      <c r="L84" s="859">
        <f>N78*K84</f>
        <v>3705.5201888641395</v>
      </c>
      <c r="M84" s="860"/>
      <c r="N84" s="57"/>
    </row>
    <row r="85" spans="1:14" ht="15.75" thickBot="1">
      <c r="B85" s="97" t="s">
        <v>974</v>
      </c>
      <c r="C85" s="98"/>
      <c r="D85" s="98"/>
      <c r="E85" s="98"/>
      <c r="F85" s="98"/>
      <c r="G85" s="98"/>
      <c r="H85" s="98"/>
      <c r="I85" s="99"/>
      <c r="J85" s="100"/>
      <c r="K85" s="312">
        <v>0.05</v>
      </c>
      <c r="L85" s="861">
        <f>N78*K85</f>
        <v>3705.5201888641395</v>
      </c>
      <c r="M85" s="862"/>
      <c r="N85" s="57"/>
    </row>
    <row r="86" spans="1:14" ht="15.75" thickBot="1">
      <c r="B86" s="825" t="s">
        <v>953</v>
      </c>
      <c r="C86" s="826"/>
      <c r="D86" s="826"/>
      <c r="E86" s="826"/>
      <c r="F86" s="826"/>
      <c r="G86" s="826"/>
      <c r="H86" s="826"/>
      <c r="I86" s="826"/>
      <c r="J86" s="826"/>
      <c r="K86" s="826"/>
      <c r="L86" s="826"/>
      <c r="M86" s="827"/>
      <c r="N86" s="58">
        <f>L83+L84+L85</f>
        <v>22233.121133184835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96343.524910467619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1502</v>
      </c>
      <c r="C31" s="87" t="s">
        <v>1503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65415.663732303343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74110.403777282787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14822.080755456558</v>
      </c>
      <c r="M83" s="860"/>
      <c r="N83" s="57"/>
    </row>
    <row r="84" spans="1:14">
      <c r="B84" s="95" t="s">
        <v>973</v>
      </c>
      <c r="C84" s="96"/>
      <c r="D84" s="96"/>
      <c r="E84" s="96"/>
      <c r="F84" s="96"/>
      <c r="G84" s="96"/>
      <c r="H84" s="96"/>
      <c r="I84" s="93"/>
      <c r="J84" s="94"/>
      <c r="K84" s="311">
        <v>0.05</v>
      </c>
      <c r="L84" s="859">
        <f>N78*K84</f>
        <v>3705.5201888641395</v>
      </c>
      <c r="M84" s="860"/>
      <c r="N84" s="57"/>
    </row>
    <row r="85" spans="1:14" ht="15.75" thickBot="1">
      <c r="B85" s="97" t="s">
        <v>974</v>
      </c>
      <c r="C85" s="98"/>
      <c r="D85" s="98"/>
      <c r="E85" s="98"/>
      <c r="F85" s="98"/>
      <c r="G85" s="98"/>
      <c r="H85" s="98"/>
      <c r="I85" s="99"/>
      <c r="J85" s="100"/>
      <c r="K85" s="312">
        <v>0.05</v>
      </c>
      <c r="L85" s="861">
        <f>N78*K85</f>
        <v>3705.5201888641395</v>
      </c>
      <c r="M85" s="862"/>
      <c r="N85" s="57"/>
    </row>
    <row r="86" spans="1:14" ht="15.75" thickBot="1">
      <c r="B86" s="825" t="s">
        <v>953</v>
      </c>
      <c r="C86" s="826"/>
      <c r="D86" s="826"/>
      <c r="E86" s="826"/>
      <c r="F86" s="826"/>
      <c r="G86" s="826"/>
      <c r="H86" s="826"/>
      <c r="I86" s="826"/>
      <c r="J86" s="826"/>
      <c r="K86" s="826"/>
      <c r="L86" s="826"/>
      <c r="M86" s="827"/>
      <c r="N86" s="58">
        <f>L83+L84+L85</f>
        <v>22233.121133184835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96343.524910467619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1504</v>
      </c>
      <c r="C31" s="87" t="s">
        <v>1505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65415.663732303343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74110.403777282787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14822.080755456558</v>
      </c>
      <c r="M83" s="860"/>
      <c r="N83" s="57"/>
    </row>
    <row r="84" spans="1:14">
      <c r="B84" s="95" t="s">
        <v>973</v>
      </c>
      <c r="C84" s="96"/>
      <c r="D84" s="96"/>
      <c r="E84" s="96"/>
      <c r="F84" s="96"/>
      <c r="G84" s="96"/>
      <c r="H84" s="96"/>
      <c r="I84" s="93"/>
      <c r="J84" s="94"/>
      <c r="K84" s="311">
        <v>0.05</v>
      </c>
      <c r="L84" s="859">
        <f>N78*K84</f>
        <v>3705.5201888641395</v>
      </c>
      <c r="M84" s="860"/>
      <c r="N84" s="57"/>
    </row>
    <row r="85" spans="1:14" ht="15.75" thickBot="1">
      <c r="B85" s="97" t="s">
        <v>974</v>
      </c>
      <c r="C85" s="98"/>
      <c r="D85" s="98"/>
      <c r="E85" s="98"/>
      <c r="F85" s="98"/>
      <c r="G85" s="98"/>
      <c r="H85" s="98"/>
      <c r="I85" s="99"/>
      <c r="J85" s="100"/>
      <c r="K85" s="312">
        <v>0.05</v>
      </c>
      <c r="L85" s="861">
        <f>N78*K85</f>
        <v>3705.5201888641395</v>
      </c>
      <c r="M85" s="862"/>
      <c r="N85" s="57"/>
    </row>
    <row r="86" spans="1:14" ht="15.75" thickBot="1">
      <c r="B86" s="825" t="s">
        <v>953</v>
      </c>
      <c r="C86" s="826"/>
      <c r="D86" s="826"/>
      <c r="E86" s="826"/>
      <c r="F86" s="826"/>
      <c r="G86" s="826"/>
      <c r="H86" s="826"/>
      <c r="I86" s="826"/>
      <c r="J86" s="826"/>
      <c r="K86" s="826"/>
      <c r="L86" s="826"/>
      <c r="M86" s="827"/>
      <c r="N86" s="58">
        <f>L83+L84+L85</f>
        <v>22233.121133184835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96343.524910467619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1506</v>
      </c>
      <c r="C31" s="87" t="s">
        <v>1507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65415.663732303343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74110.403777282787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14822.080755456558</v>
      </c>
      <c r="M83" s="860"/>
      <c r="N83" s="57"/>
    </row>
    <row r="84" spans="1:14">
      <c r="B84" s="95" t="s">
        <v>973</v>
      </c>
      <c r="C84" s="96"/>
      <c r="D84" s="96"/>
      <c r="E84" s="96"/>
      <c r="F84" s="96"/>
      <c r="G84" s="96"/>
      <c r="H84" s="96"/>
      <c r="I84" s="93"/>
      <c r="J84" s="94"/>
      <c r="K84" s="311">
        <v>0.05</v>
      </c>
      <c r="L84" s="859">
        <f>N78*K84</f>
        <v>3705.5201888641395</v>
      </c>
      <c r="M84" s="860"/>
      <c r="N84" s="57"/>
    </row>
    <row r="85" spans="1:14" ht="15.75" thickBot="1">
      <c r="B85" s="97" t="s">
        <v>974</v>
      </c>
      <c r="C85" s="98"/>
      <c r="D85" s="98"/>
      <c r="E85" s="98"/>
      <c r="F85" s="98"/>
      <c r="G85" s="98"/>
      <c r="H85" s="98"/>
      <c r="I85" s="99"/>
      <c r="J85" s="100"/>
      <c r="K85" s="312">
        <v>0.05</v>
      </c>
      <c r="L85" s="861">
        <f>N78*K85</f>
        <v>3705.5201888641395</v>
      </c>
      <c r="M85" s="862"/>
      <c r="N85" s="57"/>
    </row>
    <row r="86" spans="1:14" ht="15.75" thickBot="1">
      <c r="B86" s="825" t="s">
        <v>953</v>
      </c>
      <c r="C86" s="826"/>
      <c r="D86" s="826"/>
      <c r="E86" s="826"/>
      <c r="F86" s="826"/>
      <c r="G86" s="826"/>
      <c r="H86" s="826"/>
      <c r="I86" s="826"/>
      <c r="J86" s="826"/>
      <c r="K86" s="826"/>
      <c r="L86" s="826"/>
      <c r="M86" s="827"/>
      <c r="N86" s="58">
        <f>L83+L84+L85</f>
        <v>22233.121133184835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96343.524910467619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1508</v>
      </c>
      <c r="C31" s="87" t="s">
        <v>1509</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530.59134514075413</v>
      </c>
      <c r="N48" s="279">
        <f>K48*M48</f>
        <v>530.59134514075413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530.59134514075413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530.59134514075413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106.11826902815083</v>
      </c>
      <c r="M83" s="860"/>
      <c r="N83" s="57"/>
    </row>
    <row r="84" spans="1:14">
      <c r="B84" s="95" t="s">
        <v>973</v>
      </c>
      <c r="C84" s="96"/>
      <c r="D84" s="96"/>
      <c r="E84" s="96"/>
      <c r="F84" s="96"/>
      <c r="G84" s="96"/>
      <c r="H84" s="96"/>
      <c r="I84" s="93"/>
      <c r="J84" s="94"/>
      <c r="K84" s="311">
        <v>0.05</v>
      </c>
      <c r="L84" s="859">
        <f>N78*K84</f>
        <v>26.529567257037709</v>
      </c>
      <c r="M84" s="860"/>
      <c r="N84" s="57"/>
    </row>
    <row r="85" spans="1:14" ht="15.75" thickBot="1">
      <c r="B85" s="97" t="s">
        <v>974</v>
      </c>
      <c r="C85" s="98"/>
      <c r="D85" s="98"/>
      <c r="E85" s="98"/>
      <c r="F85" s="98"/>
      <c r="G85" s="98"/>
      <c r="H85" s="98"/>
      <c r="I85" s="99"/>
      <c r="J85" s="100"/>
      <c r="K85" s="312">
        <v>0.05</v>
      </c>
      <c r="L85" s="861">
        <f>N78*K85</f>
        <v>26.529567257037709</v>
      </c>
      <c r="M85" s="862"/>
      <c r="N85" s="57"/>
    </row>
    <row r="86" spans="1:14" ht="15.75" thickBot="1">
      <c r="B86" s="825" t="s">
        <v>953</v>
      </c>
      <c r="C86" s="826"/>
      <c r="D86" s="826"/>
      <c r="E86" s="826"/>
      <c r="F86" s="826"/>
      <c r="G86" s="826"/>
      <c r="H86" s="826"/>
      <c r="I86" s="826"/>
      <c r="J86" s="826"/>
      <c r="K86" s="826"/>
      <c r="L86" s="826"/>
      <c r="M86" s="827"/>
      <c r="N86" s="58">
        <f>L83+L84+L85</f>
        <v>159.17740354222624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689.76874868298034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1510</v>
      </c>
      <c r="C31" s="87" t="s">
        <v>1511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530.59134514075413</v>
      </c>
      <c r="N49" s="279">
        <f>K49*M49</f>
        <v>47753.221062667872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113168.88479497121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121863.62483995064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24372.724967990129</v>
      </c>
      <c r="M83" s="860"/>
      <c r="N83" s="57"/>
    </row>
    <row r="84" spans="1:14">
      <c r="B84" s="95" t="s">
        <v>973</v>
      </c>
      <c r="C84" s="96"/>
      <c r="D84" s="96"/>
      <c r="E84" s="96"/>
      <c r="F84" s="96"/>
      <c r="G84" s="96"/>
      <c r="H84" s="96"/>
      <c r="I84" s="93"/>
      <c r="J84" s="94"/>
      <c r="K84" s="311">
        <v>0.05</v>
      </c>
      <c r="L84" s="859">
        <f>N78*K84</f>
        <v>6093.1812419975322</v>
      </c>
      <c r="M84" s="860"/>
      <c r="N84" s="57"/>
    </row>
    <row r="85" spans="1:14" ht="15.75" thickBot="1">
      <c r="B85" s="97" t="s">
        <v>974</v>
      </c>
      <c r="C85" s="98"/>
      <c r="D85" s="98"/>
      <c r="E85" s="98"/>
      <c r="F85" s="98"/>
      <c r="G85" s="98"/>
      <c r="H85" s="98"/>
      <c r="I85" s="99"/>
      <c r="J85" s="100"/>
      <c r="K85" s="312">
        <v>0.05</v>
      </c>
      <c r="L85" s="861">
        <f>N78*K85</f>
        <v>6093.1812419975322</v>
      </c>
      <c r="M85" s="862"/>
      <c r="N85" s="57"/>
    </row>
    <row r="86" spans="1:14" ht="15.75" thickBot="1">
      <c r="B86" s="825" t="s">
        <v>953</v>
      </c>
      <c r="C86" s="826"/>
      <c r="D86" s="826"/>
      <c r="E86" s="826"/>
      <c r="F86" s="826"/>
      <c r="G86" s="826"/>
      <c r="H86" s="826"/>
      <c r="I86" s="826"/>
      <c r="J86" s="826"/>
      <c r="K86" s="826"/>
      <c r="L86" s="826"/>
      <c r="M86" s="827"/>
      <c r="N86" s="58">
        <f>L83+L84+L85</f>
        <v>36559.087451985193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158422.71229193584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1512</v>
      </c>
      <c r="C31" s="87" t="s">
        <v>1513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530.59134514075413</v>
      </c>
      <c r="N49" s="279">
        <f>K49*M49</f>
        <v>47753.221062667872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113168.88479497121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121863.62483995064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24372.724967990129</v>
      </c>
      <c r="M83" s="860"/>
      <c r="N83" s="57"/>
    </row>
    <row r="84" spans="1:14">
      <c r="B84" s="95" t="s">
        <v>973</v>
      </c>
      <c r="C84" s="96"/>
      <c r="D84" s="96"/>
      <c r="E84" s="96"/>
      <c r="F84" s="96"/>
      <c r="G84" s="96"/>
      <c r="H84" s="96"/>
      <c r="I84" s="93"/>
      <c r="J84" s="94"/>
      <c r="K84" s="311">
        <v>0.05</v>
      </c>
      <c r="L84" s="859">
        <f>N78*K84</f>
        <v>6093.1812419975322</v>
      </c>
      <c r="M84" s="860"/>
      <c r="N84" s="57"/>
    </row>
    <row r="85" spans="1:14" ht="15.75" thickBot="1">
      <c r="B85" s="97" t="s">
        <v>974</v>
      </c>
      <c r="C85" s="98"/>
      <c r="D85" s="98"/>
      <c r="E85" s="98"/>
      <c r="F85" s="98"/>
      <c r="G85" s="98"/>
      <c r="H85" s="98"/>
      <c r="I85" s="99"/>
      <c r="J85" s="100"/>
      <c r="K85" s="312">
        <v>0.05</v>
      </c>
      <c r="L85" s="861">
        <f>N78*K85</f>
        <v>6093.1812419975322</v>
      </c>
      <c r="M85" s="862"/>
      <c r="N85" s="57"/>
    </row>
    <row r="86" spans="1:14" ht="15.75" thickBot="1">
      <c r="B86" s="825" t="s">
        <v>953</v>
      </c>
      <c r="C86" s="826"/>
      <c r="D86" s="826"/>
      <c r="E86" s="826"/>
      <c r="F86" s="826"/>
      <c r="G86" s="826"/>
      <c r="H86" s="826"/>
      <c r="I86" s="826"/>
      <c r="J86" s="826"/>
      <c r="K86" s="826"/>
      <c r="L86" s="826"/>
      <c r="M86" s="827"/>
      <c r="N86" s="58">
        <f>L83+L84+L85</f>
        <v>36559.087451985193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158422.71229193584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1514</v>
      </c>
      <c r="C31" s="87" t="s">
        <v>1515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65415.663732303343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74110.403777282787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14822.080755456558</v>
      </c>
      <c r="M83" s="860"/>
      <c r="N83" s="57"/>
    </row>
    <row r="84" spans="1:14">
      <c r="B84" s="95" t="s">
        <v>973</v>
      </c>
      <c r="C84" s="96"/>
      <c r="D84" s="96"/>
      <c r="E84" s="96"/>
      <c r="F84" s="96"/>
      <c r="G84" s="96"/>
      <c r="H84" s="96"/>
      <c r="I84" s="93"/>
      <c r="J84" s="94"/>
      <c r="K84" s="311">
        <v>0.05</v>
      </c>
      <c r="L84" s="859">
        <f>N78*K84</f>
        <v>3705.5201888641395</v>
      </c>
      <c r="M84" s="860"/>
      <c r="N84" s="57"/>
    </row>
    <row r="85" spans="1:14" ht="15.75" thickBot="1">
      <c r="B85" s="97" t="s">
        <v>974</v>
      </c>
      <c r="C85" s="98"/>
      <c r="D85" s="98"/>
      <c r="E85" s="98"/>
      <c r="F85" s="98"/>
      <c r="G85" s="98"/>
      <c r="H85" s="98"/>
      <c r="I85" s="99"/>
      <c r="J85" s="100"/>
      <c r="K85" s="312">
        <v>0.05</v>
      </c>
      <c r="L85" s="861">
        <f>N78*K85</f>
        <v>3705.5201888641395</v>
      </c>
      <c r="M85" s="862"/>
      <c r="N85" s="57"/>
    </row>
    <row r="86" spans="1:14" ht="15.75" thickBot="1">
      <c r="B86" s="825" t="s">
        <v>953</v>
      </c>
      <c r="C86" s="826"/>
      <c r="D86" s="826"/>
      <c r="E86" s="826"/>
      <c r="F86" s="826"/>
      <c r="G86" s="826"/>
      <c r="H86" s="826"/>
      <c r="I86" s="826"/>
      <c r="J86" s="826"/>
      <c r="K86" s="826"/>
      <c r="L86" s="826"/>
      <c r="M86" s="827"/>
      <c r="N86" s="58">
        <f>L83+L84+L85</f>
        <v>22233.121133184835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96343.524910467619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1516</v>
      </c>
      <c r="C31" s="87" t="s">
        <v>1517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45</v>
      </c>
      <c r="N36" s="279">
        <f>K36/M36</f>
        <v>1355.5736269614104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139840.51970233841</v>
      </c>
      <c r="L37" s="277"/>
      <c r="M37" s="278">
        <v>45</v>
      </c>
      <c r="N37" s="279">
        <f>K37/M37</f>
        <v>3107.5671044964092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97601.301141221542</v>
      </c>
      <c r="L38" s="277"/>
      <c r="M38" s="278">
        <v>45</v>
      </c>
      <c r="N38" s="279">
        <f>K38/M38</f>
        <v>2168.9178031382567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5.9707845448446664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6638.0293191409201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50319.741332541031</v>
      </c>
      <c r="N48" s="279">
        <f>K48*M48</f>
        <v>65415.663732303343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65415.663732303343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1122.7940548877348</v>
      </c>
      <c r="M59" s="830"/>
      <c r="N59" s="294">
        <f>K59*L59</f>
        <v>1459.6322713540553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597.07845448446665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74110.403777282787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14822.080755456558</v>
      </c>
      <c r="M83" s="860"/>
      <c r="N83" s="57"/>
    </row>
    <row r="84" spans="1:14">
      <c r="B84" s="95" t="s">
        <v>973</v>
      </c>
      <c r="C84" s="96"/>
      <c r="D84" s="96"/>
      <c r="E84" s="96"/>
      <c r="F84" s="96"/>
      <c r="G84" s="96"/>
      <c r="H84" s="96"/>
      <c r="I84" s="93"/>
      <c r="J84" s="94"/>
      <c r="K84" s="311">
        <v>0.05</v>
      </c>
      <c r="L84" s="859">
        <f>N78*K84</f>
        <v>3705.5201888641395</v>
      </c>
      <c r="M84" s="860"/>
      <c r="N84" s="57"/>
    </row>
    <row r="85" spans="1:14" ht="15.75" thickBot="1">
      <c r="B85" s="97" t="s">
        <v>974</v>
      </c>
      <c r="C85" s="98"/>
      <c r="D85" s="98"/>
      <c r="E85" s="98"/>
      <c r="F85" s="98"/>
      <c r="G85" s="98"/>
      <c r="H85" s="98"/>
      <c r="I85" s="99"/>
      <c r="J85" s="100"/>
      <c r="K85" s="312">
        <v>0.05</v>
      </c>
      <c r="L85" s="861">
        <f>N78*K85</f>
        <v>3705.5201888641395</v>
      </c>
      <c r="M85" s="862"/>
      <c r="N85" s="57"/>
    </row>
    <row r="86" spans="1:14" ht="15.75" thickBot="1">
      <c r="B86" s="825" t="s">
        <v>953</v>
      </c>
      <c r="C86" s="826"/>
      <c r="D86" s="826"/>
      <c r="E86" s="826"/>
      <c r="F86" s="826"/>
      <c r="G86" s="826"/>
      <c r="H86" s="826"/>
      <c r="I86" s="826"/>
      <c r="J86" s="826"/>
      <c r="K86" s="826"/>
      <c r="L86" s="826"/>
      <c r="M86" s="827"/>
      <c r="N86" s="58">
        <f>L83+L84+L85</f>
        <v>22233.121133184835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96343.524910467619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1518</v>
      </c>
      <c r="C31" s="87" t="s">
        <v>1519</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530.59134514075413</v>
      </c>
      <c r="N48" s="279">
        <f>K48*M48</f>
        <v>530.59134514075413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530.59134514075413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530.59134514075413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106.11826902815083</v>
      </c>
      <c r="M83" s="860"/>
      <c r="N83" s="57"/>
    </row>
    <row r="84" spans="1:14">
      <c r="B84" s="95" t="s">
        <v>973</v>
      </c>
      <c r="C84" s="96"/>
      <c r="D84" s="96"/>
      <c r="E84" s="96"/>
      <c r="F84" s="96"/>
      <c r="G84" s="96"/>
      <c r="H84" s="96"/>
      <c r="I84" s="93"/>
      <c r="J84" s="94"/>
      <c r="K84" s="311">
        <v>0.05</v>
      </c>
      <c r="L84" s="859">
        <f>N78*K84</f>
        <v>26.529567257037709</v>
      </c>
      <c r="M84" s="860"/>
      <c r="N84" s="57"/>
    </row>
    <row r="85" spans="1:14" ht="15.75" thickBot="1">
      <c r="B85" s="97" t="s">
        <v>974</v>
      </c>
      <c r="C85" s="98"/>
      <c r="D85" s="98"/>
      <c r="E85" s="98"/>
      <c r="F85" s="98"/>
      <c r="G85" s="98"/>
      <c r="H85" s="98"/>
      <c r="I85" s="99"/>
      <c r="J85" s="100"/>
      <c r="K85" s="312">
        <v>0.05</v>
      </c>
      <c r="L85" s="861">
        <f>N78*K85</f>
        <v>26.529567257037709</v>
      </c>
      <c r="M85" s="862"/>
      <c r="N85" s="57"/>
    </row>
    <row r="86" spans="1:14" ht="15.75" thickBot="1">
      <c r="B86" s="825" t="s">
        <v>953</v>
      </c>
      <c r="C86" s="826"/>
      <c r="D86" s="826"/>
      <c r="E86" s="826"/>
      <c r="F86" s="826"/>
      <c r="G86" s="826"/>
      <c r="H86" s="826"/>
      <c r="I86" s="826"/>
      <c r="J86" s="826"/>
      <c r="K86" s="826"/>
      <c r="L86" s="826"/>
      <c r="M86" s="827"/>
      <c r="N86" s="58">
        <f>L83+L84+L85</f>
        <v>159.17740354222624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689.76874868298034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459"/>
      <c r="L30" s="836" t="s">
        <v>945</v>
      </c>
      <c r="M30" s="837"/>
      <c r="N30" s="77" t="s">
        <v>946</v>
      </c>
    </row>
    <row r="31" spans="1:14" ht="15.75" thickBot="1">
      <c r="A31" t="s">
        <v>1845</v>
      </c>
      <c r="B31" s="86" t="s">
        <v>1522</v>
      </c>
      <c r="C31" s="87" t="s">
        <v>1520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810</v>
      </c>
      <c r="B48" s="49" t="str">
        <f>VLOOKUP(A48,MATERIALES!A4:D373,3,FALSE)</f>
        <v>Cemento Asfaltico 40-50</v>
      </c>
      <c r="C48" s="288"/>
      <c r="D48" s="288"/>
      <c r="E48" s="288"/>
      <c r="F48" s="288"/>
      <c r="G48" s="288"/>
      <c r="H48" s="288"/>
      <c r="I48" s="275"/>
      <c r="J48" s="231" t="str">
        <f>VLOOKUP(A48,MATERIALES!A4:D373,2,FALSE)</f>
        <v>kg</v>
      </c>
      <c r="K48" s="289">
        <v>1</v>
      </c>
      <c r="L48" s="274"/>
      <c r="M48" s="409">
        <f>VLOOKUP(A48,MATERIALES!A4:D395,4,FALSE)</f>
        <v>1674.8649099763641</v>
      </c>
      <c r="N48" s="279">
        <f>K48*M48</f>
        <v>1674.8649099763641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1674.8649099763641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1674.8649099763641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334.97298199527285</v>
      </c>
      <c r="M83" s="860"/>
      <c r="N83" s="57"/>
    </row>
    <row r="84" spans="1:14">
      <c r="B84" s="95" t="s">
        <v>973</v>
      </c>
      <c r="C84" s="96"/>
      <c r="D84" s="96"/>
      <c r="E84" s="96"/>
      <c r="F84" s="96"/>
      <c r="G84" s="96"/>
      <c r="H84" s="96"/>
      <c r="I84" s="93"/>
      <c r="J84" s="94"/>
      <c r="K84" s="311">
        <v>0.05</v>
      </c>
      <c r="L84" s="859">
        <f>N78*K84</f>
        <v>83.743245498818212</v>
      </c>
      <c r="M84" s="860"/>
      <c r="N84" s="57"/>
    </row>
    <row r="85" spans="1:14" ht="15.75" thickBot="1">
      <c r="B85" s="97" t="s">
        <v>974</v>
      </c>
      <c r="C85" s="98"/>
      <c r="D85" s="98"/>
      <c r="E85" s="98"/>
      <c r="F85" s="98"/>
      <c r="G85" s="98"/>
      <c r="H85" s="98"/>
      <c r="I85" s="99"/>
      <c r="J85" s="100"/>
      <c r="K85" s="312">
        <v>0.05</v>
      </c>
      <c r="L85" s="861">
        <f>N78*K85</f>
        <v>83.743245498818212</v>
      </c>
      <c r="M85" s="862"/>
      <c r="N85" s="57"/>
    </row>
    <row r="86" spans="1:14" ht="15.75" thickBot="1">
      <c r="B86" s="825" t="s">
        <v>953</v>
      </c>
      <c r="C86" s="826"/>
      <c r="D86" s="826"/>
      <c r="E86" s="826"/>
      <c r="F86" s="826"/>
      <c r="G86" s="826"/>
      <c r="H86" s="826"/>
      <c r="I86" s="826"/>
      <c r="J86" s="826"/>
      <c r="K86" s="826"/>
      <c r="L86" s="826"/>
      <c r="M86" s="827"/>
      <c r="N86" s="58">
        <f>L83+L84+L85</f>
        <v>502.4594729929093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2177.3243829692733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1523</v>
      </c>
      <c r="C31" s="87" t="s">
        <v>1530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805</v>
      </c>
      <c r="B48" s="49" t="str">
        <f>VLOOKUP(A48,MATERIALES!A4:D373,3,FALSE)</f>
        <v>Cemento Asfaltico 60-70</v>
      </c>
      <c r="C48" s="288"/>
      <c r="D48" s="288"/>
      <c r="E48" s="288"/>
      <c r="F48" s="288"/>
      <c r="G48" s="288"/>
      <c r="H48" s="288"/>
      <c r="I48" s="275"/>
      <c r="J48" s="231" t="str">
        <f>VLOOKUP(A48,MATERIALES!A4:D373,2,FALSE)</f>
        <v>kg</v>
      </c>
      <c r="K48" s="289">
        <v>1</v>
      </c>
      <c r="L48" s="274"/>
      <c r="M48" s="409">
        <f>VLOOKUP(A48,MATERIALES!A4:D395,4,FALSE)</f>
        <v>1674.8649099763641</v>
      </c>
      <c r="N48" s="279">
        <f>K48*M48</f>
        <v>1674.8649099763641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1674.8649099763641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1674.8649099763641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334.97298199527285</v>
      </c>
      <c r="M83" s="860"/>
      <c r="N83" s="57"/>
    </row>
    <row r="84" spans="1:14">
      <c r="B84" s="95" t="s">
        <v>973</v>
      </c>
      <c r="C84" s="96"/>
      <c r="D84" s="96"/>
      <c r="E84" s="96"/>
      <c r="F84" s="96"/>
      <c r="G84" s="96"/>
      <c r="H84" s="96"/>
      <c r="I84" s="93"/>
      <c r="J84" s="94"/>
      <c r="K84" s="311">
        <v>0.05</v>
      </c>
      <c r="L84" s="859">
        <f>N78*K84</f>
        <v>83.743245498818212</v>
      </c>
      <c r="M84" s="860"/>
      <c r="N84" s="57"/>
    </row>
    <row r="85" spans="1:14" ht="15.75" thickBot="1">
      <c r="B85" s="97" t="s">
        <v>974</v>
      </c>
      <c r="C85" s="98"/>
      <c r="D85" s="98"/>
      <c r="E85" s="98"/>
      <c r="F85" s="98"/>
      <c r="G85" s="98"/>
      <c r="H85" s="98"/>
      <c r="I85" s="99"/>
      <c r="J85" s="100"/>
      <c r="K85" s="312">
        <v>0.05</v>
      </c>
      <c r="L85" s="861">
        <f>N78*K85</f>
        <v>83.743245498818212</v>
      </c>
      <c r="M85" s="862"/>
      <c r="N85" s="57"/>
    </row>
    <row r="86" spans="1:14" ht="15.75" thickBot="1">
      <c r="B86" s="825" t="s">
        <v>953</v>
      </c>
      <c r="C86" s="826"/>
      <c r="D86" s="826"/>
      <c r="E86" s="826"/>
      <c r="F86" s="826"/>
      <c r="G86" s="826"/>
      <c r="H86" s="826"/>
      <c r="I86" s="826"/>
      <c r="J86" s="826"/>
      <c r="K86" s="826"/>
      <c r="L86" s="826"/>
      <c r="M86" s="827"/>
      <c r="N86" s="58">
        <f>L83+L84+L85</f>
        <v>502.4594729929093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2177.3243829692733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1525</v>
      </c>
      <c r="C31" s="87" t="s">
        <v>1524</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808</v>
      </c>
      <c r="B48" s="49" t="str">
        <f>VLOOKUP(A48,MATERIALES!A4:D373,3,FALSE)</f>
        <v>Cemento Asfaltico 80-100</v>
      </c>
      <c r="C48" s="288"/>
      <c r="D48" s="288"/>
      <c r="E48" s="288"/>
      <c r="F48" s="288"/>
      <c r="G48" s="288"/>
      <c r="H48" s="288"/>
      <c r="I48" s="275"/>
      <c r="J48" s="231" t="str">
        <f>VLOOKUP(A48,MATERIALES!A4:D373,2,FALSE)</f>
        <v>kg</v>
      </c>
      <c r="K48" s="289">
        <v>1</v>
      </c>
      <c r="L48" s="274"/>
      <c r="M48" s="409">
        <f>VLOOKUP(A48,MATERIALES!A4:D395,4,FALSE)</f>
        <v>1674.8649099763641</v>
      </c>
      <c r="N48" s="279">
        <f>K48*M48</f>
        <v>1674.8649099763641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1674.8649099763641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1674.8649099763641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334.97298199527285</v>
      </c>
      <c r="M83" s="860"/>
      <c r="N83" s="57"/>
    </row>
    <row r="84" spans="1:14">
      <c r="B84" s="95" t="s">
        <v>973</v>
      </c>
      <c r="C84" s="96"/>
      <c r="D84" s="96"/>
      <c r="E84" s="96"/>
      <c r="F84" s="96"/>
      <c r="G84" s="96"/>
      <c r="H84" s="96"/>
      <c r="I84" s="93"/>
      <c r="J84" s="94"/>
      <c r="K84" s="311">
        <v>0.05</v>
      </c>
      <c r="L84" s="859">
        <f>N78*K84</f>
        <v>83.743245498818212</v>
      </c>
      <c r="M84" s="860"/>
      <c r="N84" s="57"/>
    </row>
    <row r="85" spans="1:14" ht="15.75" thickBot="1">
      <c r="B85" s="97" t="s">
        <v>974</v>
      </c>
      <c r="C85" s="98"/>
      <c r="D85" s="98"/>
      <c r="E85" s="98"/>
      <c r="F85" s="98"/>
      <c r="G85" s="98"/>
      <c r="H85" s="98"/>
      <c r="I85" s="99"/>
      <c r="J85" s="100"/>
      <c r="K85" s="312">
        <v>0.05</v>
      </c>
      <c r="L85" s="861">
        <f>N78*K85</f>
        <v>83.743245498818212</v>
      </c>
      <c r="M85" s="862"/>
      <c r="N85" s="57"/>
    </row>
    <row r="86" spans="1:14" ht="15.75" thickBot="1">
      <c r="B86" s="825" t="s">
        <v>953</v>
      </c>
      <c r="C86" s="826"/>
      <c r="D86" s="826"/>
      <c r="E86" s="826"/>
      <c r="F86" s="826"/>
      <c r="G86" s="826"/>
      <c r="H86" s="826"/>
      <c r="I86" s="826"/>
      <c r="J86" s="826"/>
      <c r="K86" s="826"/>
      <c r="L86" s="826"/>
      <c r="M86" s="827"/>
      <c r="N86" s="58">
        <f>L83+L84+L85</f>
        <v>502.4594729929093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2177.3243829692733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1527</v>
      </c>
      <c r="C31" s="87" t="s">
        <v>1531</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854</v>
      </c>
      <c r="B48" s="49" t="str">
        <f>VLOOKUP(A48,MATERIALES!A4:D373,3,FALSE)</f>
        <v>Emulsión CRM</v>
      </c>
      <c r="C48" s="288"/>
      <c r="D48" s="288"/>
      <c r="E48" s="288"/>
      <c r="F48" s="288"/>
      <c r="G48" s="288"/>
      <c r="H48" s="288"/>
      <c r="I48" s="275"/>
      <c r="J48" s="231" t="str">
        <f>VLOOKUP(A48,MATERIALES!A4:D373,2,FALSE)</f>
        <v>lt</v>
      </c>
      <c r="K48" s="289">
        <v>1</v>
      </c>
      <c r="L48" s="274"/>
      <c r="M48" s="409">
        <f>VLOOKUP(A48,MATERIALES!A4:D395,4,FALSE)</f>
        <v>1876.2727156064332</v>
      </c>
      <c r="N48" s="279">
        <f>K48*M48</f>
        <v>1876.2727156064332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1876.2727156064332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1876.2727156064332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375.25454312128664</v>
      </c>
      <c r="M83" s="860"/>
      <c r="N83" s="57"/>
    </row>
    <row r="84" spans="1:14">
      <c r="B84" s="95" t="s">
        <v>973</v>
      </c>
      <c r="C84" s="96"/>
      <c r="D84" s="96"/>
      <c r="E84" s="96"/>
      <c r="F84" s="96"/>
      <c r="G84" s="96"/>
      <c r="H84" s="96"/>
      <c r="I84" s="93"/>
      <c r="J84" s="94"/>
      <c r="K84" s="311">
        <v>0.05</v>
      </c>
      <c r="L84" s="859">
        <f>N78*K84</f>
        <v>93.813635780321661</v>
      </c>
      <c r="M84" s="860"/>
      <c r="N84" s="57"/>
    </row>
    <row r="85" spans="1:14" ht="15.75" thickBot="1">
      <c r="B85" s="97" t="s">
        <v>974</v>
      </c>
      <c r="C85" s="98"/>
      <c r="D85" s="98"/>
      <c r="E85" s="98"/>
      <c r="F85" s="98"/>
      <c r="G85" s="98"/>
      <c r="H85" s="98"/>
      <c r="I85" s="99"/>
      <c r="J85" s="100"/>
      <c r="K85" s="312">
        <v>0.05</v>
      </c>
      <c r="L85" s="861">
        <f>N78*K85</f>
        <v>93.813635780321661</v>
      </c>
      <c r="M85" s="862"/>
      <c r="N85" s="57"/>
    </row>
    <row r="86" spans="1:14" ht="15.75" thickBot="1">
      <c r="B86" s="825" t="s">
        <v>953</v>
      </c>
      <c r="C86" s="826"/>
      <c r="D86" s="826"/>
      <c r="E86" s="826"/>
      <c r="F86" s="826"/>
      <c r="G86" s="826"/>
      <c r="H86" s="826"/>
      <c r="I86" s="826"/>
      <c r="J86" s="826"/>
      <c r="K86" s="826"/>
      <c r="L86" s="826"/>
      <c r="M86" s="827"/>
      <c r="N86" s="58">
        <f>L83+L84+L85</f>
        <v>562.88181468193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2439.1545302883633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1036</v>
      </c>
      <c r="C31" s="87" t="s">
        <v>1532</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865</v>
      </c>
      <c r="B48" s="49" t="str">
        <f>VLOOKUP(A48,MATERIALES!A4:D373,3,FALSE)</f>
        <v>Emulsión Asfáltica de Rotura Lenta CRL</v>
      </c>
      <c r="C48" s="288"/>
      <c r="D48" s="288"/>
      <c r="E48" s="288"/>
      <c r="F48" s="288"/>
      <c r="G48" s="288"/>
      <c r="H48" s="288"/>
      <c r="I48" s="275"/>
      <c r="J48" s="231" t="str">
        <f>VLOOKUP(A48,MATERIALES!A4:D373,2,FALSE)</f>
        <v>lt</v>
      </c>
      <c r="K48" s="289">
        <v>1</v>
      </c>
      <c r="L48" s="274"/>
      <c r="M48" s="409">
        <f>VLOOKUP(A48,MATERIALES!A4:D395,4,FALSE)</f>
        <v>1918.6743588969741</v>
      </c>
      <c r="N48" s="279">
        <f>K48*M48</f>
        <v>1918.6743588969741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1918.6743588969741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1918.6743588969741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383.73487177939484</v>
      </c>
      <c r="M83" s="860"/>
      <c r="N83" s="57"/>
    </row>
    <row r="84" spans="1:14">
      <c r="B84" s="95" t="s">
        <v>973</v>
      </c>
      <c r="C84" s="96"/>
      <c r="D84" s="96"/>
      <c r="E84" s="96"/>
      <c r="F84" s="96"/>
      <c r="G84" s="96"/>
      <c r="H84" s="96"/>
      <c r="I84" s="93"/>
      <c r="J84" s="94"/>
      <c r="K84" s="311">
        <v>0.05</v>
      </c>
      <c r="L84" s="859">
        <f>N78*K84</f>
        <v>95.933717944848709</v>
      </c>
      <c r="M84" s="860"/>
      <c r="N84" s="57"/>
    </row>
    <row r="85" spans="1:14" ht="15.75" thickBot="1">
      <c r="B85" s="97" t="s">
        <v>974</v>
      </c>
      <c r="C85" s="98"/>
      <c r="D85" s="98"/>
      <c r="E85" s="98"/>
      <c r="F85" s="98"/>
      <c r="G85" s="98"/>
      <c r="H85" s="98"/>
      <c r="I85" s="99"/>
      <c r="J85" s="100"/>
      <c r="K85" s="312">
        <v>0.05</v>
      </c>
      <c r="L85" s="861">
        <f>N78*K85</f>
        <v>95.933717944848709</v>
      </c>
      <c r="M85" s="862"/>
      <c r="N85" s="57"/>
    </row>
    <row r="86" spans="1:14" ht="15.75" thickBot="1">
      <c r="B86" s="825" t="s">
        <v>953</v>
      </c>
      <c r="C86" s="826"/>
      <c r="D86" s="826"/>
      <c r="E86" s="826"/>
      <c r="F86" s="826"/>
      <c r="G86" s="826"/>
      <c r="H86" s="826"/>
      <c r="I86" s="826"/>
      <c r="J86" s="826"/>
      <c r="K86" s="826"/>
      <c r="L86" s="826"/>
      <c r="M86" s="827"/>
      <c r="N86" s="58">
        <f>L83+L84+L85</f>
        <v>575.60230766909228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2494.2766665660665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1037</v>
      </c>
      <c r="C31" s="87" t="s">
        <v>1533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852</v>
      </c>
      <c r="B48" s="49" t="str">
        <f>VLOOKUP(A48,MATERIALES!A4:D373,3,FALSE)</f>
        <v>Emulsión CRL-1hm</v>
      </c>
      <c r="C48" s="288"/>
      <c r="D48" s="288"/>
      <c r="E48" s="288"/>
      <c r="F48" s="288"/>
      <c r="G48" s="288"/>
      <c r="H48" s="288"/>
      <c r="I48" s="275"/>
      <c r="J48" s="231" t="str">
        <f>VLOOKUP(A48,MATERIALES!A4:D373,2,FALSE)</f>
        <v>lt</v>
      </c>
      <c r="K48" s="289">
        <v>1</v>
      </c>
      <c r="L48" s="274"/>
      <c r="M48" s="409">
        <f>VLOOKUP(A48,MATERIALES!A4:D395,4,FALSE)</f>
        <v>1876.2727156064332</v>
      </c>
      <c r="N48" s="279">
        <f>K48*M48</f>
        <v>1876.2727156064332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1876.2727156064332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1876.2727156064332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375.25454312128664</v>
      </c>
      <c r="M83" s="860"/>
      <c r="N83" s="57"/>
    </row>
    <row r="84" spans="1:14">
      <c r="B84" s="95" t="s">
        <v>973</v>
      </c>
      <c r="C84" s="96"/>
      <c r="D84" s="96"/>
      <c r="E84" s="96"/>
      <c r="F84" s="96"/>
      <c r="G84" s="96"/>
      <c r="H84" s="96"/>
      <c r="I84" s="93"/>
      <c r="J84" s="94"/>
      <c r="K84" s="311">
        <v>0.05</v>
      </c>
      <c r="L84" s="859">
        <f>N78*K84</f>
        <v>93.813635780321661</v>
      </c>
      <c r="M84" s="860"/>
      <c r="N84" s="57"/>
    </row>
    <row r="85" spans="1:14" ht="15.75" thickBot="1">
      <c r="B85" s="97" t="s">
        <v>974</v>
      </c>
      <c r="C85" s="98"/>
      <c r="D85" s="98"/>
      <c r="E85" s="98"/>
      <c r="F85" s="98"/>
      <c r="G85" s="98"/>
      <c r="H85" s="98"/>
      <c r="I85" s="99"/>
      <c r="J85" s="100"/>
      <c r="K85" s="312">
        <v>0.05</v>
      </c>
      <c r="L85" s="861">
        <f>N78*K85</f>
        <v>93.813635780321661</v>
      </c>
      <c r="M85" s="862"/>
      <c r="N85" s="57"/>
    </row>
    <row r="86" spans="1:14" ht="15.75" thickBot="1">
      <c r="B86" s="825" t="s">
        <v>953</v>
      </c>
      <c r="C86" s="826"/>
      <c r="D86" s="826"/>
      <c r="E86" s="826"/>
      <c r="F86" s="826"/>
      <c r="G86" s="826"/>
      <c r="H86" s="826"/>
      <c r="I86" s="826"/>
      <c r="J86" s="826"/>
      <c r="K86" s="826"/>
      <c r="L86" s="826"/>
      <c r="M86" s="827"/>
      <c r="N86" s="58">
        <f>L83+L84+L85</f>
        <v>562.88181468193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2439.1545302883633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1528</v>
      </c>
      <c r="C31" s="87" t="s">
        <v>1534</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850</v>
      </c>
      <c r="B48" s="49" t="str">
        <f>VLOOKUP(A48,MATERIALES!A4:D373,3,FALSE)</f>
        <v>Emulsión CRL-1h</v>
      </c>
      <c r="C48" s="288"/>
      <c r="D48" s="288"/>
      <c r="E48" s="288"/>
      <c r="F48" s="288"/>
      <c r="G48" s="288"/>
      <c r="H48" s="288"/>
      <c r="I48" s="275"/>
      <c r="J48" s="231" t="str">
        <f>VLOOKUP(A48,MATERIALES!A4:D373,2,FALSE)</f>
        <v>lt</v>
      </c>
      <c r="K48" s="289">
        <v>1</v>
      </c>
      <c r="L48" s="274"/>
      <c r="M48" s="409">
        <f>VLOOKUP(A48,MATERIALES!A4:D395,4,FALSE)</f>
        <v>1876.2727156064332</v>
      </c>
      <c r="N48" s="279">
        <f>K48*M48</f>
        <v>1876.2727156064332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1876.2727156064332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1876.2727156064332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375.25454312128664</v>
      </c>
      <c r="M83" s="860"/>
      <c r="N83" s="57"/>
    </row>
    <row r="84" spans="1:14">
      <c r="B84" s="95" t="s">
        <v>973</v>
      </c>
      <c r="C84" s="96"/>
      <c r="D84" s="96"/>
      <c r="E84" s="96"/>
      <c r="F84" s="96"/>
      <c r="G84" s="96"/>
      <c r="H84" s="96"/>
      <c r="I84" s="93"/>
      <c r="J84" s="94"/>
      <c r="K84" s="311">
        <v>0.05</v>
      </c>
      <c r="L84" s="859">
        <f>N78*K84</f>
        <v>93.813635780321661</v>
      </c>
      <c r="M84" s="860"/>
      <c r="N84" s="57"/>
    </row>
    <row r="85" spans="1:14" ht="15.75" thickBot="1">
      <c r="B85" s="97" t="s">
        <v>974</v>
      </c>
      <c r="C85" s="98"/>
      <c r="D85" s="98"/>
      <c r="E85" s="98"/>
      <c r="F85" s="98"/>
      <c r="G85" s="98"/>
      <c r="H85" s="98"/>
      <c r="I85" s="99"/>
      <c r="J85" s="100"/>
      <c r="K85" s="312">
        <v>0.05</v>
      </c>
      <c r="L85" s="861">
        <f>N78*K85</f>
        <v>93.813635780321661</v>
      </c>
      <c r="M85" s="862"/>
      <c r="N85" s="57"/>
    </row>
    <row r="86" spans="1:14" ht="15.75" thickBot="1">
      <c r="B86" s="825" t="s">
        <v>953</v>
      </c>
      <c r="C86" s="826"/>
      <c r="D86" s="826"/>
      <c r="E86" s="826"/>
      <c r="F86" s="826"/>
      <c r="G86" s="826"/>
      <c r="H86" s="826"/>
      <c r="I86" s="826"/>
      <c r="J86" s="826"/>
      <c r="K86" s="826"/>
      <c r="L86" s="826"/>
      <c r="M86" s="827"/>
      <c r="N86" s="58">
        <f>L83+L84+L85</f>
        <v>562.88181468193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2439.1545302883633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1535</v>
      </c>
      <c r="C31" s="87" t="s">
        <v>1536</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817</v>
      </c>
      <c r="B48" s="49" t="str">
        <f>VLOOKUP(A48,MATERIALES!A4:D373,3,FALSE)</f>
        <v>Cemento Asfáltico Modificado Con Grano De Caucho Reciclado Tipo I</v>
      </c>
      <c r="C48" s="288"/>
      <c r="D48" s="288"/>
      <c r="E48" s="288"/>
      <c r="F48" s="288"/>
      <c r="G48" s="288"/>
      <c r="H48" s="288"/>
      <c r="I48" s="275"/>
      <c r="J48" s="231" t="str">
        <f>VLOOKUP(A48,MATERIALES!A4:D373,2,FALSE)</f>
        <v>kg</v>
      </c>
      <c r="K48" s="289">
        <v>1</v>
      </c>
      <c r="L48" s="274"/>
      <c r="M48" s="409">
        <f>VLOOKUP(A48,MATERIALES!A4:D395,4,FALSE)</f>
        <v>2448.694900028735</v>
      </c>
      <c r="N48" s="279">
        <f>K48*M48</f>
        <v>2448.694900028735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2448.694900028735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2448.694900028735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489.73898000574701</v>
      </c>
      <c r="M83" s="860"/>
      <c r="N83" s="57"/>
    </row>
    <row r="84" spans="1:14">
      <c r="B84" s="95" t="s">
        <v>973</v>
      </c>
      <c r="C84" s="96"/>
      <c r="D84" s="96"/>
      <c r="E84" s="96"/>
      <c r="F84" s="96"/>
      <c r="G84" s="96"/>
      <c r="H84" s="96"/>
      <c r="I84" s="93"/>
      <c r="J84" s="94"/>
      <c r="K84" s="311">
        <v>0.05</v>
      </c>
      <c r="L84" s="859">
        <f>N78*K84</f>
        <v>122.43474500143675</v>
      </c>
      <c r="M84" s="860"/>
      <c r="N84" s="57"/>
    </row>
    <row r="85" spans="1:14" ht="15.75" thickBot="1">
      <c r="B85" s="97" t="s">
        <v>974</v>
      </c>
      <c r="C85" s="98"/>
      <c r="D85" s="98"/>
      <c r="E85" s="98"/>
      <c r="F85" s="98"/>
      <c r="G85" s="98"/>
      <c r="H85" s="98"/>
      <c r="I85" s="99"/>
      <c r="J85" s="100"/>
      <c r="K85" s="312">
        <v>0.05</v>
      </c>
      <c r="L85" s="861">
        <f>N78*K85</f>
        <v>122.43474500143675</v>
      </c>
      <c r="M85" s="862"/>
      <c r="N85" s="57"/>
    </row>
    <row r="86" spans="1:14" ht="15.75" thickBot="1">
      <c r="B86" s="825" t="s">
        <v>953</v>
      </c>
      <c r="C86" s="826"/>
      <c r="D86" s="826"/>
      <c r="E86" s="826"/>
      <c r="F86" s="826"/>
      <c r="G86" s="826"/>
      <c r="H86" s="826"/>
      <c r="I86" s="826"/>
      <c r="J86" s="826"/>
      <c r="K86" s="826"/>
      <c r="L86" s="826"/>
      <c r="M86" s="827"/>
      <c r="N86" s="58">
        <f>L83+L84+L85</f>
        <v>734.60847000862054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3183.3033700373553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1537</v>
      </c>
      <c r="C31" s="87" t="s">
        <v>1538</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819</v>
      </c>
      <c r="B48" s="49" t="str">
        <f>VLOOKUP(A48,MATERIALES!A4:D373,3,FALSE)</f>
        <v>Cemento Asfáltico Modificado Con Grano De Caucho Reciclado Tipo Il</v>
      </c>
      <c r="C48" s="288"/>
      <c r="D48" s="288"/>
      <c r="E48" s="288"/>
      <c r="F48" s="288"/>
      <c r="G48" s="288"/>
      <c r="H48" s="288"/>
      <c r="I48" s="275"/>
      <c r="J48" s="231" t="str">
        <f>VLOOKUP(A48,MATERIALES!A4:D373,2,FALSE)</f>
        <v>kg</v>
      </c>
      <c r="K48" s="289">
        <v>1</v>
      </c>
      <c r="L48" s="274"/>
      <c r="M48" s="409">
        <f>VLOOKUP(A48,MATERIALES!A4:D395,4,FALSE)</f>
        <v>2448.694900028735</v>
      </c>
      <c r="N48" s="279">
        <f>K48*M48</f>
        <v>2448.694900028735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2448.694900028735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2448.694900028735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489.73898000574701</v>
      </c>
      <c r="M83" s="860"/>
      <c r="N83" s="57"/>
    </row>
    <row r="84" spans="1:14">
      <c r="B84" s="95" t="s">
        <v>973</v>
      </c>
      <c r="C84" s="96"/>
      <c r="D84" s="96"/>
      <c r="E84" s="96"/>
      <c r="F84" s="96"/>
      <c r="G84" s="96"/>
      <c r="H84" s="96"/>
      <c r="I84" s="93"/>
      <c r="J84" s="94"/>
      <c r="K84" s="311">
        <v>0.05</v>
      </c>
      <c r="L84" s="859">
        <f>N78*K84</f>
        <v>122.43474500143675</v>
      </c>
      <c r="M84" s="860"/>
      <c r="N84" s="57"/>
    </row>
    <row r="85" spans="1:14" ht="15.75" thickBot="1">
      <c r="B85" s="97" t="s">
        <v>974</v>
      </c>
      <c r="C85" s="98"/>
      <c r="D85" s="98"/>
      <c r="E85" s="98"/>
      <c r="F85" s="98"/>
      <c r="G85" s="98"/>
      <c r="H85" s="98"/>
      <c r="I85" s="99"/>
      <c r="J85" s="100"/>
      <c r="K85" s="312">
        <v>0.05</v>
      </c>
      <c r="L85" s="861">
        <f>N78*K85</f>
        <v>122.43474500143675</v>
      </c>
      <c r="M85" s="862"/>
      <c r="N85" s="57"/>
    </row>
    <row r="86" spans="1:14" ht="15.75" thickBot="1">
      <c r="B86" s="825" t="s">
        <v>953</v>
      </c>
      <c r="C86" s="826"/>
      <c r="D86" s="826"/>
      <c r="E86" s="826"/>
      <c r="F86" s="826"/>
      <c r="G86" s="826"/>
      <c r="H86" s="826"/>
      <c r="I86" s="826"/>
      <c r="J86" s="826"/>
      <c r="K86" s="826"/>
      <c r="L86" s="826"/>
      <c r="M86" s="827"/>
      <c r="N86" s="58">
        <f>L83+L84+L85</f>
        <v>734.60847000862054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3183.3033700373553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1539</v>
      </c>
      <c r="C31" s="87" t="s">
        <v>1540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820</v>
      </c>
      <c r="B48" s="49" t="str">
        <f>VLOOKUP(A48,MATERIALES!A4:D373,3,FALSE)</f>
        <v>Cemento Asfáltico Modificado Con Grano De Caucho Reciclado Tipo lll</v>
      </c>
      <c r="C48" s="288"/>
      <c r="D48" s="288"/>
      <c r="E48" s="288"/>
      <c r="F48" s="288"/>
      <c r="G48" s="288"/>
      <c r="H48" s="288"/>
      <c r="I48" s="275"/>
      <c r="J48" s="231" t="str">
        <f>VLOOKUP(A48,MATERIALES!A4:D373,2,FALSE)</f>
        <v>kg</v>
      </c>
      <c r="K48" s="289">
        <v>1</v>
      </c>
      <c r="L48" s="274"/>
      <c r="M48" s="409">
        <f>VLOOKUP(A48,MATERIALES!A4:D395,4,FALSE)</f>
        <v>2448.694900028735</v>
      </c>
      <c r="N48" s="279">
        <f>K48*M48</f>
        <v>2448.694900028735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2448.694900028735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2448.694900028735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489.73898000574701</v>
      </c>
      <c r="M83" s="860"/>
      <c r="N83" s="57"/>
    </row>
    <row r="84" spans="1:14">
      <c r="B84" s="95" t="s">
        <v>973</v>
      </c>
      <c r="C84" s="96"/>
      <c r="D84" s="96"/>
      <c r="E84" s="96"/>
      <c r="F84" s="96"/>
      <c r="G84" s="96"/>
      <c r="H84" s="96"/>
      <c r="I84" s="93"/>
      <c r="J84" s="94"/>
      <c r="K84" s="311">
        <v>0.05</v>
      </c>
      <c r="L84" s="859">
        <f>N78*K84</f>
        <v>122.43474500143675</v>
      </c>
      <c r="M84" s="860"/>
      <c r="N84" s="57"/>
    </row>
    <row r="85" spans="1:14" ht="15.75" thickBot="1">
      <c r="B85" s="97" t="s">
        <v>974</v>
      </c>
      <c r="C85" s="98"/>
      <c r="D85" s="98"/>
      <c r="E85" s="98"/>
      <c r="F85" s="98"/>
      <c r="G85" s="98"/>
      <c r="H85" s="98"/>
      <c r="I85" s="99"/>
      <c r="J85" s="100"/>
      <c r="K85" s="312">
        <v>0.05</v>
      </c>
      <c r="L85" s="861">
        <f>N78*K85</f>
        <v>122.43474500143675</v>
      </c>
      <c r="M85" s="862"/>
      <c r="N85" s="57"/>
    </row>
    <row r="86" spans="1:14" ht="15.75" thickBot="1">
      <c r="B86" s="825" t="s">
        <v>953</v>
      </c>
      <c r="C86" s="826"/>
      <c r="D86" s="826"/>
      <c r="E86" s="826"/>
      <c r="F86" s="826"/>
      <c r="G86" s="826"/>
      <c r="H86" s="826"/>
      <c r="I86" s="826"/>
      <c r="J86" s="826"/>
      <c r="K86" s="826"/>
      <c r="L86" s="826"/>
      <c r="M86" s="827"/>
      <c r="N86" s="58">
        <f>L83+L84+L85</f>
        <v>734.60847000862054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3183.3033700373553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1038</v>
      </c>
      <c r="C31" s="87" t="s">
        <v>1541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812</v>
      </c>
      <c r="B48" s="49" t="str">
        <f>VLOOKUP(A48,MATERIALES!A4:D373,3,FALSE)</f>
        <v>Cemento asfaltico modificado con polímeros tipo I</v>
      </c>
      <c r="C48" s="288"/>
      <c r="D48" s="288"/>
      <c r="E48" s="288"/>
      <c r="F48" s="288"/>
      <c r="G48" s="288"/>
      <c r="H48" s="288"/>
      <c r="I48" s="275"/>
      <c r="J48" s="231" t="str">
        <f>VLOOKUP(A48,MATERIALES!A4:D373,2,FALSE)</f>
        <v>kg</v>
      </c>
      <c r="K48" s="289">
        <v>1</v>
      </c>
      <c r="L48" s="274"/>
      <c r="M48" s="409">
        <f>VLOOKUP(A48,MATERIALES!A4:D395,4,FALSE)</f>
        <v>3010.5166736284013</v>
      </c>
      <c r="N48" s="279">
        <f>K48*M48</f>
        <v>3010.5166736284013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3010.5166736284013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3010.5166736284013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602.10333472568027</v>
      </c>
      <c r="M83" s="860"/>
      <c r="N83" s="57"/>
    </row>
    <row r="84" spans="1:14">
      <c r="B84" s="95" t="s">
        <v>973</v>
      </c>
      <c r="C84" s="96"/>
      <c r="D84" s="96"/>
      <c r="E84" s="96"/>
      <c r="F84" s="96"/>
      <c r="G84" s="96"/>
      <c r="H84" s="96"/>
      <c r="I84" s="93"/>
      <c r="J84" s="94"/>
      <c r="K84" s="311">
        <v>0.05</v>
      </c>
      <c r="L84" s="859">
        <f>N78*K84</f>
        <v>150.52583368142007</v>
      </c>
      <c r="M84" s="860"/>
      <c r="N84" s="57"/>
    </row>
    <row r="85" spans="1:14" ht="15.75" thickBot="1">
      <c r="B85" s="97" t="s">
        <v>974</v>
      </c>
      <c r="C85" s="98"/>
      <c r="D85" s="98"/>
      <c r="E85" s="98"/>
      <c r="F85" s="98"/>
      <c r="G85" s="98"/>
      <c r="H85" s="98"/>
      <c r="I85" s="99"/>
      <c r="J85" s="100"/>
      <c r="K85" s="312">
        <v>0.05</v>
      </c>
      <c r="L85" s="861">
        <f>N78*K85</f>
        <v>150.52583368142007</v>
      </c>
      <c r="M85" s="862"/>
      <c r="N85" s="57"/>
    </row>
    <row r="86" spans="1:14" ht="15.75" thickBot="1">
      <c r="B86" s="825" t="s">
        <v>953</v>
      </c>
      <c r="C86" s="826"/>
      <c r="D86" s="826"/>
      <c r="E86" s="826"/>
      <c r="F86" s="826"/>
      <c r="G86" s="826"/>
      <c r="H86" s="826"/>
      <c r="I86" s="826"/>
      <c r="J86" s="826"/>
      <c r="K86" s="826"/>
      <c r="L86" s="826"/>
      <c r="M86" s="827"/>
      <c r="N86" s="58">
        <f>L83+L84+L85</f>
        <v>903.1550020885204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3913.6716757169215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1039</v>
      </c>
      <c r="C31" s="87" t="s">
        <v>1542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3010.5166736284013</v>
      </c>
      <c r="N48" s="279">
        <f>K48*M48</f>
        <v>3010.5166736284013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3010.5166736284013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3010.5166736284013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602.10333472568027</v>
      </c>
      <c r="M83" s="860"/>
      <c r="N83" s="57"/>
    </row>
    <row r="84" spans="1:14">
      <c r="B84" s="95" t="s">
        <v>973</v>
      </c>
      <c r="C84" s="96"/>
      <c r="D84" s="96"/>
      <c r="E84" s="96"/>
      <c r="F84" s="96"/>
      <c r="G84" s="96"/>
      <c r="H84" s="96"/>
      <c r="I84" s="93"/>
      <c r="J84" s="94"/>
      <c r="K84" s="311">
        <v>0.05</v>
      </c>
      <c r="L84" s="859">
        <f>N78*K84</f>
        <v>150.52583368142007</v>
      </c>
      <c r="M84" s="860"/>
      <c r="N84" s="57"/>
    </row>
    <row r="85" spans="1:14" ht="15.75" thickBot="1">
      <c r="B85" s="97" t="s">
        <v>974</v>
      </c>
      <c r="C85" s="98"/>
      <c r="D85" s="98"/>
      <c r="E85" s="98"/>
      <c r="F85" s="98"/>
      <c r="G85" s="98"/>
      <c r="H85" s="98"/>
      <c r="I85" s="99"/>
      <c r="J85" s="100"/>
      <c r="K85" s="312">
        <v>0.05</v>
      </c>
      <c r="L85" s="861">
        <f>N78*K85</f>
        <v>150.52583368142007</v>
      </c>
      <c r="M85" s="862"/>
      <c r="N85" s="57"/>
    </row>
    <row r="86" spans="1:14" ht="15.75" thickBot="1">
      <c r="B86" s="825" t="s">
        <v>953</v>
      </c>
      <c r="C86" s="826"/>
      <c r="D86" s="826"/>
      <c r="E86" s="826"/>
      <c r="F86" s="826"/>
      <c r="G86" s="826"/>
      <c r="H86" s="826"/>
      <c r="I86" s="826"/>
      <c r="J86" s="826"/>
      <c r="K86" s="826"/>
      <c r="L86" s="826"/>
      <c r="M86" s="827"/>
      <c r="N86" s="58">
        <f>L83+L84+L85</f>
        <v>903.1550020885204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3913.6716757169215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1040</v>
      </c>
      <c r="C31" s="87" t="s">
        <v>1543</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3010.5166736284013</v>
      </c>
      <c r="N48" s="279">
        <f>K48*M48</f>
        <v>3010.5166736284013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3010.5166736284013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3010.5166736284013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602.10333472568027</v>
      </c>
      <c r="M83" s="860"/>
      <c r="N83" s="57"/>
    </row>
    <row r="84" spans="1:14">
      <c r="B84" s="95" t="s">
        <v>973</v>
      </c>
      <c r="C84" s="96"/>
      <c r="D84" s="96"/>
      <c r="E84" s="96"/>
      <c r="F84" s="96"/>
      <c r="G84" s="96"/>
      <c r="H84" s="96"/>
      <c r="I84" s="93"/>
      <c r="J84" s="94"/>
      <c r="K84" s="311">
        <v>0.05</v>
      </c>
      <c r="L84" s="859">
        <f>N78*K84</f>
        <v>150.52583368142007</v>
      </c>
      <c r="M84" s="860"/>
      <c r="N84" s="57"/>
    </row>
    <row r="85" spans="1:14" ht="15.75" thickBot="1">
      <c r="B85" s="97" t="s">
        <v>974</v>
      </c>
      <c r="C85" s="98"/>
      <c r="D85" s="98"/>
      <c r="E85" s="98"/>
      <c r="F85" s="98"/>
      <c r="G85" s="98"/>
      <c r="H85" s="98"/>
      <c r="I85" s="99"/>
      <c r="J85" s="100"/>
      <c r="K85" s="312">
        <v>0.05</v>
      </c>
      <c r="L85" s="861">
        <f>N78*K85</f>
        <v>150.52583368142007</v>
      </c>
      <c r="M85" s="862"/>
      <c r="N85" s="57"/>
    </row>
    <row r="86" spans="1:14" ht="15.75" thickBot="1">
      <c r="B86" s="825" t="s">
        <v>953</v>
      </c>
      <c r="C86" s="826"/>
      <c r="D86" s="826"/>
      <c r="E86" s="826"/>
      <c r="F86" s="826"/>
      <c r="G86" s="826"/>
      <c r="H86" s="826"/>
      <c r="I86" s="826"/>
      <c r="J86" s="826"/>
      <c r="K86" s="826"/>
      <c r="L86" s="826"/>
      <c r="M86" s="827"/>
      <c r="N86" s="58">
        <f>L83+L84+L85</f>
        <v>903.1550020885204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3913.6716757169215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1041</v>
      </c>
      <c r="C31" s="87" t="s">
        <v>1544</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814</v>
      </c>
      <c r="B48" s="49" t="str">
        <f>VLOOKUP(A48,MATERIALES!A4:D373,3,FALSE)</f>
        <v>Cemento asfaltico modificado con polímeros tipo III</v>
      </c>
      <c r="C48" s="288"/>
      <c r="D48" s="288"/>
      <c r="E48" s="288"/>
      <c r="F48" s="288"/>
      <c r="G48" s="288"/>
      <c r="H48" s="288"/>
      <c r="I48" s="275"/>
      <c r="J48" s="231" t="str">
        <f>VLOOKUP(A48,MATERIALES!A4:D373,2,FALSE)</f>
        <v>kg</v>
      </c>
      <c r="K48" s="289">
        <v>1</v>
      </c>
      <c r="L48" s="274"/>
      <c r="M48" s="409">
        <f>VLOOKUP(A48,MATERIALES!A4:D395,4,FALSE)</f>
        <v>3010.5166736284013</v>
      </c>
      <c r="N48" s="279">
        <f>K48*M48</f>
        <v>3010.5166736284013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3010.5166736284013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3010.5166736284013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602.10333472568027</v>
      </c>
      <c r="M83" s="860"/>
      <c r="N83" s="57"/>
    </row>
    <row r="84" spans="1:14">
      <c r="B84" s="95" t="s">
        <v>973</v>
      </c>
      <c r="C84" s="96"/>
      <c r="D84" s="96"/>
      <c r="E84" s="96"/>
      <c r="F84" s="96"/>
      <c r="G84" s="96"/>
      <c r="H84" s="96"/>
      <c r="I84" s="93"/>
      <c r="J84" s="94"/>
      <c r="K84" s="311">
        <v>0.05</v>
      </c>
      <c r="L84" s="859">
        <f>N78*K84</f>
        <v>150.52583368142007</v>
      </c>
      <c r="M84" s="860"/>
      <c r="N84" s="57"/>
    </row>
    <row r="85" spans="1:14" ht="15.75" thickBot="1">
      <c r="B85" s="97" t="s">
        <v>974</v>
      </c>
      <c r="C85" s="98"/>
      <c r="D85" s="98"/>
      <c r="E85" s="98"/>
      <c r="F85" s="98"/>
      <c r="G85" s="98"/>
      <c r="H85" s="98"/>
      <c r="I85" s="99"/>
      <c r="J85" s="100"/>
      <c r="K85" s="312">
        <v>0.05</v>
      </c>
      <c r="L85" s="861">
        <f>N78*K85</f>
        <v>150.52583368142007</v>
      </c>
      <c r="M85" s="862"/>
      <c r="N85" s="57"/>
    </row>
    <row r="86" spans="1:14" ht="15.75" thickBot="1">
      <c r="B86" s="825" t="s">
        <v>953</v>
      </c>
      <c r="C86" s="826"/>
      <c r="D86" s="826"/>
      <c r="E86" s="826"/>
      <c r="F86" s="826"/>
      <c r="G86" s="826"/>
      <c r="H86" s="826"/>
      <c r="I86" s="826"/>
      <c r="J86" s="826"/>
      <c r="K86" s="826"/>
      <c r="L86" s="826"/>
      <c r="M86" s="827"/>
      <c r="N86" s="58">
        <f>L83+L84+L85</f>
        <v>903.1550020885204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3913.6716757169215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1042</v>
      </c>
      <c r="C31" s="87" t="s">
        <v>1545</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815</v>
      </c>
      <c r="B48" s="49" t="str">
        <f>VLOOKUP(A48,MATERIALES!A4:D373,3,FALSE)</f>
        <v>Cemento asfaltico modificado con polímeros tipo IV</v>
      </c>
      <c r="C48" s="288"/>
      <c r="D48" s="288"/>
      <c r="E48" s="288"/>
      <c r="F48" s="288"/>
      <c r="G48" s="288"/>
      <c r="H48" s="288"/>
      <c r="I48" s="275"/>
      <c r="J48" s="231" t="str">
        <f>VLOOKUP(A48,MATERIALES!A4:D373,2,FALSE)</f>
        <v>kg</v>
      </c>
      <c r="K48" s="289">
        <v>1</v>
      </c>
      <c r="L48" s="274"/>
      <c r="M48" s="409">
        <f>VLOOKUP(A48,MATERIALES!A4:D395,4,FALSE)</f>
        <v>3010.5166736284013</v>
      </c>
      <c r="N48" s="279">
        <f>K48*M48</f>
        <v>3010.5166736284013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3010.5166736284013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3010.5166736284013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602.10333472568027</v>
      </c>
      <c r="M83" s="860"/>
      <c r="N83" s="57"/>
    </row>
    <row r="84" spans="1:14">
      <c r="B84" s="95" t="s">
        <v>973</v>
      </c>
      <c r="C84" s="96"/>
      <c r="D84" s="96"/>
      <c r="E84" s="96"/>
      <c r="F84" s="96"/>
      <c r="G84" s="96"/>
      <c r="H84" s="96"/>
      <c r="I84" s="93"/>
      <c r="J84" s="94"/>
      <c r="K84" s="311">
        <v>0.05</v>
      </c>
      <c r="L84" s="859">
        <f>N78*K84</f>
        <v>150.52583368142007</v>
      </c>
      <c r="M84" s="860"/>
      <c r="N84" s="57"/>
    </row>
    <row r="85" spans="1:14" ht="15.75" thickBot="1">
      <c r="B85" s="97" t="s">
        <v>974</v>
      </c>
      <c r="C85" s="98"/>
      <c r="D85" s="98"/>
      <c r="E85" s="98"/>
      <c r="F85" s="98"/>
      <c r="G85" s="98"/>
      <c r="H85" s="98"/>
      <c r="I85" s="99"/>
      <c r="J85" s="100"/>
      <c r="K85" s="312">
        <v>0.05</v>
      </c>
      <c r="L85" s="861">
        <f>N78*K85</f>
        <v>150.52583368142007</v>
      </c>
      <c r="M85" s="862"/>
      <c r="N85" s="57"/>
    </row>
    <row r="86" spans="1:14" ht="15.75" thickBot="1">
      <c r="B86" s="825" t="s">
        <v>953</v>
      </c>
      <c r="C86" s="826"/>
      <c r="D86" s="826"/>
      <c r="E86" s="826"/>
      <c r="F86" s="826"/>
      <c r="G86" s="826"/>
      <c r="H86" s="826"/>
      <c r="I86" s="826"/>
      <c r="J86" s="826"/>
      <c r="K86" s="826"/>
      <c r="L86" s="826"/>
      <c r="M86" s="827"/>
      <c r="N86" s="58">
        <f>L83+L84+L85</f>
        <v>903.1550020885204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3913.6716757169215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1546</v>
      </c>
      <c r="C31" s="87" t="s">
        <v>1547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816</v>
      </c>
      <c r="B48" s="49" t="str">
        <f>VLOOKUP(A48,MATERIALES!A4:D373,3,FALSE)</f>
        <v>Cemento asfaltico modificado con polímeros tipo V</v>
      </c>
      <c r="C48" s="288"/>
      <c r="D48" s="288"/>
      <c r="E48" s="288"/>
      <c r="F48" s="288"/>
      <c r="G48" s="288"/>
      <c r="H48" s="288"/>
      <c r="I48" s="275"/>
      <c r="J48" s="231" t="str">
        <f>VLOOKUP(A48,MATERIALES!A4:D373,2,FALSE)</f>
        <v>kg</v>
      </c>
      <c r="K48" s="289">
        <v>1</v>
      </c>
      <c r="L48" s="274"/>
      <c r="M48" s="409">
        <f>VLOOKUP(A48,MATERIALES!A4:D395,4,FALSE)</f>
        <v>3010.5166736284013</v>
      </c>
      <c r="N48" s="279">
        <f>K48*M48</f>
        <v>3010.5166736284013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3010.5166736284013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3010.5166736284013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602.10333472568027</v>
      </c>
      <c r="M83" s="860"/>
      <c r="N83" s="57"/>
    </row>
    <row r="84" spans="1:14">
      <c r="B84" s="95" t="s">
        <v>973</v>
      </c>
      <c r="C84" s="96"/>
      <c r="D84" s="96"/>
      <c r="E84" s="96"/>
      <c r="F84" s="96"/>
      <c r="G84" s="96"/>
      <c r="H84" s="96"/>
      <c r="I84" s="93"/>
      <c r="J84" s="94"/>
      <c r="K84" s="311">
        <v>0.05</v>
      </c>
      <c r="L84" s="859">
        <f>N78*K84</f>
        <v>150.52583368142007</v>
      </c>
      <c r="M84" s="860"/>
      <c r="N84" s="57"/>
    </row>
    <row r="85" spans="1:14" ht="15.75" thickBot="1">
      <c r="B85" s="97" t="s">
        <v>974</v>
      </c>
      <c r="C85" s="98"/>
      <c r="D85" s="98"/>
      <c r="E85" s="98"/>
      <c r="F85" s="98"/>
      <c r="G85" s="98"/>
      <c r="H85" s="98"/>
      <c r="I85" s="99"/>
      <c r="J85" s="100"/>
      <c r="K85" s="312">
        <v>0.05</v>
      </c>
      <c r="L85" s="861">
        <f>N78*K85</f>
        <v>150.52583368142007</v>
      </c>
      <c r="M85" s="862"/>
      <c r="N85" s="57"/>
    </row>
    <row r="86" spans="1:14" ht="15.75" thickBot="1">
      <c r="B86" s="825" t="s">
        <v>953</v>
      </c>
      <c r="C86" s="826"/>
      <c r="D86" s="826"/>
      <c r="E86" s="826"/>
      <c r="F86" s="826"/>
      <c r="G86" s="826"/>
      <c r="H86" s="826"/>
      <c r="I86" s="826"/>
      <c r="J86" s="826"/>
      <c r="K86" s="826"/>
      <c r="L86" s="826"/>
      <c r="M86" s="827"/>
      <c r="N86" s="58">
        <f>L83+L84+L85</f>
        <v>903.1550020885204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3913.6716757169215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1043</v>
      </c>
      <c r="C31" s="87" t="s">
        <v>1548</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866</v>
      </c>
      <c r="B48" s="49" t="str">
        <f>VLOOKUP(A48,MATERIALES!A4:D373,3,FALSE)</f>
        <v>Emulsión Asfáltica de Rotura Media Modificada Con Polímeros CRM-m</v>
      </c>
      <c r="C48" s="288"/>
      <c r="D48" s="288"/>
      <c r="E48" s="288"/>
      <c r="F48" s="288"/>
      <c r="G48" s="288"/>
      <c r="H48" s="288"/>
      <c r="I48" s="275"/>
      <c r="J48" s="231" t="str">
        <f>VLOOKUP(A48,MATERIALES!A4:D373,2,FALSE)</f>
        <v>lt</v>
      </c>
      <c r="K48" s="289">
        <v>1</v>
      </c>
      <c r="L48" s="274"/>
      <c r="M48" s="409">
        <f>VLOOKUP(A48,MATERIALES!A4:D395,4,FALSE)</f>
        <v>2501.6969541419112</v>
      </c>
      <c r="N48" s="279">
        <f>K48*M48</f>
        <v>2501.6969541419112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2501.6969541419112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2501.6969541419112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500.33939082838225</v>
      </c>
      <c r="M83" s="860"/>
      <c r="N83" s="57"/>
    </row>
    <row r="84" spans="1:14">
      <c r="B84" s="95" t="s">
        <v>973</v>
      </c>
      <c r="C84" s="96"/>
      <c r="D84" s="96"/>
      <c r="E84" s="96"/>
      <c r="F84" s="96"/>
      <c r="G84" s="96"/>
      <c r="H84" s="96"/>
      <c r="I84" s="93"/>
      <c r="J84" s="94"/>
      <c r="K84" s="311">
        <v>0.05</v>
      </c>
      <c r="L84" s="859">
        <f>N78*K84</f>
        <v>125.08484770709556</v>
      </c>
      <c r="M84" s="860"/>
      <c r="N84" s="57"/>
    </row>
    <row r="85" spans="1:14" ht="15.75" thickBot="1">
      <c r="B85" s="97" t="s">
        <v>974</v>
      </c>
      <c r="C85" s="98"/>
      <c r="D85" s="98"/>
      <c r="E85" s="98"/>
      <c r="F85" s="98"/>
      <c r="G85" s="98"/>
      <c r="H85" s="98"/>
      <c r="I85" s="99"/>
      <c r="J85" s="100"/>
      <c r="K85" s="312">
        <v>0.05</v>
      </c>
      <c r="L85" s="861">
        <f>N78*K85</f>
        <v>125.08484770709556</v>
      </c>
      <c r="M85" s="862"/>
      <c r="N85" s="57"/>
    </row>
    <row r="86" spans="1:14" ht="15.75" thickBot="1">
      <c r="B86" s="825" t="s">
        <v>953</v>
      </c>
      <c r="C86" s="826"/>
      <c r="D86" s="826"/>
      <c r="E86" s="826"/>
      <c r="F86" s="826"/>
      <c r="G86" s="826"/>
      <c r="H86" s="826"/>
      <c r="I86" s="826"/>
      <c r="J86" s="826"/>
      <c r="K86" s="826"/>
      <c r="L86" s="826"/>
      <c r="M86" s="827"/>
      <c r="N86" s="58">
        <f>L83+L84+L85</f>
        <v>750.5090862425734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3252.2060403844844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1044</v>
      </c>
      <c r="C31" s="87" t="s">
        <v>1549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500</v>
      </c>
      <c r="N36" s="279">
        <f>K36/M36</f>
        <v>166.92693121653036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500</v>
      </c>
      <c r="N37" s="279">
        <f>K37/M37</f>
        <v>162.75399989758324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0.54131000000000007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330.22224111411361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846</v>
      </c>
      <c r="B48" s="49" t="str">
        <f>VLOOKUP(A48,MATERIALES!A4:D373,3,FALSE)</f>
        <v>Emulsión CRL-0</v>
      </c>
      <c r="C48" s="288"/>
      <c r="D48" s="288"/>
      <c r="E48" s="288"/>
      <c r="F48" s="288"/>
      <c r="G48" s="288"/>
      <c r="H48" s="288"/>
      <c r="I48" s="275"/>
      <c r="J48" s="231" t="str">
        <f>VLOOKUP(A48,MATERIALES!A4:D373,2,FALSE)</f>
        <v>lt</v>
      </c>
      <c r="K48" s="289">
        <v>1</v>
      </c>
      <c r="L48" s="274"/>
      <c r="M48" s="409">
        <f>VLOOKUP(A48,MATERIALES!A4:D395,4,FALSE)</f>
        <v>1876.2727156064332</v>
      </c>
      <c r="N48" s="279">
        <f>K48*M48</f>
        <v>1876.2727156064332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1876.2727156064332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4" ht="15.75" thickBot="1">
      <c r="B65" s="831" t="s">
        <v>953</v>
      </c>
      <c r="C65" s="832"/>
      <c r="D65" s="832"/>
      <c r="E65" s="832"/>
      <c r="F65" s="832"/>
      <c r="G65" s="832"/>
      <c r="H65" s="832"/>
      <c r="I65" s="832"/>
      <c r="J65" s="832"/>
      <c r="K65" s="832"/>
      <c r="L65" s="832"/>
      <c r="M65" s="833"/>
      <c r="N65" s="110"/>
    </row>
    <row r="66" spans="1:14">
      <c r="B66" s="39"/>
      <c r="C66" s="40"/>
      <c r="D66" s="40"/>
      <c r="E66" s="40"/>
      <c r="F66" s="40"/>
      <c r="G66" s="40"/>
      <c r="H66" s="40"/>
      <c r="I66" s="40"/>
      <c r="J66" s="40"/>
      <c r="K66" s="40"/>
      <c r="L66" s="40"/>
      <c r="M66" s="40"/>
      <c r="N66" s="41"/>
    </row>
    <row r="67" spans="1:14">
      <c r="B67" s="70" t="s">
        <v>962</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1" t="s">
        <v>963</v>
      </c>
      <c r="C69" s="852"/>
      <c r="D69" s="852"/>
      <c r="E69" s="852"/>
      <c r="F69" s="852"/>
      <c r="G69" s="852"/>
      <c r="H69" s="852"/>
      <c r="I69" s="79" t="s">
        <v>964</v>
      </c>
      <c r="J69" s="81" t="s">
        <v>1410</v>
      </c>
      <c r="K69" s="80" t="s">
        <v>966</v>
      </c>
      <c r="L69" s="853" t="s">
        <v>950</v>
      </c>
      <c r="M69" s="854"/>
      <c r="N69" s="104" t="s">
        <v>951</v>
      </c>
    </row>
    <row r="70" spans="1:14">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4000</v>
      </c>
      <c r="N70" s="402">
        <f>K70/M70</f>
        <v>54.131</v>
      </c>
    </row>
    <row r="71" spans="1:14">
      <c r="B71" s="55"/>
      <c r="C71" s="53"/>
      <c r="D71" s="53"/>
      <c r="E71" s="53"/>
      <c r="F71" s="53"/>
      <c r="G71" s="53"/>
      <c r="H71" s="53"/>
      <c r="I71" s="286"/>
      <c r="J71" s="304"/>
      <c r="K71" s="305"/>
      <c r="L71" s="56"/>
      <c r="M71" s="307"/>
      <c r="N71" s="303"/>
    </row>
    <row r="72" spans="1:14">
      <c r="B72" s="55"/>
      <c r="C72" s="53"/>
      <c r="D72" s="53"/>
      <c r="E72" s="53"/>
      <c r="F72" s="53"/>
      <c r="G72" s="53"/>
      <c r="H72" s="53"/>
      <c r="I72" s="286"/>
      <c r="J72" s="304"/>
      <c r="K72" s="305"/>
      <c r="L72" s="325"/>
      <c r="M72" s="307"/>
      <c r="N72" s="303"/>
    </row>
    <row r="73" spans="1:14">
      <c r="B73" s="55"/>
      <c r="C73" s="53"/>
      <c r="D73" s="53"/>
      <c r="E73" s="53"/>
      <c r="F73" s="53"/>
      <c r="G73" s="53"/>
      <c r="H73" s="53"/>
      <c r="I73" s="286"/>
      <c r="J73" s="304"/>
      <c r="K73" s="305"/>
      <c r="L73" s="325"/>
      <c r="M73" s="307"/>
      <c r="N73" s="303"/>
    </row>
    <row r="74" spans="1:14" ht="15.75" thickBot="1">
      <c r="B74" s="812"/>
      <c r="C74" s="813"/>
      <c r="D74" s="813"/>
      <c r="E74" s="813"/>
      <c r="F74" s="813"/>
      <c r="G74" s="813"/>
      <c r="H74" s="813"/>
      <c r="I74" s="132"/>
      <c r="J74" s="132"/>
      <c r="K74" s="132"/>
      <c r="L74" s="913"/>
      <c r="M74" s="913"/>
      <c r="N74" s="51"/>
    </row>
    <row r="75" spans="1:14" ht="15.75" thickBot="1">
      <c r="B75" s="831" t="s">
        <v>953</v>
      </c>
      <c r="C75" s="832"/>
      <c r="D75" s="832"/>
      <c r="E75" s="832"/>
      <c r="F75" s="832"/>
      <c r="G75" s="832"/>
      <c r="H75" s="832"/>
      <c r="I75" s="832"/>
      <c r="J75" s="832"/>
      <c r="K75" s="832"/>
      <c r="L75" s="832"/>
      <c r="M75" s="833"/>
      <c r="N75" s="308">
        <f>SUM(N70:N74)</f>
        <v>54.131</v>
      </c>
    </row>
    <row r="76" spans="1:14" ht="15.75" thickBot="1">
      <c r="B76" s="39"/>
      <c r="C76" s="40"/>
      <c r="D76" s="40"/>
      <c r="E76" s="40"/>
      <c r="F76" s="40"/>
      <c r="G76" s="40"/>
      <c r="H76" s="40"/>
      <c r="I76" s="40"/>
      <c r="J76" s="40"/>
      <c r="K76" s="40"/>
      <c r="L76" s="40"/>
      <c r="M76" s="40"/>
      <c r="N76" s="41"/>
    </row>
    <row r="77" spans="1:14" ht="15.75" thickBot="1">
      <c r="B77" s="825" t="s">
        <v>967</v>
      </c>
      <c r="C77" s="826"/>
      <c r="D77" s="826"/>
      <c r="E77" s="826"/>
      <c r="F77" s="826"/>
      <c r="G77" s="826"/>
      <c r="H77" s="826"/>
      <c r="I77" s="826"/>
      <c r="J77" s="826"/>
      <c r="K77" s="826"/>
      <c r="L77" s="826"/>
      <c r="M77" s="827"/>
      <c r="N77" s="105">
        <f>N43+N54+N65+N75</f>
        <v>2260.6259567205466</v>
      </c>
    </row>
    <row r="78" spans="1:14">
      <c r="B78" s="39"/>
      <c r="C78" s="40"/>
      <c r="D78" s="40"/>
      <c r="E78" s="40"/>
      <c r="F78" s="40"/>
      <c r="G78" s="40"/>
      <c r="H78" s="40"/>
      <c r="I78" s="40"/>
      <c r="J78" s="40"/>
      <c r="K78" s="40"/>
      <c r="L78" s="40"/>
      <c r="M78" s="40"/>
      <c r="N78" s="41"/>
    </row>
    <row r="79" spans="1:14">
      <c r="B79" s="70" t="s">
        <v>968</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452.12519134410934</v>
      </c>
      <c r="M82" s="860"/>
      <c r="N82" s="57"/>
    </row>
    <row r="83" spans="1:14">
      <c r="B83" s="95" t="s">
        <v>973</v>
      </c>
      <c r="C83" s="96"/>
      <c r="D83" s="96"/>
      <c r="E83" s="96"/>
      <c r="F83" s="96"/>
      <c r="G83" s="96"/>
      <c r="H83" s="96"/>
      <c r="I83" s="93"/>
      <c r="J83" s="94"/>
      <c r="K83" s="311">
        <v>0.05</v>
      </c>
      <c r="L83" s="859">
        <f>N77*K83</f>
        <v>113.03129783602733</v>
      </c>
      <c r="M83" s="860"/>
      <c r="N83" s="57"/>
    </row>
    <row r="84" spans="1:14" ht="15.75" thickBot="1">
      <c r="B84" s="97" t="s">
        <v>974</v>
      </c>
      <c r="C84" s="98"/>
      <c r="D84" s="98"/>
      <c r="E84" s="98"/>
      <c r="F84" s="98"/>
      <c r="G84" s="98"/>
      <c r="H84" s="98"/>
      <c r="I84" s="99"/>
      <c r="J84" s="100"/>
      <c r="K84" s="312">
        <v>0.05</v>
      </c>
      <c r="L84" s="861">
        <f>N77*K84</f>
        <v>113.03129783602733</v>
      </c>
      <c r="M84" s="862"/>
      <c r="N84" s="57"/>
    </row>
    <row r="85" spans="1:14" ht="15.75" thickBot="1">
      <c r="B85" s="825" t="s">
        <v>953</v>
      </c>
      <c r="C85" s="826"/>
      <c r="D85" s="826"/>
      <c r="E85" s="826"/>
      <c r="F85" s="826"/>
      <c r="G85" s="826"/>
      <c r="H85" s="826"/>
      <c r="I85" s="826"/>
      <c r="J85" s="826"/>
      <c r="K85" s="826"/>
      <c r="L85" s="826"/>
      <c r="M85" s="827"/>
      <c r="N85" s="58">
        <f>L82+L83+L84</f>
        <v>678.18778701616395</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2938.8137437367104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1045</v>
      </c>
      <c r="C31" s="87" t="s">
        <v>1550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500</v>
      </c>
      <c r="N36" s="279">
        <f>K36/M36</f>
        <v>166.92693121653036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500</v>
      </c>
      <c r="N37" s="279">
        <f>K37/M37</f>
        <v>162.75399989758324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0.54131000000000007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330.22224111411361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848</v>
      </c>
      <c r="B48" s="49" t="str">
        <f>VLOOKUP(A48,MATERIALES!A4:D373,3,FALSE)</f>
        <v>Emulsión CRL-1</v>
      </c>
      <c r="C48" s="288"/>
      <c r="D48" s="288"/>
      <c r="E48" s="288"/>
      <c r="F48" s="288"/>
      <c r="G48" s="288"/>
      <c r="H48" s="288"/>
      <c r="I48" s="275"/>
      <c r="J48" s="231" t="str">
        <f>VLOOKUP(A48,MATERIALES!A4:D373,2,FALSE)</f>
        <v>lt</v>
      </c>
      <c r="K48" s="289">
        <v>1</v>
      </c>
      <c r="L48" s="274"/>
      <c r="M48" s="409">
        <f>VLOOKUP(A48,MATERIALES!A4:D395,4,FALSE)</f>
        <v>1876.2727156064332</v>
      </c>
      <c r="N48" s="279">
        <f>K48*M48</f>
        <v>1876.2727156064332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1876.2727156064332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54.131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2260.6259567205466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452.12519134410934</v>
      </c>
      <c r="M83" s="860"/>
      <c r="N83" s="57"/>
    </row>
    <row r="84" spans="1:14">
      <c r="B84" s="95" t="s">
        <v>973</v>
      </c>
      <c r="C84" s="96"/>
      <c r="D84" s="96"/>
      <c r="E84" s="96"/>
      <c r="F84" s="96"/>
      <c r="G84" s="96"/>
      <c r="H84" s="96"/>
      <c r="I84" s="93"/>
      <c r="J84" s="94"/>
      <c r="K84" s="311">
        <v>0.05</v>
      </c>
      <c r="L84" s="859">
        <f>N78*K84</f>
        <v>113.03129783602733</v>
      </c>
      <c r="M84" s="860"/>
      <c r="N84" s="57"/>
    </row>
    <row r="85" spans="1:14" ht="15.75" thickBot="1">
      <c r="B85" s="97" t="s">
        <v>974</v>
      </c>
      <c r="C85" s="98"/>
      <c r="D85" s="98"/>
      <c r="E85" s="98"/>
      <c r="F85" s="98"/>
      <c r="G85" s="98"/>
      <c r="H85" s="98"/>
      <c r="I85" s="99"/>
      <c r="J85" s="100"/>
      <c r="K85" s="312">
        <v>0.05</v>
      </c>
      <c r="L85" s="861">
        <f>N78*K85</f>
        <v>113.03129783602733</v>
      </c>
      <c r="M85" s="862"/>
      <c r="N85" s="57"/>
    </row>
    <row r="86" spans="1:14" ht="15.75" thickBot="1">
      <c r="B86" s="825" t="s">
        <v>953</v>
      </c>
      <c r="C86" s="826"/>
      <c r="D86" s="826"/>
      <c r="E86" s="826"/>
      <c r="F86" s="826"/>
      <c r="G86" s="826"/>
      <c r="H86" s="826"/>
      <c r="I86" s="826"/>
      <c r="J86" s="826"/>
      <c r="K86" s="826"/>
      <c r="L86" s="826"/>
      <c r="M86" s="827"/>
      <c r="N86" s="58">
        <f>L83+L84+L85</f>
        <v>678.18778701616395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2938.8137437367104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1551</v>
      </c>
      <c r="C31" s="87" t="s">
        <v>1552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500</v>
      </c>
      <c r="N36" s="279">
        <f>K36/M36</f>
        <v>166.92693121653036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500</v>
      </c>
      <c r="N37" s="279">
        <f>K37/M37</f>
        <v>162.75399989758324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0.54131000000000007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330.22224111411361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792</v>
      </c>
      <c r="B48" s="49" t="str">
        <f>VLOOKUP(A48,MATERIALES!A4:D373,3,FALSE)</f>
        <v>Asfalto liquido RC 250</v>
      </c>
      <c r="C48" s="288"/>
      <c r="D48" s="288"/>
      <c r="E48" s="288"/>
      <c r="F48" s="288"/>
      <c r="G48" s="288"/>
      <c r="H48" s="288"/>
      <c r="I48" s="275"/>
      <c r="J48" s="231" t="str">
        <f>VLOOKUP(A48,MATERIALES!A4:D373,2,FALSE)</f>
        <v>gal</v>
      </c>
      <c r="K48" s="289">
        <v>0.3</v>
      </c>
      <c r="L48" s="274"/>
      <c r="M48" s="409">
        <f>VLOOKUP(A48,MATERIALES!A4:D395,4,FALSE)</f>
        <v>8946.7467343041226</v>
      </c>
      <c r="N48" s="279">
        <f>K48*M48</f>
        <v>2684.0240202912369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2684.0240202912369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54.131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3068.3772614053505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613.67545228107008</v>
      </c>
      <c r="M83" s="860"/>
      <c r="N83" s="57"/>
    </row>
    <row r="84" spans="1:14">
      <c r="B84" s="95" t="s">
        <v>973</v>
      </c>
      <c r="C84" s="96"/>
      <c r="D84" s="96"/>
      <c r="E84" s="96"/>
      <c r="F84" s="96"/>
      <c r="G84" s="96"/>
      <c r="H84" s="96"/>
      <c r="I84" s="93"/>
      <c r="J84" s="94"/>
      <c r="K84" s="311">
        <v>0.05</v>
      </c>
      <c r="L84" s="859">
        <f>N78*K84</f>
        <v>153.41886307026752</v>
      </c>
      <c r="M84" s="860"/>
      <c r="N84" s="57"/>
    </row>
    <row r="85" spans="1:14" ht="15.75" thickBot="1">
      <c r="B85" s="97" t="s">
        <v>974</v>
      </c>
      <c r="C85" s="98"/>
      <c r="D85" s="98"/>
      <c r="E85" s="98"/>
      <c r="F85" s="98"/>
      <c r="G85" s="98"/>
      <c r="H85" s="98"/>
      <c r="I85" s="99"/>
      <c r="J85" s="100"/>
      <c r="K85" s="312">
        <v>0.05</v>
      </c>
      <c r="L85" s="861">
        <f>N78*K85</f>
        <v>153.41886307026752</v>
      </c>
      <c r="M85" s="862"/>
      <c r="N85" s="57"/>
    </row>
    <row r="86" spans="1:14" ht="15.75" thickBot="1">
      <c r="B86" s="825" t="s">
        <v>953</v>
      </c>
      <c r="C86" s="826"/>
      <c r="D86" s="826"/>
      <c r="E86" s="826"/>
      <c r="F86" s="826"/>
      <c r="G86" s="826"/>
      <c r="H86" s="826"/>
      <c r="I86" s="826"/>
      <c r="J86" s="826"/>
      <c r="K86" s="826"/>
      <c r="L86" s="826"/>
      <c r="M86" s="827"/>
      <c r="N86" s="58">
        <f>L83+L84+L85</f>
        <v>920.51317842160518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3988.8904398269556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1046</v>
      </c>
      <c r="C31" s="87" t="s">
        <v>1208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955" t="str">
        <f>VLOOKUP(A36,EQUIPOS!A6:D154,3,FALSE)</f>
        <v>Carrotanque Irrigador de asfalto, 1000 GALONES DE CAPACIDAD</v>
      </c>
      <c r="C36" s="956"/>
      <c r="D36" s="956"/>
      <c r="E36" s="956"/>
      <c r="F36" s="956"/>
      <c r="G36" s="956"/>
      <c r="H36" s="957"/>
      <c r="I36" s="274"/>
      <c r="J36" s="275"/>
      <c r="K36" s="276">
        <f>VLOOKUP(A36,EQUIPOS!A6:D163,4,FALSE)</f>
        <v>83463.465608265178</v>
      </c>
      <c r="L36" s="277"/>
      <c r="M36" s="278">
        <v>500</v>
      </c>
      <c r="N36" s="279">
        <f>K36/M36</f>
        <v>166.92693121653036</v>
      </c>
    </row>
    <row r="37" spans="1:14">
      <c r="A37" s="119" t="s">
        <v>176</v>
      </c>
      <c r="B37" s="955" t="str">
        <f>VLOOKUP(A37,EQUIPOS!A7:D154,3,FALSE)</f>
        <v xml:space="preserve">Compresor (barrido y soplado)
</v>
      </c>
      <c r="C37" s="956"/>
      <c r="D37" s="956"/>
      <c r="E37" s="956"/>
      <c r="F37" s="956"/>
      <c r="G37" s="956"/>
      <c r="H37" s="957"/>
      <c r="I37" s="274"/>
      <c r="J37" s="275"/>
      <c r="K37" s="276">
        <f>VLOOKUP(A37,EQUIPOS!A7:D164,4,FALSE)</f>
        <v>81376.999948791621</v>
      </c>
      <c r="L37" s="277"/>
      <c r="M37" s="278">
        <v>500</v>
      </c>
      <c r="N37" s="279">
        <f>K37/M37</f>
        <v>162.75399989758324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0.54131000000000007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330.22224111411361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858</v>
      </c>
      <c r="B48" s="49" t="str">
        <f>VLOOKUP(A48,MATERIALES!A4:D373,3,FALSE)</f>
        <v>Emulsión CRR-1</v>
      </c>
      <c r="C48" s="288"/>
      <c r="D48" s="288"/>
      <c r="E48" s="288"/>
      <c r="F48" s="288"/>
      <c r="G48" s="288"/>
      <c r="H48" s="288"/>
      <c r="I48" s="275"/>
      <c r="J48" s="231" t="str">
        <f>VLOOKUP(A48,MATERIALES!A4:D373,2,FALSE)</f>
        <v>lt</v>
      </c>
      <c r="K48" s="289">
        <v>0.45</v>
      </c>
      <c r="L48" s="274"/>
      <c r="M48" s="409">
        <f>VLOOKUP(A48,MATERIALES!A4:D395,4,FALSE)</f>
        <v>1876.2727156064332</v>
      </c>
      <c r="N48" s="279">
        <f>K48*M48</f>
        <v>844.32272202289494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844.32272202289494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54.131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1228.6759631370087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245.73519262740174</v>
      </c>
      <c r="M83" s="860"/>
      <c r="N83" s="57"/>
    </row>
    <row r="84" spans="1:14">
      <c r="B84" s="95" t="s">
        <v>973</v>
      </c>
      <c r="C84" s="96"/>
      <c r="D84" s="96"/>
      <c r="E84" s="96"/>
      <c r="F84" s="96"/>
      <c r="G84" s="96"/>
      <c r="H84" s="96"/>
      <c r="I84" s="93"/>
      <c r="J84" s="94"/>
      <c r="K84" s="311">
        <v>0.05</v>
      </c>
      <c r="L84" s="859">
        <f>N78*K84</f>
        <v>61.433798156850436</v>
      </c>
      <c r="M84" s="860"/>
      <c r="N84" s="57"/>
    </row>
    <row r="85" spans="1:14" ht="15.75" thickBot="1">
      <c r="B85" s="97" t="s">
        <v>974</v>
      </c>
      <c r="C85" s="98"/>
      <c r="D85" s="98"/>
      <c r="E85" s="98"/>
      <c r="F85" s="98"/>
      <c r="G85" s="98"/>
      <c r="H85" s="98"/>
      <c r="I85" s="99"/>
      <c r="J85" s="100"/>
      <c r="K85" s="312">
        <v>0.05</v>
      </c>
      <c r="L85" s="861">
        <f>N78*K85</f>
        <v>61.433798156850436</v>
      </c>
      <c r="M85" s="862"/>
      <c r="N85" s="57"/>
    </row>
    <row r="86" spans="1:14" ht="15.75" thickBot="1">
      <c r="B86" s="825" t="s">
        <v>953</v>
      </c>
      <c r="C86" s="826"/>
      <c r="D86" s="826"/>
      <c r="E86" s="826"/>
      <c r="F86" s="826"/>
      <c r="G86" s="826"/>
      <c r="H86" s="826"/>
      <c r="I86" s="826"/>
      <c r="J86" s="826"/>
      <c r="K86" s="826"/>
      <c r="L86" s="826"/>
      <c r="M86" s="827"/>
      <c r="N86" s="58">
        <f>L83+L84+L85</f>
        <v>368.60278894110263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1597.2787520781112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1047</v>
      </c>
      <c r="C31" s="87" t="s">
        <v>1553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500</v>
      </c>
      <c r="N36" s="279">
        <f>K36/M36</f>
        <v>166.92693121653036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500</v>
      </c>
      <c r="N37" s="279">
        <f>K37/M37</f>
        <v>162.75399989758324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0.54131000000000007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330.22224111411361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VLOOKUP(A48,MATERIALES!A4:D373,3,FALSE)</f>
        <v>Emulsión CRR-2</v>
      </c>
      <c r="C48" s="288"/>
      <c r="D48" s="288"/>
      <c r="E48" s="288"/>
      <c r="F48" s="288"/>
      <c r="G48" s="288"/>
      <c r="H48" s="288"/>
      <c r="I48" s="275"/>
      <c r="J48" s="231" t="str">
        <f>VLOOKUP(A48,MATERIALES!A4:D373,2,FALSE)</f>
        <v>lt</v>
      </c>
      <c r="K48" s="289">
        <v>0.45</v>
      </c>
      <c r="L48" s="274"/>
      <c r="M48" s="409">
        <f>VLOOKUP(A48,MATERIALES!A4:D395,4,FALSE)</f>
        <v>1876.2727156064332</v>
      </c>
      <c r="N48" s="279">
        <f>K48*M48</f>
        <v>844.32272202289494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844.32272202289494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54.131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1228.6759631370087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245.73519262740174</v>
      </c>
      <c r="M83" s="860"/>
      <c r="N83" s="57"/>
    </row>
    <row r="84" spans="1:14">
      <c r="B84" s="95" t="s">
        <v>973</v>
      </c>
      <c r="C84" s="96"/>
      <c r="D84" s="96"/>
      <c r="E84" s="96"/>
      <c r="F84" s="96"/>
      <c r="G84" s="96"/>
      <c r="H84" s="96"/>
      <c r="I84" s="93"/>
      <c r="J84" s="94"/>
      <c r="K84" s="311">
        <v>0.05</v>
      </c>
      <c r="L84" s="859">
        <f>N78*K84</f>
        <v>61.433798156850436</v>
      </c>
      <c r="M84" s="860"/>
      <c r="N84" s="57"/>
    </row>
    <row r="85" spans="1:14" ht="15.75" thickBot="1">
      <c r="B85" s="97" t="s">
        <v>974</v>
      </c>
      <c r="C85" s="98"/>
      <c r="D85" s="98"/>
      <c r="E85" s="98"/>
      <c r="F85" s="98"/>
      <c r="G85" s="98"/>
      <c r="H85" s="98"/>
      <c r="I85" s="99"/>
      <c r="J85" s="100"/>
      <c r="K85" s="312">
        <v>0.05</v>
      </c>
      <c r="L85" s="861">
        <f>N78*K85</f>
        <v>61.433798156850436</v>
      </c>
      <c r="M85" s="862"/>
      <c r="N85" s="57"/>
    </row>
    <row r="86" spans="1:14" ht="15.75" thickBot="1">
      <c r="B86" s="825" t="s">
        <v>953</v>
      </c>
      <c r="C86" s="826"/>
      <c r="D86" s="826"/>
      <c r="E86" s="826"/>
      <c r="F86" s="826"/>
      <c r="G86" s="826"/>
      <c r="H86" s="826"/>
      <c r="I86" s="826"/>
      <c r="J86" s="826"/>
      <c r="K86" s="826"/>
      <c r="L86" s="826"/>
      <c r="M86" s="827"/>
      <c r="N86" s="58">
        <f>L83+L84+L85</f>
        <v>368.60278894110263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1597.2787520781112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1048</v>
      </c>
      <c r="C31" s="87" t="s">
        <v>1554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500</v>
      </c>
      <c r="N36" s="279">
        <f>K36/M36</f>
        <v>166.92693121653036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500</v>
      </c>
      <c r="N37" s="279">
        <f>K37/M37</f>
        <v>162.75399989758324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0.54131000000000007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330.22224111411361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856</v>
      </c>
      <c r="B48" s="49" t="str">
        <f>VLOOKUP(A48,MATERIALES!A4:D373,3,FALSE)</f>
        <v>Emulsión CRR-1m</v>
      </c>
      <c r="C48" s="288"/>
      <c r="D48" s="288"/>
      <c r="E48" s="288"/>
      <c r="F48" s="288"/>
      <c r="G48" s="288"/>
      <c r="H48" s="288"/>
      <c r="I48" s="275"/>
      <c r="J48" s="231" t="str">
        <f>VLOOKUP(A48,MATERIALES!A4:D373,2,FALSE)</f>
        <v>lt</v>
      </c>
      <c r="K48" s="289">
        <v>0.45</v>
      </c>
      <c r="L48" s="274"/>
      <c r="M48" s="409">
        <f>VLOOKUP(A48,MATERIALES!A4:D395,4,FALSE)</f>
        <v>1876.2727156064332</v>
      </c>
      <c r="N48" s="279">
        <f>K48*M48</f>
        <v>844.32272202289494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844.32272202289494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54.131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1228.6759631370087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245.73519262740174</v>
      </c>
      <c r="M83" s="860"/>
      <c r="N83" s="57"/>
    </row>
    <row r="84" spans="1:14">
      <c r="B84" s="95" t="s">
        <v>973</v>
      </c>
      <c r="C84" s="96"/>
      <c r="D84" s="96"/>
      <c r="E84" s="96"/>
      <c r="F84" s="96"/>
      <c r="G84" s="96"/>
      <c r="H84" s="96"/>
      <c r="I84" s="93"/>
      <c r="J84" s="94"/>
      <c r="K84" s="311">
        <v>0.05</v>
      </c>
      <c r="L84" s="859">
        <f>N78*K84</f>
        <v>61.433798156850436</v>
      </c>
      <c r="M84" s="860"/>
      <c r="N84" s="57"/>
    </row>
    <row r="85" spans="1:14" ht="15.75" thickBot="1">
      <c r="B85" s="97" t="s">
        <v>974</v>
      </c>
      <c r="C85" s="98"/>
      <c r="D85" s="98"/>
      <c r="E85" s="98"/>
      <c r="F85" s="98"/>
      <c r="G85" s="98"/>
      <c r="H85" s="98"/>
      <c r="I85" s="99"/>
      <c r="J85" s="100"/>
      <c r="K85" s="312">
        <v>0.05</v>
      </c>
      <c r="L85" s="861">
        <f>N78*K85</f>
        <v>61.433798156850436</v>
      </c>
      <c r="M85" s="862"/>
      <c r="N85" s="57"/>
    </row>
    <row r="86" spans="1:14" ht="15.75" thickBot="1">
      <c r="B86" s="825" t="s">
        <v>953</v>
      </c>
      <c r="C86" s="826"/>
      <c r="D86" s="826"/>
      <c r="E86" s="826"/>
      <c r="F86" s="826"/>
      <c r="G86" s="826"/>
      <c r="H86" s="826"/>
      <c r="I86" s="826"/>
      <c r="J86" s="826"/>
      <c r="K86" s="826"/>
      <c r="L86" s="826"/>
      <c r="M86" s="827"/>
      <c r="N86" s="58">
        <f>L83+L84+L85</f>
        <v>368.60278894110263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1597.2787520781112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1049</v>
      </c>
      <c r="C31" s="87" t="s">
        <v>1555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500</v>
      </c>
      <c r="N36" s="279">
        <f>K36/M36</f>
        <v>166.92693121653036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500</v>
      </c>
      <c r="N37" s="279">
        <f>K37/M37</f>
        <v>162.75399989758324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0.54131000000000007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330.22224111411361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862</v>
      </c>
      <c r="B48" s="49" t="str">
        <f>VLOOKUP(A48,MATERIALES!A4:D373,3,FALSE)</f>
        <v>Emulsión CRR-2m</v>
      </c>
      <c r="C48" s="288"/>
      <c r="D48" s="288"/>
      <c r="E48" s="288"/>
      <c r="F48" s="288"/>
      <c r="G48" s="288"/>
      <c r="H48" s="288"/>
      <c r="I48" s="275"/>
      <c r="J48" s="231" t="str">
        <f>VLOOKUP(A48,MATERIALES!A4:D373,2,FALSE)</f>
        <v>lt</v>
      </c>
      <c r="K48" s="289">
        <v>0.45</v>
      </c>
      <c r="L48" s="274"/>
      <c r="M48" s="409">
        <f>VLOOKUP(A48,MATERIALES!A4:D395,4,FALSE)</f>
        <v>1876.2727156064332</v>
      </c>
      <c r="N48" s="279">
        <f>K48*M48</f>
        <v>844.32272202289494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844.32272202289494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54.131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1228.6759631370087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245.73519262740174</v>
      </c>
      <c r="M83" s="860"/>
      <c r="N83" s="57"/>
    </row>
    <row r="84" spans="1:14">
      <c r="B84" s="95" t="s">
        <v>973</v>
      </c>
      <c r="C84" s="96"/>
      <c r="D84" s="96"/>
      <c r="E84" s="96"/>
      <c r="F84" s="96"/>
      <c r="G84" s="96"/>
      <c r="H84" s="96"/>
      <c r="I84" s="93"/>
      <c r="J84" s="94"/>
      <c r="K84" s="311">
        <v>0.05</v>
      </c>
      <c r="L84" s="859">
        <f>N78*K84</f>
        <v>61.433798156850436</v>
      </c>
      <c r="M84" s="860"/>
      <c r="N84" s="57"/>
    </row>
    <row r="85" spans="1:14" ht="15.75" thickBot="1">
      <c r="B85" s="97" t="s">
        <v>974</v>
      </c>
      <c r="C85" s="98"/>
      <c r="D85" s="98"/>
      <c r="E85" s="98"/>
      <c r="F85" s="98"/>
      <c r="G85" s="98"/>
      <c r="H85" s="98"/>
      <c r="I85" s="99"/>
      <c r="J85" s="100"/>
      <c r="K85" s="312">
        <v>0.05</v>
      </c>
      <c r="L85" s="861">
        <f>N78*K85</f>
        <v>61.433798156850436</v>
      </c>
      <c r="M85" s="862"/>
      <c r="N85" s="57"/>
    </row>
    <row r="86" spans="1:14" ht="15.75" thickBot="1">
      <c r="B86" s="825" t="s">
        <v>953</v>
      </c>
      <c r="C86" s="826"/>
      <c r="D86" s="826"/>
      <c r="E86" s="826"/>
      <c r="F86" s="826"/>
      <c r="G86" s="826"/>
      <c r="H86" s="826"/>
      <c r="I86" s="826"/>
      <c r="J86" s="826"/>
      <c r="K86" s="826"/>
      <c r="L86" s="826"/>
      <c r="M86" s="827"/>
      <c r="N86" s="58">
        <f>L83+L84+L85</f>
        <v>368.60278894110263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1597.2787520781112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1556</v>
      </c>
      <c r="C31" s="87" t="s">
        <v>1557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400</v>
      </c>
      <c r="N36" s="279">
        <f>K36/M36</f>
        <v>208.65866402066294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400</v>
      </c>
      <c r="N37" s="279">
        <f>K37/M37</f>
        <v>305.16374980796854</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78">
        <v>400</v>
      </c>
      <c r="N38" s="279">
        <f>K38/M38</f>
        <v>203.44249987197907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842">
        <v>400</v>
      </c>
      <c r="M39" s="843"/>
      <c r="N39" s="279">
        <f>K39/L39</f>
        <v>203.19934754401376</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1.010032011295025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921.47429325591941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1876.2727156064332</v>
      </c>
      <c r="N48" s="279">
        <f>K48*M48</f>
        <v>3433.579069559773</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67683.045765445771</v>
      </c>
      <c r="N49" s="279">
        <f>K49*M49</f>
        <v>1285.9778695434695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4719.5569391032423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829">
        <f>VLOOKUP(A58,TRANSPORTE!A5:D117,4,FALSE)</f>
        <v>1122.7940548877348</v>
      </c>
      <c r="M58" s="830"/>
      <c r="N58" s="294">
        <f>K58*L58</f>
        <v>21.333087042866961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21.333087042866961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101.00320112950249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5763.3675205315312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1152.6735041063064</v>
      </c>
      <c r="M82" s="860"/>
      <c r="N82" s="57"/>
    </row>
    <row r="83" spans="1:14">
      <c r="B83" s="95" t="s">
        <v>973</v>
      </c>
      <c r="C83" s="96"/>
      <c r="D83" s="96"/>
      <c r="E83" s="96"/>
      <c r="F83" s="96"/>
      <c r="G83" s="96"/>
      <c r="H83" s="96"/>
      <c r="I83" s="93"/>
      <c r="J83" s="94"/>
      <c r="K83" s="311">
        <v>0.05</v>
      </c>
      <c r="L83" s="859">
        <f>N77*K83</f>
        <v>288.1683760265766</v>
      </c>
      <c r="M83" s="860"/>
      <c r="N83" s="57"/>
    </row>
    <row r="84" spans="1:14" ht="15.75" thickBot="1">
      <c r="B84" s="97" t="s">
        <v>974</v>
      </c>
      <c r="C84" s="98"/>
      <c r="D84" s="98"/>
      <c r="E84" s="98"/>
      <c r="F84" s="98"/>
      <c r="G84" s="98"/>
      <c r="H84" s="98"/>
      <c r="I84" s="99"/>
      <c r="J84" s="100"/>
      <c r="K84" s="312">
        <v>0.05</v>
      </c>
      <c r="L84" s="861">
        <f>N77*K84</f>
        <v>288.1683760265766</v>
      </c>
      <c r="M84" s="862"/>
      <c r="N84" s="57"/>
    </row>
    <row r="85" spans="1:14" ht="15.75" thickBot="1">
      <c r="B85" s="825" t="s">
        <v>953</v>
      </c>
      <c r="C85" s="826"/>
      <c r="D85" s="826"/>
      <c r="E85" s="826"/>
      <c r="F85" s="826"/>
      <c r="G85" s="826"/>
      <c r="H85" s="826"/>
      <c r="I85" s="826"/>
      <c r="J85" s="826"/>
      <c r="K85" s="826"/>
      <c r="L85" s="826"/>
      <c r="M85" s="827"/>
      <c r="N85" s="58">
        <f>L82+L83+L84</f>
        <v>1729.0102561594597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7492.3777766909907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1558</v>
      </c>
      <c r="C31" s="87" t="s">
        <v>1559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400</v>
      </c>
      <c r="N36" s="279">
        <f>K36/M36</f>
        <v>208.65866402066294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400</v>
      </c>
      <c r="N37" s="279">
        <f>K37/M37</f>
        <v>305.16374980796854</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78">
        <v>400</v>
      </c>
      <c r="N38" s="279">
        <f>K38/M38</f>
        <v>203.44249987197907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842">
        <v>400</v>
      </c>
      <c r="M39" s="843"/>
      <c r="N39" s="279">
        <f>K39/L39</f>
        <v>203.19934754401376</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1.010032011295025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921.47429325591941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1.5</v>
      </c>
      <c r="L48" s="274"/>
      <c r="M48" s="409">
        <f>VLOOKUP(A48,MATERIALES!A5:D396,4,FALSE)</f>
        <v>1876.2727156064332</v>
      </c>
      <c r="N48" s="279">
        <f>K48*M48</f>
        <v>2814.4090734096499</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1.2999999999999999E-2</v>
      </c>
      <c r="L49" s="274"/>
      <c r="M49" s="409">
        <f>VLOOKUP(A49,MATERIALES!A6:D397,4,FALSE)</f>
        <v>67683.045765445771</v>
      </c>
      <c r="N49" s="279">
        <f>K49*M49</f>
        <v>879.87959495079497</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3694.2886683604447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829">
        <f>VLOOKUP(A58,TRANSPORTE!A5:D117,4,FALSE)</f>
        <v>1122.7940548877348</v>
      </c>
      <c r="M58" s="830"/>
      <c r="N58" s="294">
        <f>K58*L58</f>
        <v>14.596322713540552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14.596322713540552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101.00320112950249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4731.3624854594073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946.27249709188152</v>
      </c>
      <c r="M83" s="860"/>
      <c r="N83" s="57"/>
    </row>
    <row r="84" spans="1:14">
      <c r="B84" s="95" t="s">
        <v>973</v>
      </c>
      <c r="C84" s="96"/>
      <c r="D84" s="96"/>
      <c r="E84" s="96"/>
      <c r="F84" s="96"/>
      <c r="G84" s="96"/>
      <c r="H84" s="96"/>
      <c r="I84" s="93"/>
      <c r="J84" s="94"/>
      <c r="K84" s="311">
        <v>0.05</v>
      </c>
      <c r="L84" s="859">
        <f>N78*K84</f>
        <v>236.56812427297038</v>
      </c>
      <c r="M84" s="860"/>
      <c r="N84" s="57"/>
    </row>
    <row r="85" spans="1:14" ht="15.75" thickBot="1">
      <c r="B85" s="97" t="s">
        <v>974</v>
      </c>
      <c r="C85" s="98"/>
      <c r="D85" s="98"/>
      <c r="E85" s="98"/>
      <c r="F85" s="98"/>
      <c r="G85" s="98"/>
      <c r="H85" s="98"/>
      <c r="I85" s="99"/>
      <c r="J85" s="100"/>
      <c r="K85" s="312">
        <v>0.05</v>
      </c>
      <c r="L85" s="861">
        <f>N78*K85</f>
        <v>236.56812427297038</v>
      </c>
      <c r="M85" s="862"/>
      <c r="N85" s="57"/>
    </row>
    <row r="86" spans="1:14" ht="15.75" thickBot="1">
      <c r="B86" s="825" t="s">
        <v>953</v>
      </c>
      <c r="C86" s="826"/>
      <c r="D86" s="826"/>
      <c r="E86" s="826"/>
      <c r="F86" s="826"/>
      <c r="G86" s="826"/>
      <c r="H86" s="826"/>
      <c r="I86" s="826"/>
      <c r="J86" s="826"/>
      <c r="K86" s="826"/>
      <c r="L86" s="826"/>
      <c r="M86" s="827"/>
      <c r="N86" s="58">
        <f>L83+L84+L85</f>
        <v>1419.4087456378222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6150.7712310972292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1560</v>
      </c>
      <c r="C31" s="87" t="s">
        <v>1561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400</v>
      </c>
      <c r="N36" s="279">
        <f>K36/M36</f>
        <v>208.65866402066294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400</v>
      </c>
      <c r="N37" s="279">
        <f>K37/M37</f>
        <v>305.16374980796854</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78">
        <v>400</v>
      </c>
      <c r="N38" s="279">
        <f>K38/M38</f>
        <v>203.44249987197907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842">
        <v>400</v>
      </c>
      <c r="M39" s="843"/>
      <c r="N39" s="279">
        <f>K39/L39</f>
        <v>203.19934754401376</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1.010032011295025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921.47429325591941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1876.2727156064332</v>
      </c>
      <c r="N48" s="279">
        <f>K48*M48</f>
        <v>3433.579069559773</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67683.045765445771</v>
      </c>
      <c r="N49" s="279">
        <f>K49*M49</f>
        <v>1285.9778695434695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4719.5569391032423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829">
        <f>VLOOKUP(A58,TRANSPORTE!A5:D117,4,FALSE)</f>
        <v>1122.7940548877348</v>
      </c>
      <c r="M58" s="830"/>
      <c r="N58" s="294">
        <f>K58*L58</f>
        <v>21.333087042866961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21.333087042866961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73">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74">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SUM(N69:N75)</f>
        <v>101.00320112950249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5763.3675205315312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1152.6735041063064</v>
      </c>
      <c r="M83" s="860"/>
      <c r="N83" s="57"/>
    </row>
    <row r="84" spans="1:14">
      <c r="B84" s="95" t="s">
        <v>973</v>
      </c>
      <c r="C84" s="96"/>
      <c r="D84" s="96"/>
      <c r="E84" s="96"/>
      <c r="F84" s="96"/>
      <c r="G84" s="96"/>
      <c r="H84" s="96"/>
      <c r="I84" s="93"/>
      <c r="J84" s="94"/>
      <c r="K84" s="311">
        <v>0.05</v>
      </c>
      <c r="L84" s="859">
        <f>N78*K84</f>
        <v>288.1683760265766</v>
      </c>
      <c r="M84" s="860"/>
      <c r="N84" s="57"/>
    </row>
    <row r="85" spans="1:14" ht="15.75" thickBot="1">
      <c r="B85" s="97" t="s">
        <v>974</v>
      </c>
      <c r="C85" s="98"/>
      <c r="D85" s="98"/>
      <c r="E85" s="98"/>
      <c r="F85" s="98"/>
      <c r="G85" s="98"/>
      <c r="H85" s="98"/>
      <c r="I85" s="99"/>
      <c r="J85" s="100"/>
      <c r="K85" s="312">
        <v>0.05</v>
      </c>
      <c r="L85" s="861">
        <f>N78*K85</f>
        <v>288.1683760265766</v>
      </c>
      <c r="M85" s="862"/>
      <c r="N85" s="57"/>
    </row>
    <row r="86" spans="1:14" ht="15.75" thickBot="1">
      <c r="B86" s="825" t="s">
        <v>953</v>
      </c>
      <c r="C86" s="826"/>
      <c r="D86" s="826"/>
      <c r="E86" s="826"/>
      <c r="F86" s="826"/>
      <c r="G86" s="826"/>
      <c r="H86" s="826"/>
      <c r="I86" s="826"/>
      <c r="J86" s="826"/>
      <c r="K86" s="826"/>
      <c r="L86" s="826"/>
      <c r="M86" s="827"/>
      <c r="N86" s="58">
        <f>L83+L84+L85</f>
        <v>1729.0102561594597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7492.3777766909907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1562</v>
      </c>
      <c r="C31" s="87" t="s">
        <v>2059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400</v>
      </c>
      <c r="N36" s="279">
        <f>K36/M36</f>
        <v>208.65866402066294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400</v>
      </c>
      <c r="N37" s="279">
        <f>K37/M37</f>
        <v>305.16374980796854</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78">
        <v>400</v>
      </c>
      <c r="N38" s="279">
        <f>K38/M38</f>
        <v>203.44249987197907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842">
        <v>400</v>
      </c>
      <c r="M39" s="843"/>
      <c r="N39" s="279">
        <f>K39/L39</f>
        <v>203.19934754401376</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1.010032011295025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921.47429325591941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761</v>
      </c>
      <c r="B48" s="49" t="str">
        <f>VLOOKUP(A48,MATERIALES!A5:D373,3,FALSE)</f>
        <v>Agregado para tratamiento superf. Simple</v>
      </c>
      <c r="C48" s="288"/>
      <c r="D48" s="288"/>
      <c r="E48" s="288"/>
      <c r="F48" s="288"/>
      <c r="G48" s="288"/>
      <c r="H48" s="288"/>
      <c r="I48" s="275"/>
      <c r="J48" s="231" t="str">
        <f>VLOOKUP(A48,MATERIALES!A4:D373,2,FALSE)</f>
        <v>m3</v>
      </c>
      <c r="K48" s="289">
        <v>1.2999999999999999E-2</v>
      </c>
      <c r="L48" s="274"/>
      <c r="M48" s="409">
        <f>VLOOKUP(A48,MATERIALES!A5:D396,4,FALSE)</f>
        <v>67683.045765445771</v>
      </c>
      <c r="N48" s="279">
        <f>K48*M48</f>
        <v>879.87959495079497</v>
      </c>
    </row>
    <row r="49" spans="1:14">
      <c r="A49" s="114" t="s">
        <v>860</v>
      </c>
      <c r="B49" s="49" t="str">
        <f>VLOOKUP(A49,MATERIALES!A6:D373,3,FALSE)</f>
        <v>Emulsión CRR-2</v>
      </c>
      <c r="C49" s="288"/>
      <c r="D49" s="288"/>
      <c r="E49" s="288"/>
      <c r="F49" s="288"/>
      <c r="G49" s="288"/>
      <c r="H49" s="288"/>
      <c r="I49" s="275"/>
      <c r="J49" s="231" t="str">
        <f>VLOOKUP(A49,MATERIALES!A5:D373,2,FALSE)</f>
        <v>lt</v>
      </c>
      <c r="K49" s="289">
        <v>1.5</v>
      </c>
      <c r="L49" s="274"/>
      <c r="M49" s="409">
        <f>VLOOKUP(A49,MATERIALES!A6:D397,4,FALSE)</f>
        <v>1876.2727156064332</v>
      </c>
      <c r="N49" s="279">
        <f>K49*M49</f>
        <v>2814.4090734096499</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3694.2886683604447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829">
        <f>VLOOKUP(A58,TRANSPORTE!A5:D117,4,FALSE)</f>
        <v>1122.7940548877348</v>
      </c>
      <c r="M58" s="830"/>
      <c r="N58" s="294">
        <f>K58*L58</f>
        <v>14.596322713540552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14.596322713540552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2">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101.00320112950249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4731.3624854594073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946.27249709188152</v>
      </c>
      <c r="M83" s="860"/>
      <c r="N83" s="57"/>
    </row>
    <row r="84" spans="1:14">
      <c r="B84" s="95" t="s">
        <v>973</v>
      </c>
      <c r="C84" s="96"/>
      <c r="D84" s="96"/>
      <c r="E84" s="96"/>
      <c r="F84" s="96"/>
      <c r="G84" s="96"/>
      <c r="H84" s="96"/>
      <c r="I84" s="93"/>
      <c r="J84" s="94"/>
      <c r="K84" s="311">
        <v>0.05</v>
      </c>
      <c r="L84" s="859">
        <f>N78*K84</f>
        <v>236.56812427297038</v>
      </c>
      <c r="M84" s="860"/>
      <c r="N84" s="57"/>
    </row>
    <row r="85" spans="1:14" ht="15.75" thickBot="1">
      <c r="B85" s="97" t="s">
        <v>974</v>
      </c>
      <c r="C85" s="98"/>
      <c r="D85" s="98"/>
      <c r="E85" s="98"/>
      <c r="F85" s="98"/>
      <c r="G85" s="98"/>
      <c r="H85" s="98"/>
      <c r="I85" s="99"/>
      <c r="J85" s="100"/>
      <c r="K85" s="312">
        <v>0.05</v>
      </c>
      <c r="L85" s="861">
        <f>N78*K85</f>
        <v>236.56812427297038</v>
      </c>
      <c r="M85" s="862"/>
      <c r="N85" s="57"/>
    </row>
    <row r="86" spans="1:14" ht="15.75" thickBot="1">
      <c r="B86" s="825" t="s">
        <v>953</v>
      </c>
      <c r="C86" s="826"/>
      <c r="D86" s="826"/>
      <c r="E86" s="826"/>
      <c r="F86" s="826"/>
      <c r="G86" s="826"/>
      <c r="H86" s="826"/>
      <c r="I86" s="826"/>
      <c r="J86" s="826"/>
      <c r="K86" s="826"/>
      <c r="L86" s="826"/>
      <c r="M86" s="827"/>
      <c r="N86" s="58">
        <f>L83+L84+L85</f>
        <v>1419.4087456378222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6150.7712310972292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1563</v>
      </c>
      <c r="C31" s="87" t="s">
        <v>1564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90">
        <v>275</v>
      </c>
      <c r="N36" s="279">
        <f>K36/M36</f>
        <v>303.50351130278244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90">
        <f>M36</f>
        <v>275</v>
      </c>
      <c r="N37" s="279">
        <f>K37/M37</f>
        <v>443.87454517522701</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90">
        <v>275</v>
      </c>
      <c r="N38" s="279">
        <f>K38/M38</f>
        <v>295.91636345015132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953">
        <v>275</v>
      </c>
      <c r="M39" s="954"/>
      <c r="N39" s="279">
        <f>K39/L39</f>
        <v>295.56268733674727</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1.4691374709745819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1340.3262447358827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2.5000000000000001E-2</v>
      </c>
      <c r="L48" s="274"/>
      <c r="M48" s="409">
        <f>VLOOKUP(A48,MATERIALES!A5:D396,4,FALSE)</f>
        <v>67683.045765445771</v>
      </c>
      <c r="N48" s="279">
        <f>K48*M48</f>
        <v>1692.0761441361444</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1.2999999999999999E-2</v>
      </c>
      <c r="L49" s="274"/>
      <c r="M49" s="409">
        <f>VLOOKUP(A49,MATERIALES!A6:D397,4,FALSE)</f>
        <v>67683.045765445771</v>
      </c>
      <c r="N49" s="279">
        <f>K49*M49</f>
        <v>879.87959495079497</v>
      </c>
    </row>
    <row r="50" spans="1:14">
      <c r="A50" t="s">
        <v>860</v>
      </c>
      <c r="B50" s="49" t="str">
        <f>VLOOKUP(A50,MATERIALES!A6:D373,3,FALSE)</f>
        <v>Emulsión CRR-2</v>
      </c>
      <c r="C50" s="288"/>
      <c r="D50" s="288"/>
      <c r="E50" s="288"/>
      <c r="F50" s="288"/>
      <c r="G50" s="288"/>
      <c r="H50" s="288"/>
      <c r="I50" s="275"/>
      <c r="J50" s="231" t="str">
        <f>VLOOKUP(A50,MATERIALES!A6:D373,2,FALSE)</f>
        <v>lt</v>
      </c>
      <c r="K50" s="289">
        <v>4.24</v>
      </c>
      <c r="L50" s="274"/>
      <c r="M50" s="409">
        <f>VLOOKUP(A50,MATERIALES!A6:D398,4,FALSE)</f>
        <v>1876.2727156064332</v>
      </c>
      <c r="N50" s="279">
        <f>K50*M50</f>
        <v>7955.3963141712766</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10527.352053258215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829">
        <f>VLOOKUP(A58,TRANSPORTE!A5:D117,4,FALSE)</f>
        <v>1122.7940548877348</v>
      </c>
      <c r="M58" s="830"/>
      <c r="N58" s="294">
        <f>K58*L58</f>
        <v>42.666174085733921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42.666174085733921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11">
        <v>2200</v>
      </c>
      <c r="N69" s="402">
        <f>K69/M69</f>
        <v>48.493747097458176</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12">
        <v>2200</v>
      </c>
      <c r="N70" s="402">
        <f>K70/M70</f>
        <v>98.42</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SUM(N69:N75)</f>
        <v>146.91374709745818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12057.258219177291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2411.4516438354581</v>
      </c>
      <c r="M83" s="860"/>
      <c r="N83" s="57"/>
    </row>
    <row r="84" spans="1:14">
      <c r="B84" s="95" t="s">
        <v>973</v>
      </c>
      <c r="C84" s="96"/>
      <c r="D84" s="96"/>
      <c r="E84" s="96"/>
      <c r="F84" s="96"/>
      <c r="G84" s="96"/>
      <c r="H84" s="96"/>
      <c r="I84" s="93"/>
      <c r="J84" s="94"/>
      <c r="K84" s="311">
        <v>0.05</v>
      </c>
      <c r="L84" s="859">
        <f>N78*K84</f>
        <v>602.86291095886452</v>
      </c>
      <c r="M84" s="860"/>
      <c r="N84" s="57"/>
    </row>
    <row r="85" spans="1:14" ht="15.75" thickBot="1">
      <c r="B85" s="97" t="s">
        <v>974</v>
      </c>
      <c r="C85" s="98"/>
      <c r="D85" s="98"/>
      <c r="E85" s="98"/>
      <c r="F85" s="98"/>
      <c r="G85" s="98"/>
      <c r="H85" s="98"/>
      <c r="I85" s="99"/>
      <c r="J85" s="100"/>
      <c r="K85" s="312">
        <v>0.05</v>
      </c>
      <c r="L85" s="861">
        <f>N78*K85</f>
        <v>602.86291095886452</v>
      </c>
      <c r="M85" s="862"/>
      <c r="N85" s="57"/>
    </row>
    <row r="86" spans="1:14" ht="15.75" thickBot="1">
      <c r="B86" s="825" t="s">
        <v>953</v>
      </c>
      <c r="C86" s="826"/>
      <c r="D86" s="826"/>
      <c r="E86" s="826"/>
      <c r="F86" s="826"/>
      <c r="G86" s="826"/>
      <c r="H86" s="826"/>
      <c r="I86" s="826"/>
      <c r="J86" s="826"/>
      <c r="K86" s="826"/>
      <c r="L86" s="826"/>
      <c r="M86" s="827"/>
      <c r="N86" s="58">
        <f>L83+L84+L85</f>
        <v>3617.1774657531873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15674.435684930479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1565</v>
      </c>
      <c r="C31" s="87" t="s">
        <v>1566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90">
        <v>275</v>
      </c>
      <c r="N36" s="279">
        <f>K36/M36</f>
        <v>303.50351130278244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90">
        <v>275</v>
      </c>
      <c r="N37" s="279">
        <f>K37/M37</f>
        <v>443.87454517522701</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90">
        <v>275</v>
      </c>
      <c r="N38" s="279">
        <f>K38/M38</f>
        <v>295.91636345015132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953">
        <v>275</v>
      </c>
      <c r="M39" s="954"/>
      <c r="N39" s="279">
        <f>K39/L39</f>
        <v>295.56268733674727</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1.4691374709745819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1340.3262447358827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1.9E-2</v>
      </c>
      <c r="L48" s="274"/>
      <c r="M48" s="409">
        <f>VLOOKUP(A48,MATERIALES!A5:D396,4,FALSE)</f>
        <v>67683.045765445771</v>
      </c>
      <c r="N48" s="279">
        <f>K48*M48</f>
        <v>1285.9778695434695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0.01</v>
      </c>
      <c r="L49" s="274"/>
      <c r="M49" s="409">
        <f>VLOOKUP(A49,MATERIALES!A6:D397,4,FALSE)</f>
        <v>67683.045765445771</v>
      </c>
      <c r="N49" s="279">
        <f>K49*M49</f>
        <v>676.83045765445775</v>
      </c>
    </row>
    <row r="50" spans="1:14">
      <c r="A50" t="s">
        <v>860</v>
      </c>
      <c r="B50" s="49" t="str">
        <f>VLOOKUP(A50,MATERIALES!A6:D373,3,FALSE)</f>
        <v>Emulsión CRR-2</v>
      </c>
      <c r="C50" s="288"/>
      <c r="D50" s="288"/>
      <c r="E50" s="288"/>
      <c r="F50" s="288"/>
      <c r="G50" s="288"/>
      <c r="H50" s="288"/>
      <c r="I50" s="275"/>
      <c r="J50" s="231" t="str">
        <f>VLOOKUP(A50,MATERIALES!A6:D373,2,FALSE)</f>
        <v>lt</v>
      </c>
      <c r="K50" s="289">
        <v>3.24</v>
      </c>
      <c r="L50" s="274"/>
      <c r="M50" s="409">
        <f>VLOOKUP(A50,MATERIALES!A6:D398,4,FALSE)</f>
        <v>1876.2727156064332</v>
      </c>
      <c r="N50" s="279">
        <f>K50*M50</f>
        <v>6079.1235985648436</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8041.9319257627703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829">
        <f>VLOOKUP(A58,TRANSPORTE!A5:D117,4,FALSE)</f>
        <v>1122.7940548877348</v>
      </c>
      <c r="M58" s="830"/>
      <c r="N58" s="294">
        <f>K58*L58</f>
        <v>32.561027591744313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32.561027591744313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13">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146.91374709745818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9561.7329451878559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1912.3465890375712</v>
      </c>
      <c r="M83" s="860"/>
      <c r="N83" s="57"/>
    </row>
    <row r="84" spans="1:14">
      <c r="B84" s="95" t="s">
        <v>973</v>
      </c>
      <c r="C84" s="96"/>
      <c r="D84" s="96"/>
      <c r="E84" s="96"/>
      <c r="F84" s="96"/>
      <c r="G84" s="96"/>
      <c r="H84" s="96"/>
      <c r="I84" s="93"/>
      <c r="J84" s="94"/>
      <c r="K84" s="311">
        <v>0.05</v>
      </c>
      <c r="L84" s="859">
        <f>N78*K84</f>
        <v>478.08664725939281</v>
      </c>
      <c r="M84" s="860"/>
      <c r="N84" s="57"/>
    </row>
    <row r="85" spans="1:14" ht="15.75" thickBot="1">
      <c r="B85" s="97" t="s">
        <v>974</v>
      </c>
      <c r="C85" s="98"/>
      <c r="D85" s="98"/>
      <c r="E85" s="98"/>
      <c r="F85" s="98"/>
      <c r="G85" s="98"/>
      <c r="H85" s="98"/>
      <c r="I85" s="99"/>
      <c r="J85" s="100"/>
      <c r="K85" s="312">
        <v>0.05</v>
      </c>
      <c r="L85" s="861">
        <f>N78*K85</f>
        <v>478.08664725939281</v>
      </c>
      <c r="M85" s="862"/>
      <c r="N85" s="57"/>
    </row>
    <row r="86" spans="1:14" ht="15.75" thickBot="1">
      <c r="B86" s="825" t="s">
        <v>953</v>
      </c>
      <c r="C86" s="826"/>
      <c r="D86" s="826"/>
      <c r="E86" s="826"/>
      <c r="F86" s="826"/>
      <c r="G86" s="826"/>
      <c r="H86" s="826"/>
      <c r="I86" s="826"/>
      <c r="J86" s="826"/>
      <c r="K86" s="826"/>
      <c r="L86" s="826"/>
      <c r="M86" s="827"/>
      <c r="N86" s="58">
        <f>L83+L84+L85</f>
        <v>2868.5198835563569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12430.252828744213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1568</v>
      </c>
      <c r="C31" s="87" t="s">
        <v>1567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275</v>
      </c>
      <c r="N36" s="279">
        <f>K36/M36</f>
        <v>303.50351130278244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275</v>
      </c>
      <c r="N37" s="279">
        <f>K37/M37</f>
        <v>443.87454517522701</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78">
        <v>275</v>
      </c>
      <c r="N38" s="279">
        <f>K38/M38</f>
        <v>295.91636345015132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842">
        <v>275</v>
      </c>
      <c r="M39" s="843"/>
      <c r="N39" s="279">
        <f>K39/L39</f>
        <v>295.56268733674727</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1.4691374709745819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1340.3262447358827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2.5000000000000001E-2</v>
      </c>
      <c r="L48" s="274"/>
      <c r="M48" s="409">
        <f>VLOOKUP(A48,MATERIALES!A5:D396,4,FALSE)</f>
        <v>67683.045765445771</v>
      </c>
      <c r="N48" s="279">
        <f>K48*M48</f>
        <v>1692.0761441361444</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1.2999999999999999E-2</v>
      </c>
      <c r="L49" s="274"/>
      <c r="M49" s="409">
        <f>VLOOKUP(A49,MATERIALES!A6:D397,4,FALSE)</f>
        <v>67683.045765445771</v>
      </c>
      <c r="N49" s="279">
        <f>K49*M49</f>
        <v>879.87959495079497</v>
      </c>
    </row>
    <row r="50" spans="1:14">
      <c r="A50" t="s">
        <v>862</v>
      </c>
      <c r="B50" s="49" t="str">
        <f>VLOOKUP(A50,MATERIALES!A6:D373,3,FALSE)</f>
        <v>Emulsión CRR-2m</v>
      </c>
      <c r="C50" s="288"/>
      <c r="D50" s="288"/>
      <c r="E50" s="288"/>
      <c r="F50" s="288"/>
      <c r="G50" s="288"/>
      <c r="H50" s="288"/>
      <c r="I50" s="275"/>
      <c r="J50" s="231" t="str">
        <f>VLOOKUP(A50,MATERIALES!A6:D642,2,FALSE)</f>
        <v>lt</v>
      </c>
      <c r="K50" s="289">
        <v>4.24</v>
      </c>
      <c r="L50" s="274"/>
      <c r="M50" s="409">
        <f>VLOOKUP(A50,MATERIALES!A6:D398,4,FALSE)</f>
        <v>1876.2727156064332</v>
      </c>
      <c r="N50" s="279">
        <f>K50*M50</f>
        <v>7955.3963141712766</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10527.352053258215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829">
        <f>VLOOKUP(A58,TRANSPORTE!A5:D117,4,FALSE)</f>
        <v>1122.7940548877348</v>
      </c>
      <c r="M58" s="830"/>
      <c r="N58" s="294">
        <f>K58*L58</f>
        <v>42.666174085733921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42.666174085733921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146.91374709745818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12057.258219177291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2411.4516438354581</v>
      </c>
      <c r="M83" s="860"/>
      <c r="N83" s="57"/>
    </row>
    <row r="84" spans="1:14">
      <c r="B84" s="95" t="s">
        <v>973</v>
      </c>
      <c r="C84" s="96"/>
      <c r="D84" s="96"/>
      <c r="E84" s="96"/>
      <c r="F84" s="96"/>
      <c r="G84" s="96"/>
      <c r="H84" s="96"/>
      <c r="I84" s="93"/>
      <c r="J84" s="94"/>
      <c r="K84" s="311">
        <v>0.05</v>
      </c>
      <c r="L84" s="859">
        <f>N78*K84</f>
        <v>602.86291095886452</v>
      </c>
      <c r="M84" s="860"/>
      <c r="N84" s="57"/>
    </row>
    <row r="85" spans="1:14" ht="15.75" thickBot="1">
      <c r="B85" s="97" t="s">
        <v>974</v>
      </c>
      <c r="C85" s="98"/>
      <c r="D85" s="98"/>
      <c r="E85" s="98"/>
      <c r="F85" s="98"/>
      <c r="G85" s="98"/>
      <c r="H85" s="98"/>
      <c r="I85" s="99"/>
      <c r="J85" s="100"/>
      <c r="K85" s="312">
        <v>0.05</v>
      </c>
      <c r="L85" s="861">
        <f>N78*K85</f>
        <v>602.86291095886452</v>
      </c>
      <c r="M85" s="862"/>
      <c r="N85" s="57"/>
    </row>
    <row r="86" spans="1:14" ht="15.75" thickBot="1">
      <c r="B86" s="825" t="s">
        <v>953</v>
      </c>
      <c r="C86" s="826"/>
      <c r="D86" s="826"/>
      <c r="E86" s="826"/>
      <c r="F86" s="826"/>
      <c r="G86" s="826"/>
      <c r="H86" s="826"/>
      <c r="I86" s="826"/>
      <c r="J86" s="826"/>
      <c r="K86" s="826"/>
      <c r="L86" s="826"/>
      <c r="M86" s="827"/>
      <c r="N86" s="58">
        <f>L83+L84+L85</f>
        <v>3617.1774657531873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15674.435684930479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1569</v>
      </c>
      <c r="C31" s="87" t="s">
        <v>1570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275</v>
      </c>
      <c r="N36" s="279">
        <f>K36/M36</f>
        <v>303.50351130278244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275</v>
      </c>
      <c r="N37" s="279">
        <f>K37/M37</f>
        <v>443.87454517522701</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78">
        <v>275</v>
      </c>
      <c r="N38" s="279">
        <f>K38/M38</f>
        <v>295.91636345015132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81279.739017605505</v>
      </c>
      <c r="L39" s="842">
        <v>275</v>
      </c>
      <c r="M39" s="843"/>
      <c r="N39" s="279">
        <f>K39/L39</f>
        <v>295.56268733674727</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1.4691374709745819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1340.3262447358827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1.9E-2</v>
      </c>
      <c r="L48" s="274"/>
      <c r="M48" s="409">
        <f>VLOOKUP(A48,MATERIALES!A5:D396,4,FALSE)</f>
        <v>67683.045765445771</v>
      </c>
      <c r="N48" s="279">
        <f>K48*M48</f>
        <v>1285.9778695434695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0.01</v>
      </c>
      <c r="L49" s="274"/>
      <c r="M49" s="409">
        <f>VLOOKUP(A49,MATERIALES!A6:D397,4,FALSE)</f>
        <v>67683.045765445771</v>
      </c>
      <c r="N49" s="279">
        <f>K49*M49</f>
        <v>676.83045765445775</v>
      </c>
    </row>
    <row r="50" spans="1:14">
      <c r="A50" t="s">
        <v>862</v>
      </c>
      <c r="B50" s="49" t="str">
        <f>VLOOKUP(A50,MATERIALES!A6:D373,3,FALSE)</f>
        <v>Emulsión CRR-2m</v>
      </c>
      <c r="C50" s="288"/>
      <c r="D50" s="288"/>
      <c r="E50" s="288"/>
      <c r="F50" s="288"/>
      <c r="G50" s="288"/>
      <c r="H50" s="288"/>
      <c r="I50" s="275"/>
      <c r="J50" s="231" t="str">
        <f>VLOOKUP(A50,MATERIALES!A6:D642,2,FALSE)</f>
        <v>lt</v>
      </c>
      <c r="K50" s="289">
        <v>3.24</v>
      </c>
      <c r="L50" s="274"/>
      <c r="M50" s="409">
        <f>VLOOKUP(A50,MATERIALES!A6:D398,4,FALSE)</f>
        <v>1876.2727156064332</v>
      </c>
      <c r="N50" s="279">
        <f>K50*M50</f>
        <v>6079.1235985648436</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8041.9319257627703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829">
        <f>VLOOKUP(A58,TRANSPORTE!A5:D117,4,FALSE)</f>
        <v>1122.7940548877348</v>
      </c>
      <c r="M58" s="830"/>
      <c r="N58" s="294">
        <f>K58*L58</f>
        <v>32.561027591744313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32.561027591744313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146.91374709745818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9561.7329451878559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1912.3465890375712</v>
      </c>
      <c r="M83" s="860"/>
      <c r="N83" s="57"/>
    </row>
    <row r="84" spans="1:14">
      <c r="B84" s="95" t="s">
        <v>973</v>
      </c>
      <c r="C84" s="96"/>
      <c r="D84" s="96"/>
      <c r="E84" s="96"/>
      <c r="F84" s="96"/>
      <c r="G84" s="96"/>
      <c r="H84" s="96"/>
      <c r="I84" s="93"/>
      <c r="J84" s="94"/>
      <c r="K84" s="311">
        <v>0.05</v>
      </c>
      <c r="L84" s="859">
        <f>N78*K84</f>
        <v>478.08664725939281</v>
      </c>
      <c r="M84" s="860"/>
      <c r="N84" s="57"/>
    </row>
    <row r="85" spans="1:14" ht="15.75" thickBot="1">
      <c r="B85" s="97" t="s">
        <v>974</v>
      </c>
      <c r="C85" s="98"/>
      <c r="D85" s="98"/>
      <c r="E85" s="98"/>
      <c r="F85" s="98"/>
      <c r="G85" s="98"/>
      <c r="H85" s="98"/>
      <c r="I85" s="99"/>
      <c r="J85" s="100"/>
      <c r="K85" s="312">
        <v>0.05</v>
      </c>
      <c r="L85" s="861">
        <f>N78*K85</f>
        <v>478.08664725939281</v>
      </c>
      <c r="M85" s="862"/>
      <c r="N85" s="57"/>
    </row>
    <row r="86" spans="1:14" ht="15.75" thickBot="1">
      <c r="B86" s="825" t="s">
        <v>953</v>
      </c>
      <c r="C86" s="826"/>
      <c r="D86" s="826"/>
      <c r="E86" s="826"/>
      <c r="F86" s="826"/>
      <c r="G86" s="826"/>
      <c r="H86" s="826"/>
      <c r="I86" s="826"/>
      <c r="J86" s="826"/>
      <c r="K86" s="826"/>
      <c r="L86" s="826"/>
      <c r="M86" s="827"/>
      <c r="N86" s="58">
        <f>L83+L84+L85</f>
        <v>2868.5198835563569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12430.252828744213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1050</v>
      </c>
      <c r="C31" s="87" t="s">
        <v>1571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418</v>
      </c>
      <c r="N36" s="279">
        <f>K36/M36</f>
        <v>199.673362699199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418</v>
      </c>
      <c r="N37" s="279">
        <f>K37/M37</f>
        <v>292.02272708896515</v>
      </c>
    </row>
    <row r="38" spans="1:14">
      <c r="A38" t="s">
        <v>225</v>
      </c>
      <c r="B38" s="838" t="str">
        <f>VLOOKUP(A38,EQUIPOS!A8:D154,3,FALSE)</f>
        <v>Esparcidor de gravilla, Ancho de esparcimiento 3100mm, Velocidad de trabajo 10—20km2/h</v>
      </c>
      <c r="C38" s="839"/>
      <c r="D38" s="839"/>
      <c r="E38" s="839"/>
      <c r="F38" s="839"/>
      <c r="G38" s="839"/>
      <c r="H38" s="840"/>
      <c r="I38" s="274"/>
      <c r="J38" s="275"/>
      <c r="K38" s="276">
        <f>VLOOKUP(A38,EQUIPOS!A8:D165,4,FALSE)</f>
        <v>81279.739017605505</v>
      </c>
      <c r="L38" s="277"/>
      <c r="M38" s="278">
        <v>418</v>
      </c>
      <c r="N38" s="279">
        <f>K38/M38</f>
        <v>194.44913640575479</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0.96653780985169846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687.11176400377065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45227.893735725193</v>
      </c>
      <c r="N48" s="279">
        <f>K48*M48</f>
        <v>452.27893735725195</v>
      </c>
    </row>
    <row r="49" spans="1:14">
      <c r="A49" s="114" t="s">
        <v>860</v>
      </c>
      <c r="B49" s="49" t="str">
        <f>VLOOKUP(A49,MATERIALES!A6:D373,3,FALSE)</f>
        <v>Emulsión CRR-2</v>
      </c>
      <c r="C49" s="288"/>
      <c r="D49" s="288"/>
      <c r="E49" s="288"/>
      <c r="F49" s="288"/>
      <c r="G49" s="288"/>
      <c r="H49" s="288"/>
      <c r="I49" s="275"/>
      <c r="J49" s="231" t="str">
        <f>VLOOKUP(A49,MATERIALES!A5:D641,2,FALSE)</f>
        <v>lt</v>
      </c>
      <c r="K49" s="289">
        <v>1.25</v>
      </c>
      <c r="L49" s="274"/>
      <c r="M49" s="409">
        <f>VLOOKUP(A49,MATERIALES!A6:D397,4,FALSE)</f>
        <v>1876.2727156064332</v>
      </c>
      <c r="N49" s="279">
        <f>K49*M49</f>
        <v>2345.3408945080414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2797.6198318652932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1227</v>
      </c>
      <c r="B58" s="52" t="str">
        <f>VLOOKUP(A58,TRANSPORTE!A5:D117,3,FALSE)</f>
        <v>Transporte de Arena</v>
      </c>
      <c r="C58" s="324"/>
      <c r="D58" s="324"/>
      <c r="E58" s="324"/>
      <c r="F58" s="324"/>
      <c r="G58" s="324"/>
      <c r="H58" s="318" t="s">
        <v>1468</v>
      </c>
      <c r="I58" s="286">
        <v>0.01</v>
      </c>
      <c r="J58" s="293">
        <v>1</v>
      </c>
      <c r="K58" s="286">
        <f>I58*J58</f>
        <v>0.01</v>
      </c>
      <c r="L58" s="829">
        <f>VLOOKUP(A58,TRANSPORTE!A5:D117,4,FALSE)</f>
        <v>1122.7940548877348</v>
      </c>
      <c r="M58" s="830"/>
      <c r="N58" s="294">
        <f>K58*L58</f>
        <v>11.227940548877347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11.227940548877347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96.653780985169846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3592.6133174031111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718.52266348062221</v>
      </c>
      <c r="M83" s="860"/>
      <c r="N83" s="57"/>
    </row>
    <row r="84" spans="1:14">
      <c r="B84" s="95" t="s">
        <v>973</v>
      </c>
      <c r="C84" s="96"/>
      <c r="D84" s="96"/>
      <c r="E84" s="96"/>
      <c r="F84" s="96"/>
      <c r="G84" s="96"/>
      <c r="H84" s="96"/>
      <c r="I84" s="93"/>
      <c r="J84" s="94"/>
      <c r="K84" s="311">
        <v>0.05</v>
      </c>
      <c r="L84" s="859">
        <f>N78*K84</f>
        <v>179.63066587015555</v>
      </c>
      <c r="M84" s="860"/>
      <c r="N84" s="57"/>
    </row>
    <row r="85" spans="1:14" ht="15.75" thickBot="1">
      <c r="B85" s="97" t="s">
        <v>974</v>
      </c>
      <c r="C85" s="98"/>
      <c r="D85" s="98"/>
      <c r="E85" s="98"/>
      <c r="F85" s="98"/>
      <c r="G85" s="98"/>
      <c r="H85" s="98"/>
      <c r="I85" s="99"/>
      <c r="J85" s="100"/>
      <c r="K85" s="312">
        <v>0.05</v>
      </c>
      <c r="L85" s="861">
        <f>N78*K85</f>
        <v>179.63066587015555</v>
      </c>
      <c r="M85" s="862"/>
      <c r="N85" s="57"/>
    </row>
    <row r="86" spans="1:14" ht="15.75" thickBot="1">
      <c r="B86" s="825" t="s">
        <v>953</v>
      </c>
      <c r="C86" s="826"/>
      <c r="D86" s="826"/>
      <c r="E86" s="826"/>
      <c r="F86" s="826"/>
      <c r="G86" s="826"/>
      <c r="H86" s="826"/>
      <c r="I86" s="826"/>
      <c r="J86" s="826"/>
      <c r="K86" s="826"/>
      <c r="L86" s="826"/>
      <c r="M86" s="827"/>
      <c r="N86" s="58">
        <f>L83+L84+L85</f>
        <v>1077.7839952209333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4670.3973126240444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1051</v>
      </c>
      <c r="C31" s="87" t="s">
        <v>1572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83463.465608265178</v>
      </c>
      <c r="L36" s="277"/>
      <c r="M36" s="278">
        <v>418</v>
      </c>
      <c r="N36" s="279">
        <f>K36/M36</f>
        <v>199.673362699199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418</v>
      </c>
      <c r="N37" s="279">
        <f>K37/M37</f>
        <v>292.02272708896515</v>
      </c>
    </row>
    <row r="38" spans="1:14">
      <c r="A38" t="s">
        <v>225</v>
      </c>
      <c r="B38" s="838" t="str">
        <f>VLOOKUP(A38,EQUIPOS!A8:D154,3,FALSE)</f>
        <v>Esparcidor de gravilla, Ancho de esparcimiento 3100mm, Velocidad de trabajo 10—20km2/h</v>
      </c>
      <c r="C38" s="839"/>
      <c r="D38" s="839"/>
      <c r="E38" s="839"/>
      <c r="F38" s="839"/>
      <c r="G38" s="839"/>
      <c r="H38" s="840"/>
      <c r="I38" s="274"/>
      <c r="J38" s="275"/>
      <c r="K38" s="276">
        <f>VLOOKUP(A38,EQUIPOS!A8:D165,4,FALSE)</f>
        <v>81279.739017605505</v>
      </c>
      <c r="L38" s="277"/>
      <c r="M38" s="278">
        <v>418</v>
      </c>
      <c r="N38" s="279">
        <f>K38/M38</f>
        <v>194.44913640575479</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0.96653780985169846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687.11176400377065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45227.893735725193</v>
      </c>
      <c r="N48" s="279">
        <f>K48*M48</f>
        <v>452.27893735725195</v>
      </c>
    </row>
    <row r="49" spans="1:72">
      <c r="A49" s="114" t="s">
        <v>858</v>
      </c>
      <c r="B49" s="49" t="str">
        <f>VLOOKUP(A49,MATERIALES!A6:D373,3,FALSE)</f>
        <v>Emulsión CRR-1</v>
      </c>
      <c r="C49" s="288"/>
      <c r="D49" s="288"/>
      <c r="E49" s="288"/>
      <c r="F49" s="288"/>
      <c r="G49" s="288"/>
      <c r="H49" s="288"/>
      <c r="I49" s="275"/>
      <c r="J49" s="275" t="s">
        <v>980</v>
      </c>
      <c r="K49" s="289">
        <v>1.25</v>
      </c>
      <c r="L49" s="274"/>
      <c r="M49" s="409">
        <f>VLOOKUP(A49,MATERIALES!A6:D397,4,FALSE)</f>
        <v>1876.2727156064332</v>
      </c>
      <c r="N49" s="279">
        <f>K49*M49</f>
        <v>2345.3408945080414</v>
      </c>
      <c r="BT49">
        <v>1111</v>
      </c>
    </row>
    <row r="50" spans="1:72">
      <c r="B50" s="49"/>
      <c r="C50" s="288"/>
      <c r="D50" s="288"/>
      <c r="E50" s="288"/>
      <c r="F50" s="288"/>
      <c r="G50" s="288"/>
      <c r="H50" s="288"/>
      <c r="I50" s="275"/>
      <c r="J50" s="231"/>
      <c r="K50" s="289"/>
      <c r="L50" s="274"/>
      <c r="M50" s="290"/>
      <c r="N50" s="291"/>
    </row>
    <row r="51" spans="1:72">
      <c r="B51" s="49"/>
      <c r="C51" s="288"/>
      <c r="D51" s="288"/>
      <c r="E51" s="288"/>
      <c r="F51" s="288"/>
      <c r="G51" s="288"/>
      <c r="H51" s="288"/>
      <c r="I51" s="275"/>
      <c r="J51" s="231"/>
      <c r="K51" s="289"/>
      <c r="L51" s="274"/>
      <c r="M51" s="290"/>
      <c r="N51" s="291"/>
    </row>
    <row r="52" spans="1:72" ht="15.75" thickBot="1">
      <c r="B52" s="820"/>
      <c r="C52" s="821"/>
      <c r="D52" s="821"/>
      <c r="E52" s="821"/>
      <c r="F52" s="821"/>
      <c r="G52" s="821"/>
      <c r="H52" s="821"/>
      <c r="I52" s="822"/>
      <c r="J52" s="48"/>
      <c r="K52" s="50"/>
      <c r="L52" s="823"/>
      <c r="M52" s="824"/>
      <c r="N52" s="51"/>
    </row>
    <row r="53" spans="1:72" ht="15.75" thickBot="1">
      <c r="B53" s="825" t="s">
        <v>953</v>
      </c>
      <c r="C53" s="826"/>
      <c r="D53" s="826"/>
      <c r="E53" s="826"/>
      <c r="F53" s="826"/>
      <c r="G53" s="826"/>
      <c r="H53" s="826"/>
      <c r="I53" s="826"/>
      <c r="J53" s="826"/>
      <c r="K53" s="826"/>
      <c r="L53" s="826"/>
      <c r="M53" s="827"/>
      <c r="N53" s="401">
        <f>SUM(N48:N52)</f>
        <v>2797.6198318652932</v>
      </c>
    </row>
    <row r="54" spans="1:72">
      <c r="B54" s="39"/>
      <c r="C54" s="40"/>
      <c r="D54" s="40"/>
      <c r="E54" s="40"/>
      <c r="F54" s="40"/>
      <c r="G54" s="40"/>
      <c r="H54" s="40"/>
      <c r="I54" s="40"/>
      <c r="J54" s="40"/>
      <c r="K54" s="40"/>
      <c r="L54" s="40"/>
      <c r="M54" s="40"/>
      <c r="N54" s="41"/>
    </row>
    <row r="55" spans="1:72">
      <c r="B55" s="70" t="s">
        <v>956</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0" t="s">
        <v>957</v>
      </c>
      <c r="C57" s="321"/>
      <c r="D57" s="321"/>
      <c r="E57" s="321"/>
      <c r="F57" s="321"/>
      <c r="G57" s="321"/>
      <c r="H57" s="79" t="s">
        <v>945</v>
      </c>
      <c r="I57" s="80" t="s">
        <v>958</v>
      </c>
      <c r="J57" s="81" t="s">
        <v>959</v>
      </c>
      <c r="K57" s="79" t="s">
        <v>960</v>
      </c>
      <c r="L57" s="828" t="s">
        <v>961</v>
      </c>
      <c r="M57" s="801"/>
      <c r="N57" s="82" t="s">
        <v>951</v>
      </c>
    </row>
    <row r="58" spans="1:72">
      <c r="A58" t="s">
        <v>1227</v>
      </c>
      <c r="B58" s="52" t="str">
        <f>VLOOKUP(A58,TRANSPORTE!A5:D117,3,FALSE)</f>
        <v>Transporte de Arena</v>
      </c>
      <c r="C58" s="324"/>
      <c r="D58" s="324"/>
      <c r="E58" s="324"/>
      <c r="F58" s="324"/>
      <c r="G58" s="324"/>
      <c r="H58" s="318" t="s">
        <v>1468</v>
      </c>
      <c r="I58" s="286">
        <v>0.01</v>
      </c>
      <c r="J58" s="293">
        <v>1</v>
      </c>
      <c r="K58" s="286">
        <f>I58*J58</f>
        <v>0.01</v>
      </c>
      <c r="L58" s="829">
        <f>VLOOKUP(A58,TRANSPORTE!A5:D117,4,FALSE)</f>
        <v>1122.7940548877348</v>
      </c>
      <c r="M58" s="830"/>
      <c r="N58" s="294">
        <f>K58*L58</f>
        <v>11.227940548877347</v>
      </c>
    </row>
    <row r="59" spans="1:72">
      <c r="B59" s="52"/>
      <c r="C59" s="53"/>
      <c r="D59" s="53"/>
      <c r="E59" s="53"/>
      <c r="F59" s="53"/>
      <c r="G59" s="53"/>
      <c r="H59" s="295"/>
      <c r="I59" s="286"/>
      <c r="J59" s="286"/>
      <c r="K59" s="286"/>
      <c r="L59" s="296"/>
      <c r="M59" s="297"/>
      <c r="N59" s="298"/>
    </row>
    <row r="60" spans="1:72">
      <c r="B60" s="52"/>
      <c r="C60" s="53"/>
      <c r="D60" s="53"/>
      <c r="E60" s="53"/>
      <c r="F60" s="53"/>
      <c r="G60" s="53"/>
      <c r="H60" s="295"/>
      <c r="I60" s="286"/>
      <c r="J60" s="286"/>
      <c r="K60" s="286"/>
      <c r="L60" s="296"/>
      <c r="M60" s="297"/>
      <c r="N60" s="298"/>
    </row>
    <row r="61" spans="1:72">
      <c r="B61" s="52"/>
      <c r="C61" s="53"/>
      <c r="D61" s="53"/>
      <c r="E61" s="53"/>
      <c r="F61" s="53"/>
      <c r="G61" s="53"/>
      <c r="H61" s="295"/>
      <c r="I61" s="286"/>
      <c r="J61" s="286"/>
      <c r="K61" s="286"/>
      <c r="L61" s="296"/>
      <c r="M61" s="297"/>
      <c r="N61" s="298"/>
    </row>
    <row r="62" spans="1:72">
      <c r="B62" s="52"/>
      <c r="C62" s="53"/>
      <c r="D62" s="53"/>
      <c r="E62" s="53"/>
      <c r="F62" s="53"/>
      <c r="G62" s="53"/>
      <c r="H62" s="295"/>
      <c r="I62" s="286"/>
      <c r="J62" s="286"/>
      <c r="K62" s="286"/>
      <c r="L62" s="296"/>
      <c r="M62" s="297"/>
      <c r="N62" s="298"/>
    </row>
    <row r="63" spans="1:72" ht="15.75" thickBot="1">
      <c r="B63" s="454"/>
      <c r="C63" s="455"/>
      <c r="D63" s="455"/>
      <c r="E63" s="455"/>
      <c r="F63" s="455"/>
      <c r="G63" s="455"/>
      <c r="H63" s="54"/>
      <c r="I63" s="132"/>
      <c r="J63" s="132"/>
      <c r="K63" s="132"/>
      <c r="L63" s="814"/>
      <c r="M63" s="815"/>
      <c r="N63" s="133"/>
    </row>
    <row r="64" spans="1:72" ht="15.75" thickBot="1">
      <c r="B64" s="831" t="s">
        <v>953</v>
      </c>
      <c r="C64" s="832"/>
      <c r="D64" s="832"/>
      <c r="E64" s="832"/>
      <c r="F64" s="832"/>
      <c r="G64" s="832"/>
      <c r="H64" s="832"/>
      <c r="I64" s="832"/>
      <c r="J64" s="832"/>
      <c r="K64" s="832"/>
      <c r="L64" s="832"/>
      <c r="M64" s="833"/>
      <c r="N64" s="110">
        <f>N58+N59+N60+N61+N62</f>
        <v>11.227940548877347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96.653780985169846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3592.6133174031111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718.52266348062221</v>
      </c>
      <c r="M83" s="860"/>
      <c r="N83" s="57"/>
    </row>
    <row r="84" spans="1:14">
      <c r="B84" s="95" t="s">
        <v>973</v>
      </c>
      <c r="C84" s="96"/>
      <c r="D84" s="96"/>
      <c r="E84" s="96"/>
      <c r="F84" s="96"/>
      <c r="G84" s="96"/>
      <c r="H84" s="96"/>
      <c r="I84" s="93"/>
      <c r="J84" s="94"/>
      <c r="K84" s="311">
        <v>0.05</v>
      </c>
      <c r="L84" s="859">
        <f>N78*K84</f>
        <v>179.63066587015555</v>
      </c>
      <c r="M84" s="860"/>
      <c r="N84" s="57"/>
    </row>
    <row r="85" spans="1:14" ht="15.75" thickBot="1">
      <c r="B85" s="97" t="s">
        <v>974</v>
      </c>
      <c r="C85" s="98"/>
      <c r="D85" s="98"/>
      <c r="E85" s="98"/>
      <c r="F85" s="98"/>
      <c r="G85" s="98"/>
      <c r="H85" s="98"/>
      <c r="I85" s="99"/>
      <c r="J85" s="100"/>
      <c r="K85" s="312">
        <v>0.05</v>
      </c>
      <c r="L85" s="861">
        <f>N78*K85</f>
        <v>179.63066587015555</v>
      </c>
      <c r="M85" s="862"/>
      <c r="N85" s="57"/>
    </row>
    <row r="86" spans="1:14" ht="15.75" thickBot="1">
      <c r="B86" s="825" t="s">
        <v>953</v>
      </c>
      <c r="C86" s="826"/>
      <c r="D86" s="826"/>
      <c r="E86" s="826"/>
      <c r="F86" s="826"/>
      <c r="G86" s="826"/>
      <c r="H86" s="826"/>
      <c r="I86" s="826"/>
      <c r="J86" s="826"/>
      <c r="K86" s="826"/>
      <c r="L86" s="826"/>
      <c r="M86" s="827"/>
      <c r="N86" s="58">
        <f>L83+L84+L85</f>
        <v>1077.7839952209333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4670.3973126240444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1052</v>
      </c>
      <c r="C31" s="87" t="s">
        <v>1529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67683.045765445771</v>
      </c>
      <c r="N48" s="279">
        <f>K48*M48</f>
        <v>846.03807206807221</v>
      </c>
    </row>
    <row r="49" spans="1:14">
      <c r="A49" s="114" t="s">
        <v>850</v>
      </c>
      <c r="B49" s="49" t="str">
        <f>VLOOKUP(A49,MATERIALES!A6:D373,3,FALSE)</f>
        <v>Emulsión CRL-1h</v>
      </c>
      <c r="C49" s="288"/>
      <c r="D49" s="288"/>
      <c r="E49" s="288"/>
      <c r="F49" s="288"/>
      <c r="G49" s="288"/>
      <c r="H49" s="288"/>
      <c r="I49" s="275"/>
      <c r="J49" s="231" t="str">
        <f>VLOOKUP(A49,MATERIALES!A5:D641,2,FALSE)</f>
        <v>lt</v>
      </c>
      <c r="K49" s="414">
        <v>1.4625000000000001</v>
      </c>
      <c r="L49" s="274"/>
      <c r="M49" s="409">
        <f>VLOOKUP(A49,MATERIALES!A6:D397,4,FALSE)</f>
        <v>1876.2727156064332</v>
      </c>
      <c r="N49" s="279">
        <f>K49*M49</f>
        <v>2744.0488465744088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3590.0869186424811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829">
        <f>VLOOKUP(A58,TRANSPORTE!A5:D117,4,FALSE)</f>
        <v>1122.7940548877348</v>
      </c>
      <c r="M58" s="830"/>
      <c r="N58" s="294">
        <f>K58*L58</f>
        <v>14.034925686096685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14.034925686096685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4078.8623336876944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815.77246673753893</v>
      </c>
      <c r="M83" s="860"/>
      <c r="N83" s="57"/>
    </row>
    <row r="84" spans="1:14">
      <c r="B84" s="95" t="s">
        <v>973</v>
      </c>
      <c r="C84" s="96"/>
      <c r="D84" s="96"/>
      <c r="E84" s="96"/>
      <c r="F84" s="96"/>
      <c r="G84" s="96"/>
      <c r="H84" s="96"/>
      <c r="I84" s="93"/>
      <c r="J84" s="94"/>
      <c r="K84" s="311">
        <v>0.05</v>
      </c>
      <c r="L84" s="859">
        <f>N78*K84</f>
        <v>203.94311668438473</v>
      </c>
      <c r="M84" s="860"/>
      <c r="N84" s="57"/>
    </row>
    <row r="85" spans="1:14" ht="15.75" thickBot="1">
      <c r="B85" s="97" t="s">
        <v>974</v>
      </c>
      <c r="C85" s="98"/>
      <c r="D85" s="98"/>
      <c r="E85" s="98"/>
      <c r="F85" s="98"/>
      <c r="G85" s="98"/>
      <c r="H85" s="98"/>
      <c r="I85" s="99"/>
      <c r="J85" s="100"/>
      <c r="K85" s="312">
        <v>0.05</v>
      </c>
      <c r="L85" s="861">
        <f>N78*K85</f>
        <v>203.94311668438473</v>
      </c>
      <c r="M85" s="862"/>
      <c r="N85" s="57"/>
    </row>
    <row r="86" spans="1:14" ht="15.75" thickBot="1">
      <c r="B86" s="825" t="s">
        <v>953</v>
      </c>
      <c r="C86" s="826"/>
      <c r="D86" s="826"/>
      <c r="E86" s="826"/>
      <c r="F86" s="826"/>
      <c r="G86" s="826"/>
      <c r="H86" s="826"/>
      <c r="I86" s="826"/>
      <c r="J86" s="826"/>
      <c r="K86" s="826"/>
      <c r="L86" s="826"/>
      <c r="M86" s="827"/>
      <c r="N86" s="58">
        <f>L83+L84+L85</f>
        <v>1223.6587001063083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5302.5210337940025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1053</v>
      </c>
      <c r="C31" s="87" t="s">
        <v>2060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67683.045765445771</v>
      </c>
      <c r="N48" s="279">
        <f>K48*M48</f>
        <v>642.98893477173476</v>
      </c>
    </row>
    <row r="49" spans="1:14">
      <c r="A49" s="114" t="s">
        <v>850</v>
      </c>
      <c r="B49" s="49" t="str">
        <f>VLOOKUP(A49,MATERIALES!A6:D373,3,FALSE)</f>
        <v>Emulsión CRL-1h</v>
      </c>
      <c r="C49" s="288"/>
      <c r="D49" s="288"/>
      <c r="E49" s="288"/>
      <c r="F49" s="288"/>
      <c r="G49" s="288"/>
      <c r="H49" s="288"/>
      <c r="I49" s="275"/>
      <c r="J49" s="231" t="str">
        <f>VLOOKUP(A49,MATERIALES!A5:D641,2,FALSE)</f>
        <v>lt</v>
      </c>
      <c r="K49" s="416">
        <v>1.4107499999999999</v>
      </c>
      <c r="L49" s="274"/>
      <c r="M49" s="409">
        <f>VLOOKUP(A49,MATERIALES!A6:D397,4,FALSE)</f>
        <v>1876.2727156064332</v>
      </c>
      <c r="N49" s="279">
        <f>K49*M49</f>
        <v>2646.9517335417754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3289.9406683135103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829">
        <f>VLOOKUP(A58,TRANSPORTE!A5:D117,4,FALSE)</f>
        <v>1122.7940548877348</v>
      </c>
      <c r="M58" s="830"/>
      <c r="N58" s="294">
        <f>K58*L58</f>
        <v>10.66654352143348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10.66654352143348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3775.3477011940604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755.06954023881212</v>
      </c>
      <c r="M83" s="860"/>
      <c r="N83" s="57"/>
    </row>
    <row r="84" spans="1:14">
      <c r="B84" s="95" t="s">
        <v>973</v>
      </c>
      <c r="C84" s="96"/>
      <c r="D84" s="96"/>
      <c r="E84" s="96"/>
      <c r="F84" s="96"/>
      <c r="G84" s="96"/>
      <c r="H84" s="96"/>
      <c r="I84" s="93"/>
      <c r="J84" s="94"/>
      <c r="K84" s="311">
        <v>0.05</v>
      </c>
      <c r="L84" s="859">
        <f>N78*K84</f>
        <v>188.76738505970303</v>
      </c>
      <c r="M84" s="860"/>
      <c r="N84" s="57"/>
    </row>
    <row r="85" spans="1:14" ht="15.75" thickBot="1">
      <c r="B85" s="97" t="s">
        <v>974</v>
      </c>
      <c r="C85" s="98"/>
      <c r="D85" s="98"/>
      <c r="E85" s="98"/>
      <c r="F85" s="98"/>
      <c r="G85" s="98"/>
      <c r="H85" s="98"/>
      <c r="I85" s="99"/>
      <c r="J85" s="100"/>
      <c r="K85" s="312">
        <v>0.05</v>
      </c>
      <c r="L85" s="861">
        <f>N78*K85</f>
        <v>188.76738505970303</v>
      </c>
      <c r="M85" s="862"/>
      <c r="N85" s="57"/>
    </row>
    <row r="86" spans="1:14" ht="15.75" thickBot="1">
      <c r="B86" s="825" t="s">
        <v>953</v>
      </c>
      <c r="C86" s="826"/>
      <c r="D86" s="826"/>
      <c r="E86" s="826"/>
      <c r="F86" s="826"/>
      <c r="G86" s="826"/>
      <c r="H86" s="826"/>
      <c r="I86" s="826"/>
      <c r="J86" s="826"/>
      <c r="K86" s="826"/>
      <c r="L86" s="826"/>
      <c r="M86" s="827"/>
      <c r="N86" s="58">
        <f>L83+L84+L85</f>
        <v>1132.6043103582181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4907.9520115522782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1054</v>
      </c>
      <c r="C31" s="87" t="s">
        <v>2061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67683.045765445771</v>
      </c>
      <c r="N48" s="279">
        <f>K48*M48</f>
        <v>642.98893477173476</v>
      </c>
    </row>
    <row r="49" spans="1:14">
      <c r="A49" s="114" t="s">
        <v>850</v>
      </c>
      <c r="B49" s="49" t="str">
        <f>VLOOKUP(A49,MATERIALES!A6:D373,3,FALSE)</f>
        <v>Emulsión CRL-1h</v>
      </c>
      <c r="C49" s="288"/>
      <c r="D49" s="288"/>
      <c r="E49" s="288"/>
      <c r="F49" s="288"/>
      <c r="G49" s="288"/>
      <c r="H49" s="288"/>
      <c r="I49" s="275"/>
      <c r="J49" s="231" t="str">
        <f>VLOOKUP(A49,MATERIALES!A5:D641,2,FALSE)</f>
        <v>lt</v>
      </c>
      <c r="K49" s="289">
        <v>1.71</v>
      </c>
      <c r="L49" s="274"/>
      <c r="M49" s="409">
        <f>VLOOKUP(A49,MATERIALES!A6:D397,4,FALSE)</f>
        <v>1876.2727156064332</v>
      </c>
      <c r="N49" s="279">
        <f>K49*M49</f>
        <v>3208.4263436870006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3851.4152784587354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1333</v>
      </c>
      <c r="B59" s="52" t="str">
        <f>VLOOKUP(A59,TRANSPORTE!A5:D117,3,FALSE)</f>
        <v>Transporte de agregado tipo LA-3</v>
      </c>
      <c r="C59" s="324"/>
      <c r="D59" s="324"/>
      <c r="E59" s="324"/>
      <c r="F59" s="324"/>
      <c r="G59" s="324"/>
      <c r="H59" s="318" t="s">
        <v>1468</v>
      </c>
      <c r="I59" s="415">
        <v>9.4999999999999998E-3</v>
      </c>
      <c r="J59" s="293">
        <v>1</v>
      </c>
      <c r="K59" s="415">
        <f>I59*J59</f>
        <v>9.4999999999999998E-3</v>
      </c>
      <c r="L59" s="829">
        <f>VLOOKUP(A59,TRANSPORTE!A5:D117,4,FALSE)</f>
        <v>1122.7940548877348</v>
      </c>
      <c r="M59" s="830"/>
      <c r="N59" s="294">
        <f>K59*L59</f>
        <v>10.66654352143348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10.66654352143348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4800</v>
      </c>
      <c r="N70" s="402">
        <f>K70/M70</f>
        <v>45.109166666666667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4800</v>
      </c>
      <c r="N71" s="402">
        <f>K71/M71</f>
        <v>22.226300753001663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4336.8223113392851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867.36446226785711</v>
      </c>
      <c r="M83" s="860"/>
      <c r="N83" s="57"/>
    </row>
    <row r="84" spans="1:14">
      <c r="B84" s="95" t="s">
        <v>973</v>
      </c>
      <c r="C84" s="96"/>
      <c r="D84" s="96"/>
      <c r="E84" s="96"/>
      <c r="F84" s="96"/>
      <c r="G84" s="96"/>
      <c r="H84" s="96"/>
      <c r="I84" s="93"/>
      <c r="J84" s="94"/>
      <c r="K84" s="311">
        <v>0.05</v>
      </c>
      <c r="L84" s="859">
        <f>N78*K84</f>
        <v>216.84111556696428</v>
      </c>
      <c r="M84" s="860"/>
      <c r="N84" s="57"/>
    </row>
    <row r="85" spans="1:14" ht="15.75" thickBot="1">
      <c r="B85" s="97" t="s">
        <v>974</v>
      </c>
      <c r="C85" s="98"/>
      <c r="D85" s="98"/>
      <c r="E85" s="98"/>
      <c r="F85" s="98"/>
      <c r="G85" s="98"/>
      <c r="H85" s="98"/>
      <c r="I85" s="99"/>
      <c r="J85" s="100"/>
      <c r="K85" s="312">
        <v>0.05</v>
      </c>
      <c r="L85" s="861">
        <f>N78*K85</f>
        <v>216.84111556696428</v>
      </c>
      <c r="M85" s="862"/>
      <c r="N85" s="57"/>
    </row>
    <row r="86" spans="1:14" ht="15.75" thickBot="1">
      <c r="B86" s="825" t="s">
        <v>953</v>
      </c>
      <c r="C86" s="826"/>
      <c r="D86" s="826"/>
      <c r="E86" s="826"/>
      <c r="F86" s="826"/>
      <c r="G86" s="826"/>
      <c r="H86" s="826"/>
      <c r="I86" s="826"/>
      <c r="J86" s="826"/>
      <c r="K86" s="826"/>
      <c r="L86" s="826"/>
      <c r="M86" s="827"/>
      <c r="N86" s="58">
        <f>L83+L84+L85</f>
        <v>1301.0466934017854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5637.869004741071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1055</v>
      </c>
      <c r="C31" s="87" t="s">
        <v>2062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67683.045765445771</v>
      </c>
      <c r="N48" s="279">
        <f>K48*M48</f>
        <v>321.49446738586738</v>
      </c>
    </row>
    <row r="49" spans="1:14">
      <c r="A49" s="114" t="s">
        <v>850</v>
      </c>
      <c r="B49" s="49" t="str">
        <f>VLOOKUP(A49,MATERIALES!A6:D373,3,FALSE)</f>
        <v>Emulsión CRL-1h</v>
      </c>
      <c r="C49" s="288"/>
      <c r="D49" s="288"/>
      <c r="E49" s="288"/>
      <c r="F49" s="288"/>
      <c r="G49" s="288"/>
      <c r="H49" s="288"/>
      <c r="I49" s="275"/>
      <c r="J49" s="231" t="str">
        <f>VLOOKUP(A49,MATERIALES!A5:D641,2,FALSE)</f>
        <v>lt</v>
      </c>
      <c r="K49" s="416">
        <v>1.0687499999999999</v>
      </c>
      <c r="L49" s="274"/>
      <c r="M49" s="409">
        <f>VLOOKUP(A49,MATERIALES!A6:D397,4,FALSE)</f>
        <v>1876.2727156064332</v>
      </c>
      <c r="N49" s="279">
        <f>K49*M49</f>
        <v>2005.2664648043751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2326.7609321902423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829">
        <f>VLOOKUP(A58,TRANSPORTE!A5:D117,4,FALSE)</f>
        <v>1122.7940548877348</v>
      </c>
      <c r="M58" s="830"/>
      <c r="N58" s="294">
        <f>K58*L58</f>
        <v>5.3332717607167401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5.3332717607167401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2806.8346933100756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561.36693866201517</v>
      </c>
      <c r="M83" s="860"/>
      <c r="N83" s="57"/>
    </row>
    <row r="84" spans="1:14">
      <c r="B84" s="95" t="s">
        <v>973</v>
      </c>
      <c r="C84" s="96"/>
      <c r="D84" s="96"/>
      <c r="E84" s="96"/>
      <c r="F84" s="96"/>
      <c r="G84" s="96"/>
      <c r="H84" s="96"/>
      <c r="I84" s="93"/>
      <c r="J84" s="94"/>
      <c r="K84" s="311">
        <v>0.05</v>
      </c>
      <c r="L84" s="859">
        <f>N78*K84</f>
        <v>140.34173466550379</v>
      </c>
      <c r="M84" s="860"/>
      <c r="N84" s="57"/>
    </row>
    <row r="85" spans="1:14" ht="15.75" thickBot="1">
      <c r="B85" s="97" t="s">
        <v>974</v>
      </c>
      <c r="C85" s="98"/>
      <c r="D85" s="98"/>
      <c r="E85" s="98"/>
      <c r="F85" s="98"/>
      <c r="G85" s="98"/>
      <c r="H85" s="98"/>
      <c r="I85" s="99"/>
      <c r="J85" s="100"/>
      <c r="K85" s="312">
        <v>0.05</v>
      </c>
      <c r="L85" s="861">
        <f>N78*K85</f>
        <v>140.34173466550379</v>
      </c>
      <c r="M85" s="862"/>
      <c r="N85" s="57"/>
    </row>
    <row r="86" spans="1:14" ht="15.75" thickBot="1">
      <c r="B86" s="825" t="s">
        <v>953</v>
      </c>
      <c r="C86" s="826"/>
      <c r="D86" s="826"/>
      <c r="E86" s="826"/>
      <c r="F86" s="826"/>
      <c r="G86" s="826"/>
      <c r="H86" s="826"/>
      <c r="I86" s="826"/>
      <c r="J86" s="826"/>
      <c r="K86" s="826"/>
      <c r="L86" s="826"/>
      <c r="M86" s="827"/>
      <c r="N86" s="58">
        <f>L83+L84+L85</f>
        <v>842.05040799302265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3648.8851013030981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1056</v>
      </c>
      <c r="C31" s="87" t="s">
        <v>2063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67683.045765445771</v>
      </c>
      <c r="N48" s="279">
        <f>K48*M48</f>
        <v>846.03807206807221</v>
      </c>
    </row>
    <row r="49" spans="1:14">
      <c r="A49" s="114" t="s">
        <v>852</v>
      </c>
      <c r="B49" s="49" t="str">
        <f>VLOOKUP(A49,MATERIALES!A6:D373,3,FALSE)</f>
        <v>Emulsión CRL-1hm</v>
      </c>
      <c r="C49" s="288"/>
      <c r="D49" s="288"/>
      <c r="E49" s="288"/>
      <c r="F49" s="288"/>
      <c r="G49" s="288"/>
      <c r="H49" s="288"/>
      <c r="I49" s="275"/>
      <c r="J49" s="231" t="str">
        <f>VLOOKUP(A49,MATERIALES!A5:D641,2,FALSE)</f>
        <v>lt</v>
      </c>
      <c r="K49" s="414">
        <v>1.4625000000000001</v>
      </c>
      <c r="L49" s="274"/>
      <c r="M49" s="409">
        <f>VLOOKUP(A49,MATERIALES!A6:D397,4,FALSE)</f>
        <v>1876.2727156064332</v>
      </c>
      <c r="N49" s="279">
        <f>K49*M49</f>
        <v>2744.0488465744088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3590.0869186424811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829">
        <f>VLOOKUP(A58,TRANSPORTE!A5:D117,4,FALSE)</f>
        <v>1122.7940548877348</v>
      </c>
      <c r="M58" s="830"/>
      <c r="N58" s="294">
        <f>K58*L58</f>
        <v>14.034925686096685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14.034925686096685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SUM(N69:N75)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4078.8623336876944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815.77246673753893</v>
      </c>
      <c r="M83" s="860"/>
      <c r="N83" s="57"/>
    </row>
    <row r="84" spans="1:14">
      <c r="B84" s="95" t="s">
        <v>973</v>
      </c>
      <c r="C84" s="96"/>
      <c r="D84" s="96"/>
      <c r="E84" s="96"/>
      <c r="F84" s="96"/>
      <c r="G84" s="96"/>
      <c r="H84" s="96"/>
      <c r="I84" s="93"/>
      <c r="J84" s="94"/>
      <c r="K84" s="311">
        <v>0.05</v>
      </c>
      <c r="L84" s="859">
        <f>N78*K84</f>
        <v>203.94311668438473</v>
      </c>
      <c r="M84" s="860"/>
      <c r="N84" s="57"/>
    </row>
    <row r="85" spans="1:14" ht="15.75" thickBot="1">
      <c r="B85" s="97" t="s">
        <v>974</v>
      </c>
      <c r="C85" s="98"/>
      <c r="D85" s="98"/>
      <c r="E85" s="98"/>
      <c r="F85" s="98"/>
      <c r="G85" s="98"/>
      <c r="H85" s="98"/>
      <c r="I85" s="99"/>
      <c r="J85" s="100"/>
      <c r="K85" s="312">
        <v>0.05</v>
      </c>
      <c r="L85" s="861">
        <f>N78*K85</f>
        <v>203.94311668438473</v>
      </c>
      <c r="M85" s="862"/>
      <c r="N85" s="57"/>
    </row>
    <row r="86" spans="1:14" ht="15.75" thickBot="1">
      <c r="B86" s="825" t="s">
        <v>953</v>
      </c>
      <c r="C86" s="826"/>
      <c r="D86" s="826"/>
      <c r="E86" s="826"/>
      <c r="F86" s="826"/>
      <c r="G86" s="826"/>
      <c r="H86" s="826"/>
      <c r="I86" s="826"/>
      <c r="J86" s="826"/>
      <c r="K86" s="826"/>
      <c r="L86" s="826"/>
      <c r="M86" s="827"/>
      <c r="N86" s="58">
        <f>L83+L84+L85</f>
        <v>1223.6587001063083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5302.5210337940025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1057</v>
      </c>
      <c r="C31" s="87" t="s">
        <v>2064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67683.045765445771</v>
      </c>
      <c r="N48" s="279">
        <f>K48*M48</f>
        <v>642.98893477173476</v>
      </c>
    </row>
    <row r="49" spans="1:14">
      <c r="A49" s="114" t="s">
        <v>852</v>
      </c>
      <c r="B49" s="49" t="str">
        <f>VLOOKUP(A49,MATERIALES!A6:D373,3,FALSE)</f>
        <v>Emulsión CRL-1hm</v>
      </c>
      <c r="C49" s="288"/>
      <c r="D49" s="288"/>
      <c r="E49" s="288"/>
      <c r="F49" s="288"/>
      <c r="G49" s="288"/>
      <c r="H49" s="288"/>
      <c r="I49" s="275"/>
      <c r="J49" s="231" t="str">
        <f>VLOOKUP(A49,MATERIALES!A5:D641,2,FALSE)</f>
        <v>lt</v>
      </c>
      <c r="K49" s="416">
        <v>1.4107499999999999</v>
      </c>
      <c r="L49" s="274"/>
      <c r="M49" s="409">
        <f>VLOOKUP(A49,MATERIALES!A6:D397,4,FALSE)</f>
        <v>1876.2727156064332</v>
      </c>
      <c r="N49" s="279">
        <f>K49*M49</f>
        <v>2646.9517335417754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3289.9406683135103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829">
        <f>VLOOKUP(A58,TRANSPORTE!A5:D117,4,FALSE)</f>
        <v>1122.7940548877348</v>
      </c>
      <c r="M58" s="830"/>
      <c r="N58" s="294">
        <f>K58*L58</f>
        <v>10.66654352143348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10.66654352143348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3775.3477011940604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755.06954023881212</v>
      </c>
      <c r="M83" s="860"/>
      <c r="N83" s="57"/>
    </row>
    <row r="84" spans="1:14">
      <c r="B84" s="95" t="s">
        <v>973</v>
      </c>
      <c r="C84" s="96"/>
      <c r="D84" s="96"/>
      <c r="E84" s="96"/>
      <c r="F84" s="96"/>
      <c r="G84" s="96"/>
      <c r="H84" s="96"/>
      <c r="I84" s="93"/>
      <c r="J84" s="94"/>
      <c r="K84" s="311">
        <v>0.05</v>
      </c>
      <c r="L84" s="859">
        <f>N78*K84</f>
        <v>188.76738505970303</v>
      </c>
      <c r="M84" s="860"/>
      <c r="N84" s="57"/>
    </row>
    <row r="85" spans="1:14" ht="15.75" thickBot="1">
      <c r="B85" s="97" t="s">
        <v>974</v>
      </c>
      <c r="C85" s="98"/>
      <c r="D85" s="98"/>
      <c r="E85" s="98"/>
      <c r="F85" s="98"/>
      <c r="G85" s="98"/>
      <c r="H85" s="98"/>
      <c r="I85" s="99"/>
      <c r="J85" s="100"/>
      <c r="K85" s="312">
        <v>0.05</v>
      </c>
      <c r="L85" s="861">
        <f>N78*K85</f>
        <v>188.76738505970303</v>
      </c>
      <c r="M85" s="862"/>
      <c r="N85" s="57"/>
    </row>
    <row r="86" spans="1:14" ht="15.75" thickBot="1">
      <c r="B86" s="825" t="s">
        <v>953</v>
      </c>
      <c r="C86" s="826"/>
      <c r="D86" s="826"/>
      <c r="E86" s="826"/>
      <c r="F86" s="826"/>
      <c r="G86" s="826"/>
      <c r="H86" s="826"/>
      <c r="I86" s="826"/>
      <c r="J86" s="826"/>
      <c r="K86" s="826"/>
      <c r="L86" s="826"/>
      <c r="M86" s="827"/>
      <c r="N86" s="58">
        <f>L83+L84+L85</f>
        <v>1132.6043103582181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4907.9520115522782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1058</v>
      </c>
      <c r="C31" s="87" t="s">
        <v>2065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67683.045765445771</v>
      </c>
      <c r="N48" s="279">
        <f>K48*M48</f>
        <v>642.98893477173476</v>
      </c>
    </row>
    <row r="49" spans="1:14">
      <c r="A49" s="114" t="s">
        <v>852</v>
      </c>
      <c r="B49" s="49" t="str">
        <f>VLOOKUP(A49,MATERIALES!A6:D373,3,FALSE)</f>
        <v>Emulsión CRL-1hm</v>
      </c>
      <c r="C49" s="288"/>
      <c r="D49" s="288"/>
      <c r="E49" s="288"/>
      <c r="F49" s="288"/>
      <c r="G49" s="288"/>
      <c r="H49" s="288"/>
      <c r="I49" s="275"/>
      <c r="J49" s="231" t="str">
        <f>VLOOKUP(A49,MATERIALES!A5:D641,2,FALSE)</f>
        <v>lt</v>
      </c>
      <c r="K49" s="289">
        <v>1.71</v>
      </c>
      <c r="L49" s="274"/>
      <c r="M49" s="409">
        <f>VLOOKUP(A49,MATERIALES!A6:D397,4,FALSE)</f>
        <v>1876.2727156064332</v>
      </c>
      <c r="N49" s="279">
        <f>K49*M49</f>
        <v>3208.4263436870006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3851.4152784587354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1333</v>
      </c>
      <c r="B58" s="52" t="str">
        <f>VLOOKUP(A58,TRANSPORTE!A5:D117,3,FALSE)</f>
        <v>Transporte de agregado tipo LA-3</v>
      </c>
      <c r="C58" s="324"/>
      <c r="D58" s="324"/>
      <c r="E58" s="324"/>
      <c r="F58" s="324"/>
      <c r="G58" s="324"/>
      <c r="H58" s="318" t="s">
        <v>1468</v>
      </c>
      <c r="I58" s="415">
        <v>9.4999999999999998E-3</v>
      </c>
      <c r="J58" s="293">
        <v>1</v>
      </c>
      <c r="K58" s="415">
        <f>I58*J58</f>
        <v>9.4999999999999998E-3</v>
      </c>
      <c r="L58" s="829">
        <f>VLOOKUP(A58,TRANSPORTE!A5:D117,4,FALSE)</f>
        <v>1122.7940548877348</v>
      </c>
      <c r="M58" s="830"/>
      <c r="N58" s="294">
        <f>K58*L58</f>
        <v>10.66654352143348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10.66654352143348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SUM(N69:N75)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4336.8223113392851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867.36446226785711</v>
      </c>
      <c r="M83" s="860"/>
      <c r="N83" s="57"/>
    </row>
    <row r="84" spans="1:14">
      <c r="B84" s="95" t="s">
        <v>973</v>
      </c>
      <c r="C84" s="96"/>
      <c r="D84" s="96"/>
      <c r="E84" s="96"/>
      <c r="F84" s="96"/>
      <c r="G84" s="96"/>
      <c r="H84" s="96"/>
      <c r="I84" s="93"/>
      <c r="J84" s="94"/>
      <c r="K84" s="311">
        <v>0.05</v>
      </c>
      <c r="L84" s="859">
        <f>N78*K84</f>
        <v>216.84111556696428</v>
      </c>
      <c r="M84" s="860"/>
      <c r="N84" s="57"/>
    </row>
    <row r="85" spans="1:14" ht="15.75" thickBot="1">
      <c r="B85" s="97" t="s">
        <v>974</v>
      </c>
      <c r="C85" s="98"/>
      <c r="D85" s="98"/>
      <c r="E85" s="98"/>
      <c r="F85" s="98"/>
      <c r="G85" s="98"/>
      <c r="H85" s="98"/>
      <c r="I85" s="99"/>
      <c r="J85" s="100"/>
      <c r="K85" s="312">
        <v>0.05</v>
      </c>
      <c r="L85" s="861">
        <f>N78*K85</f>
        <v>216.84111556696428</v>
      </c>
      <c r="M85" s="862"/>
      <c r="N85" s="57"/>
    </row>
    <row r="86" spans="1:14" ht="15.75" thickBot="1">
      <c r="B86" s="825" t="s">
        <v>953</v>
      </c>
      <c r="C86" s="826"/>
      <c r="D86" s="826"/>
      <c r="E86" s="826"/>
      <c r="F86" s="826"/>
      <c r="G86" s="826"/>
      <c r="H86" s="826"/>
      <c r="I86" s="826"/>
      <c r="J86" s="826"/>
      <c r="K86" s="826"/>
      <c r="L86" s="826"/>
      <c r="M86" s="827"/>
      <c r="N86" s="58">
        <f>L83+L84+L85</f>
        <v>1301.0466934017854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5637.869004741071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1059</v>
      </c>
      <c r="C31" s="87" t="s">
        <v>2066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162662.00041035932</v>
      </c>
      <c r="L36" s="277"/>
      <c r="M36" s="278">
        <v>600</v>
      </c>
      <c r="N36" s="279">
        <f>K36/M36</f>
        <v>271.10333401726552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600</v>
      </c>
      <c r="N37" s="279">
        <f>K37/M37</f>
        <v>135.62833324798603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0.67335467419668338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407.4050219394482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67683.045765445771</v>
      </c>
      <c r="N48" s="279">
        <f>K48*M48</f>
        <v>321.49446738586738</v>
      </c>
    </row>
    <row r="49" spans="1:14">
      <c r="A49" s="114" t="s">
        <v>852</v>
      </c>
      <c r="B49" s="49" t="str">
        <f>VLOOKUP(A49,MATERIALES!A6:D373,3,FALSE)</f>
        <v>Emulsión CRL-1hm</v>
      </c>
      <c r="C49" s="288"/>
      <c r="D49" s="288"/>
      <c r="E49" s="288"/>
      <c r="F49" s="288"/>
      <c r="G49" s="288"/>
      <c r="H49" s="288"/>
      <c r="I49" s="275"/>
      <c r="J49" s="231" t="str">
        <f>VLOOKUP(A49,MATERIALES!A5:D641,2,FALSE)</f>
        <v>lt</v>
      </c>
      <c r="K49" s="416">
        <v>1.0687499999999999</v>
      </c>
      <c r="L49" s="274"/>
      <c r="M49" s="409">
        <f>VLOOKUP(A49,MATERIALES!A6:D397,4,FALSE)</f>
        <v>1876.2727156064332</v>
      </c>
      <c r="N49" s="279">
        <f>K49*M49</f>
        <v>2005.2664648043751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2326.7609321902423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829">
        <f>VLOOKUP(A58,TRANSPORTE!A5:D117,4,FALSE)</f>
        <v>1122.7940548877348</v>
      </c>
      <c r="M58" s="830"/>
      <c r="N58" s="294">
        <f>K58*L58</f>
        <v>5.3332717607167401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5.3332717607167401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67.335467419668333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2806.8346933100756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561.36693866201517</v>
      </c>
      <c r="M83" s="860"/>
      <c r="N83" s="57"/>
    </row>
    <row r="84" spans="1:14">
      <c r="B84" s="95" t="s">
        <v>973</v>
      </c>
      <c r="C84" s="96"/>
      <c r="D84" s="96"/>
      <c r="E84" s="96"/>
      <c r="F84" s="96"/>
      <c r="G84" s="96"/>
      <c r="H84" s="96"/>
      <c r="I84" s="93"/>
      <c r="J84" s="94"/>
      <c r="K84" s="311">
        <v>0.05</v>
      </c>
      <c r="L84" s="859">
        <f>N78*K84</f>
        <v>140.34173466550379</v>
      </c>
      <c r="M84" s="860"/>
      <c r="N84" s="57"/>
    </row>
    <row r="85" spans="1:14" ht="15.75" thickBot="1">
      <c r="B85" s="97" t="s">
        <v>974</v>
      </c>
      <c r="C85" s="98"/>
      <c r="D85" s="98"/>
      <c r="E85" s="98"/>
      <c r="F85" s="98"/>
      <c r="G85" s="98"/>
      <c r="H85" s="98"/>
      <c r="I85" s="99"/>
      <c r="J85" s="100"/>
      <c r="K85" s="312">
        <v>0.05</v>
      </c>
      <c r="L85" s="861">
        <f>N78*K85</f>
        <v>140.34173466550379</v>
      </c>
      <c r="M85" s="862"/>
      <c r="N85" s="57"/>
    </row>
    <row r="86" spans="1:14" ht="15.75" thickBot="1">
      <c r="B86" s="825" t="s">
        <v>953</v>
      </c>
      <c r="C86" s="826"/>
      <c r="D86" s="826"/>
      <c r="E86" s="826"/>
      <c r="F86" s="826"/>
      <c r="G86" s="826"/>
      <c r="H86" s="826"/>
      <c r="I86" s="826"/>
      <c r="J86" s="826"/>
      <c r="K86" s="826"/>
      <c r="L86" s="826"/>
      <c r="M86" s="827"/>
      <c r="N86" s="58">
        <f>L83+L84+L85</f>
        <v>842.05040799302265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3648.8851013030981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1060</v>
      </c>
      <c r="C31" s="87" t="s">
        <v>1573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290</v>
      </c>
      <c r="B37" s="838" t="str">
        <f>VLOOKUP(A37,EQUIPOS!A7:D154,3,FALSE)</f>
        <v>Planta trituradora</v>
      </c>
      <c r="C37" s="839"/>
      <c r="D37" s="839"/>
      <c r="E37" s="839"/>
      <c r="F37" s="839"/>
      <c r="G37" s="839"/>
      <c r="H37" s="840"/>
      <c r="I37" s="274"/>
      <c r="J37" s="275"/>
      <c r="K37" s="276">
        <f>VLOOKUP(A37,EQUIPOS!A7:D164,4,FALSE)</f>
        <v>505947.92135706753</v>
      </c>
      <c r="L37" s="277"/>
      <c r="M37" s="278">
        <v>30</v>
      </c>
      <c r="N37" s="279">
        <f t="shared" ref="N37:N43" si="0">K37/M37</f>
        <v>16864.930711902252</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122065.49992318742</v>
      </c>
      <c r="L38" s="277"/>
      <c r="M38" s="278">
        <v>9</v>
      </c>
      <c r="N38" s="279">
        <f t="shared" si="0"/>
        <v>13562.833324798603</v>
      </c>
    </row>
    <row r="39" spans="1:14">
      <c r="A39" t="s">
        <v>173</v>
      </c>
      <c r="B39" s="838" t="str">
        <f>VLOOKUP(A39,EQUIPOS!A9:D154,3,FALSE)</f>
        <v>Compactador neumático de Potencia 70 HP, peso de 13 ton</v>
      </c>
      <c r="C39" s="839"/>
      <c r="D39" s="839"/>
      <c r="E39" s="839"/>
      <c r="F39" s="839"/>
      <c r="G39" s="839"/>
      <c r="H39" s="840"/>
      <c r="I39" s="274"/>
      <c r="J39" s="275"/>
      <c r="K39" s="276">
        <f>VLOOKUP(A39,EQUIPOS!A9:D166,4,FALSE)</f>
        <v>122065.49992318742</v>
      </c>
      <c r="L39" s="277"/>
      <c r="M39" s="278">
        <v>9</v>
      </c>
      <c r="N39" s="279">
        <f t="shared" si="0"/>
        <v>13562.833324798603</v>
      </c>
    </row>
    <row r="40" spans="1:14">
      <c r="A40" t="s">
        <v>286</v>
      </c>
      <c r="B40" s="838" t="str">
        <f>VLOOKUP(A40,EQUIPOS!A10:D154,3,FALSE)</f>
        <v>Planta de asfalto en frio</v>
      </c>
      <c r="C40" s="839"/>
      <c r="D40" s="839"/>
      <c r="E40" s="839"/>
      <c r="F40" s="839"/>
      <c r="G40" s="839"/>
      <c r="H40" s="840"/>
      <c r="I40" s="274"/>
      <c r="J40" s="275"/>
      <c r="K40" s="276">
        <f>VLOOKUP(A40,EQUIPOS!A10:D167,4,FALSE)</f>
        <v>262662.32513005205</v>
      </c>
      <c r="L40" s="277"/>
      <c r="M40" s="278">
        <v>9</v>
      </c>
      <c r="N40" s="279">
        <f t="shared" si="0"/>
        <v>29184.702792228007</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9</v>
      </c>
      <c r="N42" s="279">
        <f t="shared" si="0"/>
        <v>26733.278888680987</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N77*M46</f>
        <v>971.8939014389166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116736.50890506596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VLOOKUP(A53,MATERIALES!A4:D640,2,FALSE)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VLOOKUP(A54,MATERIALES!A5:D641,2,FALSE)</f>
        <v>lt</v>
      </c>
      <c r="K54" s="289">
        <v>25</v>
      </c>
      <c r="L54" s="274"/>
      <c r="M54" s="409">
        <f>VLOOKUP(A54,MATERIALES!A6:D397,4,FALSE)</f>
        <v>63.602464935811291</v>
      </c>
      <c r="N54" s="279">
        <f>K54*M54</f>
        <v>1590.0616233952824</v>
      </c>
    </row>
    <row r="55" spans="1:14" ht="15.75" thickBot="1">
      <c r="B55" s="49"/>
      <c r="C55" s="288"/>
      <c r="D55" s="288"/>
      <c r="E55" s="288"/>
      <c r="F55" s="288"/>
      <c r="G55" s="288"/>
      <c r="H55" s="288"/>
      <c r="I55" s="275"/>
      <c r="J55" s="231"/>
      <c r="K55" s="289"/>
      <c r="L55" s="274"/>
      <c r="M55" s="290"/>
      <c r="N55" s="291"/>
    </row>
    <row r="56" spans="1:14" ht="15.75" thickBot="1">
      <c r="B56" s="825" t="s">
        <v>953</v>
      </c>
      <c r="C56" s="826"/>
      <c r="D56" s="826"/>
      <c r="E56" s="826"/>
      <c r="F56" s="826"/>
      <c r="G56" s="826"/>
      <c r="H56" s="826"/>
      <c r="I56" s="826"/>
      <c r="J56" s="826"/>
      <c r="K56" s="826"/>
      <c r="L56" s="826"/>
      <c r="M56" s="827"/>
      <c r="N56" s="401">
        <f>SUM(N53:N55)</f>
        <v>59901.608744394718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1347</v>
      </c>
      <c r="B61" s="52" t="str">
        <f>VLOOKUP(A61,TRANSPORTE!A5:D117,3,FALSE)</f>
        <v>Transporte de Mezcla en Frio MDF-38</v>
      </c>
      <c r="C61" s="324"/>
      <c r="D61" s="324"/>
      <c r="E61" s="324"/>
      <c r="F61" s="324"/>
      <c r="G61" s="324"/>
      <c r="H61" s="318" t="s">
        <v>1468</v>
      </c>
      <c r="I61" s="286">
        <v>1.25</v>
      </c>
      <c r="J61" s="293">
        <v>1</v>
      </c>
      <c r="K61" s="286">
        <f>I61*J61</f>
        <v>1.25</v>
      </c>
      <c r="L61" s="829">
        <f>VLOOKUP(A61,TRANSPORTE!A5:D117,4,FALSE)</f>
        <v>1561.704458162031</v>
      </c>
      <c r="M61" s="830"/>
      <c r="N61" s="294">
        <f>K61*L61</f>
        <v>1952.1305727025388</v>
      </c>
    </row>
    <row r="62" spans="1:14">
      <c r="A62" t="s">
        <v>1269</v>
      </c>
      <c r="B62" s="52" t="str">
        <f>VLOOKUP(A62,TRANSPORTE!A6:D117,3,FALSE)</f>
        <v>Transporte de Material Crudo de Rio</v>
      </c>
      <c r="C62" s="53"/>
      <c r="D62" s="53"/>
      <c r="E62" s="53"/>
      <c r="F62" s="53"/>
      <c r="G62" s="53"/>
      <c r="H62" s="318" t="s">
        <v>1468</v>
      </c>
      <c r="I62" s="286">
        <v>1.4</v>
      </c>
      <c r="J62" s="293">
        <v>1</v>
      </c>
      <c r="K62" s="286">
        <f>I62*J62</f>
        <v>1.4</v>
      </c>
      <c r="L62" s="829">
        <f>VLOOKUP(A62,TRANSPORTE!A6:D117,4,FALSE)</f>
        <v>1122.7940548877348</v>
      </c>
      <c r="M62" s="830"/>
      <c r="N62" s="294">
        <f>K62*L62</f>
        <v>1571.9116768428287</v>
      </c>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3524.0422495453677</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t="s">
        <v>19</v>
      </c>
      <c r="B72" s="55" t="str">
        <f>VLOOKUP(A72,'MANO DE OBRA'!A8:D68,3,FALSE)</f>
        <v>Obrero (8)</v>
      </c>
      <c r="C72" s="53"/>
      <c r="D72" s="53"/>
      <c r="E72" s="53"/>
      <c r="F72" s="53"/>
      <c r="G72" s="53"/>
      <c r="H72" s="53"/>
      <c r="I72" s="299">
        <f>K72/J72*100</f>
        <v>234080.00000000003</v>
      </c>
      <c r="J72" s="300">
        <v>185</v>
      </c>
      <c r="K72" s="301">
        <f>VLOOKUP(A72,'MANO DE OBRA'!A8:D99,4,FALSE)</f>
        <v>433048</v>
      </c>
      <c r="L72" s="56"/>
      <c r="M72" s="302">
        <f>M38*8</f>
        <v>72</v>
      </c>
      <c r="N72" s="402">
        <f>K72/M72</f>
        <v>6014.5555555555557</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6">
        <f>M72</f>
        <v>72</v>
      </c>
      <c r="N73" s="402">
        <f>K73/M73</f>
        <v>1481.7533835334443</v>
      </c>
    </row>
    <row r="74" spans="1:15">
      <c r="A74" t="s">
        <v>54</v>
      </c>
      <c r="B74" s="55" t="str">
        <f>VLOOKUP(A74,'MANO DE OBRA'!A9:D70,3,FALSE)</f>
        <v>Rastrilleros (2)</v>
      </c>
      <c r="C74" s="53"/>
      <c r="D74" s="53"/>
      <c r="E74" s="53"/>
      <c r="F74" s="53"/>
      <c r="G74" s="53"/>
      <c r="H74" s="53"/>
      <c r="I74" s="299">
        <f>K74/J74*100</f>
        <v>86502.359687357821</v>
      </c>
      <c r="J74" s="300">
        <v>185</v>
      </c>
      <c r="K74" s="301">
        <f>VLOOKUP(A74,'MANO DE OBRA'!A9:D101,4,FALSE)</f>
        <v>160029.36542161196</v>
      </c>
      <c r="L74" s="56"/>
      <c r="M74" s="307">
        <f>M73</f>
        <v>72</v>
      </c>
      <c r="N74" s="402">
        <f>K74/M74</f>
        <v>2222.630075300166</v>
      </c>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SUM(N72:N76)</f>
        <v>9718.9390143891651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N48+N56+N67+N77</f>
        <v>189881.0989133952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37976.219782679043</v>
      </c>
      <c r="M84" s="860"/>
      <c r="N84" s="57"/>
    </row>
    <row r="85" spans="1:14">
      <c r="B85" s="95" t="s">
        <v>973</v>
      </c>
      <c r="C85" s="96"/>
      <c r="D85" s="96"/>
      <c r="E85" s="96"/>
      <c r="F85" s="96"/>
      <c r="G85" s="96"/>
      <c r="H85" s="96"/>
      <c r="I85" s="93"/>
      <c r="J85" s="94"/>
      <c r="K85" s="311">
        <v>0.05</v>
      </c>
      <c r="L85" s="859">
        <f>N79*K85</f>
        <v>9494.0549456697609</v>
      </c>
      <c r="M85" s="860"/>
      <c r="N85" s="57"/>
    </row>
    <row r="86" spans="1:14" ht="15.75" thickBot="1">
      <c r="B86" s="97" t="s">
        <v>974</v>
      </c>
      <c r="C86" s="98"/>
      <c r="D86" s="98"/>
      <c r="E86" s="98"/>
      <c r="F86" s="98"/>
      <c r="G86" s="98"/>
      <c r="H86" s="98"/>
      <c r="I86" s="99"/>
      <c r="J86" s="100"/>
      <c r="K86" s="312">
        <v>0.05</v>
      </c>
      <c r="L86" s="861">
        <f>N79*K86</f>
        <v>9494.0549456697609</v>
      </c>
      <c r="M86" s="862"/>
      <c r="N86" s="57"/>
    </row>
    <row r="87" spans="1:14" ht="15.75" thickBot="1">
      <c r="B87" s="825" t="s">
        <v>953</v>
      </c>
      <c r="C87" s="826"/>
      <c r="D87" s="826"/>
      <c r="E87" s="826"/>
      <c r="F87" s="826"/>
      <c r="G87" s="826"/>
      <c r="H87" s="826"/>
      <c r="I87" s="826"/>
      <c r="J87" s="826"/>
      <c r="K87" s="826"/>
      <c r="L87" s="826"/>
      <c r="M87" s="827"/>
      <c r="N87" s="58">
        <f>L84+L85+L86</f>
        <v>56964.329674018569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246845.42858741377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02"/>
      <c r="K119" s="802"/>
      <c r="L119" s="802"/>
      <c r="M119" s="802"/>
      <c r="N119" s="803"/>
    </row>
    <row r="120" spans="2:14" ht="15.75" thickBot="1">
      <c r="B120" s="268" t="s">
        <v>2221</v>
      </c>
      <c r="C120" s="400"/>
      <c r="D120" s="400"/>
      <c r="E120" s="63"/>
      <c r="F120" s="63"/>
      <c r="G120" s="63"/>
      <c r="H120" s="63"/>
      <c r="I120" s="63"/>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1061</v>
      </c>
      <c r="C31" s="87" t="s">
        <v>1574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168</v>
      </c>
      <c r="B37" s="838" t="str">
        <f>VLOOKUP(A37,EQUIPOS!A7:D154,3,FALSE)</f>
        <v>Compactador tipo  POTENCIA: 105 HP, PESO: 6 ton</v>
      </c>
      <c r="C37" s="839"/>
      <c r="D37" s="839"/>
      <c r="E37" s="839"/>
      <c r="F37" s="839"/>
      <c r="G37" s="839"/>
      <c r="H37" s="840"/>
      <c r="I37" s="274"/>
      <c r="J37" s="275"/>
      <c r="K37" s="276">
        <f>VLOOKUP(A37,EQUIPOS!A7:D164,4,FALSE)</f>
        <v>122065.49992318742</v>
      </c>
      <c r="L37" s="277"/>
      <c r="M37" s="278">
        <v>9</v>
      </c>
      <c r="N37" s="279">
        <f t="shared" ref="N37:N43" si="0">K37/M37</f>
        <v>13562.833324798603</v>
      </c>
    </row>
    <row r="38" spans="1:14">
      <c r="A38" t="s">
        <v>173</v>
      </c>
      <c r="B38" s="838" t="str">
        <f>VLOOKUP(A38,EQUIPOS!A8:D154,3,FALSE)</f>
        <v>Compactador neumático de Potencia 70 HP, peso de 13 ton</v>
      </c>
      <c r="C38" s="839"/>
      <c r="D38" s="839"/>
      <c r="E38" s="839"/>
      <c r="F38" s="839"/>
      <c r="G38" s="839"/>
      <c r="H38" s="840"/>
      <c r="I38" s="274"/>
      <c r="J38" s="275"/>
      <c r="K38" s="276">
        <f>VLOOKUP(A38,EQUIPOS!A8:D165,4,FALSE)</f>
        <v>122065.49992318742</v>
      </c>
      <c r="L38" s="277"/>
      <c r="M38" s="278">
        <v>9</v>
      </c>
      <c r="N38" s="279">
        <f t="shared" si="0"/>
        <v>13562.833324798603</v>
      </c>
    </row>
    <row r="39" spans="1:14">
      <c r="A39" t="s">
        <v>286</v>
      </c>
      <c r="B39" s="838" t="str">
        <f>VLOOKUP(A39,EQUIPOS!A9:D154,3,FALSE)</f>
        <v>Planta de asfalto en frio</v>
      </c>
      <c r="C39" s="839"/>
      <c r="D39" s="839"/>
      <c r="E39" s="839"/>
      <c r="F39" s="839"/>
      <c r="G39" s="839"/>
      <c r="H39" s="840"/>
      <c r="I39" s="274"/>
      <c r="J39" s="275"/>
      <c r="K39" s="276">
        <f>VLOOKUP(A39,EQUIPOS!A9:D166,4,FALSE)</f>
        <v>262662.32513005205</v>
      </c>
      <c r="L39" s="277"/>
      <c r="M39" s="278">
        <v>9</v>
      </c>
      <c r="N39" s="279">
        <f t="shared" si="0"/>
        <v>29184.702792228007</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9</v>
      </c>
      <c r="N42" s="279">
        <f t="shared" si="0"/>
        <v>26733.278888680987</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971.8939014389166</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116736.50890506596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VLOOKUP(A54,MATERIALES!A4:D640,2,FALSE)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VLOOKUP(A55,MATERIALES!A5:D641,2,FALSE)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1369</v>
      </c>
      <c r="B65" s="52" t="str">
        <f>VLOOKUP(A65,TRANSPORTE!A6:D117,3,FALSE)</f>
        <v>Transporte de Mezcla densa En Frio MDF-25</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9718.9390143891651</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189881.0989133952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37976.219782679043</v>
      </c>
      <c r="M88" s="860"/>
      <c r="N88" s="57"/>
    </row>
    <row r="89" spans="1:14">
      <c r="B89" s="95" t="s">
        <v>973</v>
      </c>
      <c r="C89" s="96"/>
      <c r="D89" s="96"/>
      <c r="E89" s="96"/>
      <c r="F89" s="96"/>
      <c r="G89" s="96"/>
      <c r="H89" s="96"/>
      <c r="I89" s="93"/>
      <c r="J89" s="94"/>
      <c r="K89" s="311">
        <v>0.05</v>
      </c>
      <c r="L89" s="859">
        <f>N83*K89</f>
        <v>9494.0549456697609</v>
      </c>
      <c r="M89" s="860"/>
      <c r="N89" s="57"/>
    </row>
    <row r="90" spans="1:14" ht="15.75" thickBot="1">
      <c r="B90" s="97" t="s">
        <v>974</v>
      </c>
      <c r="C90" s="98"/>
      <c r="D90" s="98"/>
      <c r="E90" s="98"/>
      <c r="F90" s="98"/>
      <c r="G90" s="98"/>
      <c r="H90" s="98"/>
      <c r="I90" s="99"/>
      <c r="J90" s="100"/>
      <c r="K90" s="312">
        <v>0.05</v>
      </c>
      <c r="L90" s="861">
        <f>N83*K90</f>
        <v>9494.0549456697609</v>
      </c>
      <c r="M90" s="862"/>
      <c r="N90" s="57"/>
    </row>
    <row r="91" spans="1:14" ht="15.75" thickBot="1">
      <c r="B91" s="825" t="s">
        <v>953</v>
      </c>
      <c r="C91" s="826"/>
      <c r="D91" s="826"/>
      <c r="E91" s="826"/>
      <c r="F91" s="826"/>
      <c r="G91" s="826"/>
      <c r="H91" s="826"/>
      <c r="I91" s="826"/>
      <c r="J91" s="826"/>
      <c r="K91" s="826"/>
      <c r="L91" s="826"/>
      <c r="M91" s="827"/>
      <c r="N91" s="58">
        <f>L88+L89+L90</f>
        <v>56964.329674018569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246845.42858741377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1062</v>
      </c>
      <c r="C31" s="87" t="s">
        <v>1575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168</v>
      </c>
      <c r="B37" s="838" t="str">
        <f>VLOOKUP(A37,EQUIPOS!A7:D154,3,FALSE)</f>
        <v>Compactador tipo  POTENCIA: 105 HP, PESO: 6 ton</v>
      </c>
      <c r="C37" s="839"/>
      <c r="D37" s="839"/>
      <c r="E37" s="839"/>
      <c r="F37" s="839"/>
      <c r="G37" s="839"/>
      <c r="H37" s="840"/>
      <c r="I37" s="274"/>
      <c r="J37" s="275"/>
      <c r="K37" s="276">
        <f>VLOOKUP(A37,EQUIPOS!A7:D164,4,FALSE)</f>
        <v>122065.49992318742</v>
      </c>
      <c r="L37" s="277"/>
      <c r="M37" s="278">
        <v>9</v>
      </c>
      <c r="N37" s="279">
        <f t="shared" ref="N37:N43" si="0">K37/M37</f>
        <v>13562.833324798603</v>
      </c>
    </row>
    <row r="38" spans="1:14">
      <c r="A38" t="s">
        <v>173</v>
      </c>
      <c r="B38" s="838" t="str">
        <f>VLOOKUP(A38,EQUIPOS!A8:D154,3,FALSE)</f>
        <v>Compactador neumático de Potencia 70 HP, peso de 13 ton</v>
      </c>
      <c r="C38" s="839"/>
      <c r="D38" s="839"/>
      <c r="E38" s="839"/>
      <c r="F38" s="839"/>
      <c r="G38" s="839"/>
      <c r="H38" s="840"/>
      <c r="I38" s="274"/>
      <c r="J38" s="275"/>
      <c r="K38" s="276">
        <f>VLOOKUP(A38,EQUIPOS!A8:D165,4,FALSE)</f>
        <v>122065.49992318742</v>
      </c>
      <c r="L38" s="277"/>
      <c r="M38" s="278">
        <v>9</v>
      </c>
      <c r="N38" s="279">
        <f t="shared" si="0"/>
        <v>13562.833324798603</v>
      </c>
    </row>
    <row r="39" spans="1:14">
      <c r="A39" t="s">
        <v>286</v>
      </c>
      <c r="B39" s="838" t="str">
        <f>VLOOKUP(A39,EQUIPOS!A9:D154,3,FALSE)</f>
        <v>Planta de asfalto en frio</v>
      </c>
      <c r="C39" s="839"/>
      <c r="D39" s="839"/>
      <c r="E39" s="839"/>
      <c r="F39" s="839"/>
      <c r="G39" s="839"/>
      <c r="H39" s="840"/>
      <c r="I39" s="274"/>
      <c r="J39" s="275"/>
      <c r="K39" s="276">
        <f>VLOOKUP(A39,EQUIPOS!A9:D166,4,FALSE)</f>
        <v>262662.32513005205</v>
      </c>
      <c r="L39" s="277"/>
      <c r="M39" s="278">
        <v>9</v>
      </c>
      <c r="N39" s="279">
        <f t="shared" si="0"/>
        <v>29184.702792228007</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9</v>
      </c>
      <c r="N42" s="279">
        <f t="shared" si="0"/>
        <v>26733.278888680987</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971.8939014389166</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116736.50890506596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18">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v>1.4</v>
      </c>
      <c r="L64" s="829">
        <f>VLOOKUP(A64,TRANSPORTE!A5:D117,4,FALSE)</f>
        <v>1122.7940548877348</v>
      </c>
      <c r="M64" s="830"/>
      <c r="N64" s="294">
        <f>K64*L64</f>
        <v>1571.9116768428287</v>
      </c>
    </row>
    <row r="65" spans="1:15">
      <c r="A65" t="s">
        <v>1349</v>
      </c>
      <c r="B65" s="52" t="str">
        <f>VLOOKUP(A65,TRANSPORTE!A6:D117,3,FALSE)</f>
        <v>Transporte de Mezcla en Frio DMF-19</v>
      </c>
      <c r="C65" s="53"/>
      <c r="D65" s="53"/>
      <c r="E65" s="53"/>
      <c r="F65" s="53"/>
      <c r="G65" s="53"/>
      <c r="H65" s="318" t="s">
        <v>1468</v>
      </c>
      <c r="I65" s="286">
        <v>1.25</v>
      </c>
      <c r="J65" s="293">
        <v>1</v>
      </c>
      <c r="K65" s="286">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9718.9390143891651</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189881.0989133952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37976.219782679043</v>
      </c>
      <c r="M88" s="860"/>
      <c r="N88" s="57"/>
    </row>
    <row r="89" spans="1:14">
      <c r="B89" s="95" t="s">
        <v>973</v>
      </c>
      <c r="C89" s="96"/>
      <c r="D89" s="96"/>
      <c r="E89" s="96"/>
      <c r="F89" s="96"/>
      <c r="G89" s="96"/>
      <c r="H89" s="96"/>
      <c r="I89" s="93"/>
      <c r="J89" s="94"/>
      <c r="K89" s="311">
        <v>0.05</v>
      </c>
      <c r="L89" s="859">
        <f>N83*K89</f>
        <v>9494.0549456697609</v>
      </c>
      <c r="M89" s="860"/>
      <c r="N89" s="57"/>
    </row>
    <row r="90" spans="1:14" ht="15.75" thickBot="1">
      <c r="B90" s="97" t="s">
        <v>974</v>
      </c>
      <c r="C90" s="98"/>
      <c r="D90" s="98"/>
      <c r="E90" s="98"/>
      <c r="F90" s="98"/>
      <c r="G90" s="98"/>
      <c r="H90" s="98"/>
      <c r="I90" s="99"/>
      <c r="J90" s="100"/>
      <c r="K90" s="312">
        <v>0.05</v>
      </c>
      <c r="L90" s="861">
        <f>N83*K90</f>
        <v>9494.0549456697609</v>
      </c>
      <c r="M90" s="862"/>
      <c r="N90" s="57"/>
    </row>
    <row r="91" spans="1:14" ht="15.75" thickBot="1">
      <c r="B91" s="825" t="s">
        <v>953</v>
      </c>
      <c r="C91" s="826"/>
      <c r="D91" s="826"/>
      <c r="E91" s="826"/>
      <c r="F91" s="826"/>
      <c r="G91" s="826"/>
      <c r="H91" s="826"/>
      <c r="I91" s="826"/>
      <c r="J91" s="826"/>
      <c r="K91" s="826"/>
      <c r="L91" s="826"/>
      <c r="M91" s="827"/>
      <c r="N91" s="58">
        <f>L88+L89+L90</f>
        <v>56964.329674018569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58">
        <f>N83+N91</f>
        <v>246845.42858741377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1063</v>
      </c>
      <c r="C31" s="87" t="s">
        <v>1576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168</v>
      </c>
      <c r="B37" s="838" t="str">
        <f>VLOOKUP(A37,EQUIPOS!A7:D154,3,FALSE)</f>
        <v>Compactador tipo  POTENCIA: 105 HP, PESO: 6 ton</v>
      </c>
      <c r="C37" s="839"/>
      <c r="D37" s="839"/>
      <c r="E37" s="839"/>
      <c r="F37" s="839"/>
      <c r="G37" s="839"/>
      <c r="H37" s="840"/>
      <c r="I37" s="274"/>
      <c r="J37" s="275"/>
      <c r="K37" s="276">
        <f>VLOOKUP(A37,EQUIPOS!A7:D164,4,FALSE)</f>
        <v>122065.49992318742</v>
      </c>
      <c r="L37" s="277"/>
      <c r="M37" s="278">
        <v>7</v>
      </c>
      <c r="N37" s="279">
        <f t="shared" ref="N37:N43" si="0">K37/M37</f>
        <v>17437.928560455348</v>
      </c>
    </row>
    <row r="38" spans="1:14">
      <c r="A38" t="s">
        <v>173</v>
      </c>
      <c r="B38" s="838" t="str">
        <f>VLOOKUP(A38,EQUIPOS!A8:D154,3,FALSE)</f>
        <v>Compactador neumático de Potencia 70 HP, peso de 13 ton</v>
      </c>
      <c r="C38" s="839"/>
      <c r="D38" s="839"/>
      <c r="E38" s="839"/>
      <c r="F38" s="839"/>
      <c r="G38" s="839"/>
      <c r="H38" s="840"/>
      <c r="I38" s="274"/>
      <c r="J38" s="275"/>
      <c r="K38" s="276">
        <f>VLOOKUP(A38,EQUIPOS!A8:D165,4,FALSE)</f>
        <v>122065.49992318742</v>
      </c>
      <c r="L38" s="277"/>
      <c r="M38" s="278">
        <v>7</v>
      </c>
      <c r="N38" s="279">
        <f t="shared" si="0"/>
        <v>17437.928560455348</v>
      </c>
    </row>
    <row r="39" spans="1:14">
      <c r="A39" t="s">
        <v>286</v>
      </c>
      <c r="B39" s="838" t="str">
        <f>VLOOKUP(A39,EQUIPOS!A9:D154,3,FALSE)</f>
        <v>Planta de asfalto en frio</v>
      </c>
      <c r="C39" s="839"/>
      <c r="D39" s="839"/>
      <c r="E39" s="839"/>
      <c r="F39" s="839"/>
      <c r="G39" s="839"/>
      <c r="H39" s="840"/>
      <c r="I39" s="274"/>
      <c r="J39" s="275"/>
      <c r="K39" s="276">
        <f>VLOOKUP(A39,EQUIPOS!A9:D166,4,FALSE)</f>
        <v>262662.32513005205</v>
      </c>
      <c r="L39" s="277"/>
      <c r="M39" s="278">
        <v>9</v>
      </c>
      <c r="N39" s="279">
        <f t="shared" si="0"/>
        <v>29184.702792228007</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7</v>
      </c>
      <c r="N42" s="279">
        <f t="shared" si="0"/>
        <v>34371.358571161269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1110.7358873587618</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132263.62104477957</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1343</v>
      </c>
      <c r="B65" s="52" t="str">
        <f>VLOOKUP(A65,TRANSPORTE!A5:D117,3,FALSE)</f>
        <v>Transporte de Mezcla Densa para Bacheo</v>
      </c>
      <c r="C65" s="53"/>
      <c r="D65" s="53"/>
      <c r="E65" s="53"/>
      <c r="F65" s="53"/>
      <c r="G65" s="53"/>
      <c r="H65" s="318" t="s">
        <v>1468</v>
      </c>
      <c r="I65" s="286">
        <v>1.25</v>
      </c>
      <c r="J65" s="286">
        <v>1</v>
      </c>
      <c r="K65" s="286">
        <f>I65*J65</f>
        <v>1.25</v>
      </c>
      <c r="L65" s="296"/>
      <c r="M65" s="297">
        <f>VLOOKUP(A64,TRANSPORTE!A5:D117,4,FALSE)</f>
        <v>1122.7940548877348</v>
      </c>
      <c r="N65" s="419">
        <f>K65*M65</f>
        <v>1403.4925686096685</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2975.404245452497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63</v>
      </c>
      <c r="N75" s="402">
        <f>K75/M75</f>
        <v>6873.7777777777774</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63</v>
      </c>
      <c r="N76" s="402">
        <f>K76/M76</f>
        <v>1693.4324383239361</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63</v>
      </c>
      <c r="N77" s="402">
        <f>K77/M77</f>
        <v>2540.1486574859041</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11107.358873587618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206247.99290821439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41249.59858164288</v>
      </c>
      <c r="M88" s="860"/>
      <c r="N88" s="57"/>
    </row>
    <row r="89" spans="1:14">
      <c r="B89" s="95" t="s">
        <v>973</v>
      </c>
      <c r="C89" s="96"/>
      <c r="D89" s="96"/>
      <c r="E89" s="96"/>
      <c r="F89" s="96"/>
      <c r="G89" s="96"/>
      <c r="H89" s="96"/>
      <c r="I89" s="93"/>
      <c r="J89" s="94"/>
      <c r="K89" s="311">
        <v>0.05</v>
      </c>
      <c r="L89" s="859">
        <f>N83*K89</f>
        <v>10312.39964541072</v>
      </c>
      <c r="M89" s="860"/>
      <c r="N89" s="57"/>
    </row>
    <row r="90" spans="1:14" ht="15.75" thickBot="1">
      <c r="B90" s="97" t="s">
        <v>974</v>
      </c>
      <c r="C90" s="98"/>
      <c r="D90" s="98"/>
      <c r="E90" s="98"/>
      <c r="F90" s="98"/>
      <c r="G90" s="98"/>
      <c r="H90" s="98"/>
      <c r="I90" s="99"/>
      <c r="J90" s="100"/>
      <c r="K90" s="312">
        <v>0.05</v>
      </c>
      <c r="L90" s="861">
        <f>N83*K90</f>
        <v>10312.39964541072</v>
      </c>
      <c r="M90" s="862"/>
      <c r="N90" s="57"/>
    </row>
    <row r="91" spans="1:14" ht="15.75" thickBot="1">
      <c r="B91" s="825" t="s">
        <v>953</v>
      </c>
      <c r="C91" s="826"/>
      <c r="D91" s="826"/>
      <c r="E91" s="826"/>
      <c r="F91" s="826"/>
      <c r="G91" s="826"/>
      <c r="H91" s="826"/>
      <c r="I91" s="826"/>
      <c r="J91" s="826"/>
      <c r="K91" s="826"/>
      <c r="L91" s="826"/>
      <c r="M91" s="827"/>
      <c r="N91" s="58">
        <f>L88+L89+L90</f>
        <v>61874.397872464317</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268122.39078067872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1064</v>
      </c>
      <c r="C31" s="87" t="s">
        <v>1577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9</v>
      </c>
      <c r="N37" s="279">
        <f t="shared" ref="N37:N43" si="0">K37/M37</f>
        <v>13562.833324798603</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122065.49992318742</v>
      </c>
      <c r="L38" s="277"/>
      <c r="M38" s="278">
        <v>9</v>
      </c>
      <c r="N38" s="279">
        <f t="shared" si="0"/>
        <v>13562.833324798603</v>
      </c>
    </row>
    <row r="39" spans="1:14">
      <c r="A39" t="s">
        <v>286</v>
      </c>
      <c r="B39" s="838" t="str">
        <f>VLOOKUP(A39,EQUIPOS!A9:D154,3,FALSE)</f>
        <v>Planta de asfalto en frio</v>
      </c>
      <c r="C39" s="839"/>
      <c r="D39" s="839"/>
      <c r="E39" s="839"/>
      <c r="F39" s="839"/>
      <c r="G39" s="839"/>
      <c r="H39" s="840"/>
      <c r="I39" s="274"/>
      <c r="J39" s="275"/>
      <c r="K39" s="276">
        <f>VLOOKUP(A39,EQUIPOS!A9:D166,4,FALSE)</f>
        <v>262662.32513005205</v>
      </c>
      <c r="L39" s="277"/>
      <c r="M39" s="278">
        <v>9</v>
      </c>
      <c r="N39" s="279">
        <f t="shared" si="0"/>
        <v>29184.702792228007</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9</v>
      </c>
      <c r="N42" s="279">
        <f t="shared" si="0"/>
        <v>26733.278888680987</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39"/>
      <c r="F46" s="839"/>
      <c r="G46" s="839"/>
      <c r="H46" s="840"/>
      <c r="I46" s="42"/>
      <c r="J46" s="43"/>
      <c r="K46" s="281"/>
      <c r="L46" s="283"/>
      <c r="M46" s="284"/>
      <c r="N46" s="285"/>
    </row>
    <row r="47" spans="1:14">
      <c r="B47" s="845" t="s">
        <v>952</v>
      </c>
      <c r="C47" s="958"/>
      <c r="D47" s="958"/>
      <c r="E47" s="44"/>
      <c r="F47" s="45"/>
      <c r="G47" s="45"/>
      <c r="H47" s="46"/>
      <c r="I47" s="42"/>
      <c r="J47" s="43"/>
      <c r="K47" s="286"/>
      <c r="L47" s="283"/>
      <c r="M47" s="408">
        <v>0.1</v>
      </c>
      <c r="N47" s="351">
        <f>N81*M47</f>
        <v>971.8939014389166</v>
      </c>
    </row>
    <row r="48" spans="1:14" ht="15.75" thickBot="1">
      <c r="B48" s="959"/>
      <c r="C48" s="960"/>
      <c r="D48" s="960"/>
      <c r="E48" s="960"/>
      <c r="F48" s="960"/>
      <c r="G48" s="960"/>
      <c r="H48" s="961"/>
      <c r="I48" s="847"/>
      <c r="J48" s="848"/>
      <c r="K48" s="47"/>
      <c r="L48" s="849"/>
      <c r="M48" s="962"/>
      <c r="N48" s="111"/>
    </row>
    <row r="49" spans="1:14" ht="15.75" thickBot="1">
      <c r="B49" s="825" t="s">
        <v>953</v>
      </c>
      <c r="C49" s="826"/>
      <c r="D49" s="826"/>
      <c r="E49" s="826"/>
      <c r="F49" s="826"/>
      <c r="G49" s="826"/>
      <c r="H49" s="826"/>
      <c r="I49" s="826"/>
      <c r="J49" s="826"/>
      <c r="K49" s="826"/>
      <c r="L49" s="826"/>
      <c r="M49" s="827"/>
      <c r="N49" s="401">
        <f>SUM(N36:N48)</f>
        <v>116736.50890506596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1350</v>
      </c>
      <c r="B65" s="52" t="str">
        <f>VLOOKUP(A65,TRANSPORTE!A6:D117,3,FALSE)</f>
        <v>Transporte de Mezcla en Frio  MAF-19</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9718.9390143891651</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189881.0989133952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37976.219782679043</v>
      </c>
      <c r="M88" s="860"/>
      <c r="N88" s="57"/>
    </row>
    <row r="89" spans="1:14">
      <c r="B89" s="95" t="s">
        <v>973</v>
      </c>
      <c r="C89" s="96"/>
      <c r="D89" s="96"/>
      <c r="E89" s="96"/>
      <c r="F89" s="96"/>
      <c r="G89" s="96"/>
      <c r="H89" s="96"/>
      <c r="I89" s="93"/>
      <c r="J89" s="94"/>
      <c r="K89" s="311">
        <v>0.05</v>
      </c>
      <c r="L89" s="859">
        <f>N83*K89</f>
        <v>9494.0549456697609</v>
      </c>
      <c r="M89" s="860"/>
      <c r="N89" s="57"/>
    </row>
    <row r="90" spans="1:14" ht="15.75" thickBot="1">
      <c r="B90" s="97" t="s">
        <v>974</v>
      </c>
      <c r="C90" s="98"/>
      <c r="D90" s="98"/>
      <c r="E90" s="98"/>
      <c r="F90" s="98"/>
      <c r="G90" s="98"/>
      <c r="H90" s="98"/>
      <c r="I90" s="99"/>
      <c r="J90" s="100"/>
      <c r="K90" s="312">
        <v>0.05</v>
      </c>
      <c r="L90" s="861">
        <f>N83*K90</f>
        <v>9494.0549456697609</v>
      </c>
      <c r="M90" s="862"/>
      <c r="N90" s="57"/>
    </row>
    <row r="91" spans="1:14" ht="15.75" thickBot="1">
      <c r="B91" s="825" t="s">
        <v>953</v>
      </c>
      <c r="C91" s="826"/>
      <c r="D91" s="826"/>
      <c r="E91" s="826"/>
      <c r="F91" s="826"/>
      <c r="G91" s="826"/>
      <c r="H91" s="826"/>
      <c r="I91" s="826"/>
      <c r="J91" s="826"/>
      <c r="K91" s="826"/>
      <c r="L91" s="826"/>
      <c r="M91" s="827"/>
      <c r="N91" s="58">
        <f>L88+L89+L90</f>
        <v>56964.329674018569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246845.42858741377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1065</v>
      </c>
      <c r="C31" s="87" t="s">
        <v>1578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9</v>
      </c>
      <c r="N37" s="279">
        <f t="shared" ref="N37:N43" si="0">K37/M37</f>
        <v>13562.833324798603</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122065.49992318742</v>
      </c>
      <c r="L38" s="277"/>
      <c r="M38" s="278">
        <v>9</v>
      </c>
      <c r="N38" s="279">
        <f t="shared" si="0"/>
        <v>13562.833324798603</v>
      </c>
    </row>
    <row r="39" spans="1:14">
      <c r="A39" t="s">
        <v>286</v>
      </c>
      <c r="B39" s="838" t="str">
        <f>VLOOKUP(A39,EQUIPOS!A9:D154,3,FALSE)</f>
        <v>Planta de asfalto en frio</v>
      </c>
      <c r="C39" s="839"/>
      <c r="D39" s="839"/>
      <c r="E39" s="839"/>
      <c r="F39" s="839"/>
      <c r="G39" s="839"/>
      <c r="H39" s="840"/>
      <c r="I39" s="274"/>
      <c r="J39" s="275"/>
      <c r="K39" s="276">
        <f>VLOOKUP(A39,EQUIPOS!A9:D166,4,FALSE)</f>
        <v>262662.32513005205</v>
      </c>
      <c r="L39" s="277"/>
      <c r="M39" s="278">
        <v>9</v>
      </c>
      <c r="N39" s="279">
        <f t="shared" si="0"/>
        <v>29184.702792228007</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9</v>
      </c>
      <c r="N42" s="279">
        <f t="shared" si="0"/>
        <v>26733.278888680987</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971.8939014389166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116736.50890506596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1357</v>
      </c>
      <c r="B64" s="52" t="str">
        <f>VLOOKUP(A64,TRANSPORTE!A6:D117,3,FALSE)</f>
        <v>Transporte de Mezcla Abierta en Frio MAF-25</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6">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9718.9390143891651</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189881.0989133952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37976.219782679043</v>
      </c>
      <c r="M87" s="860"/>
      <c r="N87" s="57"/>
    </row>
    <row r="88" spans="1:14">
      <c r="B88" s="95" t="s">
        <v>973</v>
      </c>
      <c r="C88" s="96"/>
      <c r="D88" s="96"/>
      <c r="E88" s="96"/>
      <c r="F88" s="96"/>
      <c r="G88" s="96"/>
      <c r="H88" s="96"/>
      <c r="I88" s="93"/>
      <c r="J88" s="94"/>
      <c r="K88" s="311">
        <v>0.05</v>
      </c>
      <c r="L88" s="859">
        <f>N82*K88</f>
        <v>9494.0549456697609</v>
      </c>
      <c r="M88" s="860"/>
      <c r="N88" s="57"/>
    </row>
    <row r="89" spans="1:14" ht="15.75" thickBot="1">
      <c r="B89" s="97" t="s">
        <v>974</v>
      </c>
      <c r="C89" s="98"/>
      <c r="D89" s="98"/>
      <c r="E89" s="98"/>
      <c r="F89" s="98"/>
      <c r="G89" s="98"/>
      <c r="H89" s="98"/>
      <c r="I89" s="99"/>
      <c r="J89" s="100"/>
      <c r="K89" s="312">
        <v>0.05</v>
      </c>
      <c r="L89" s="861">
        <f>N82*K89</f>
        <v>9494.0549456697609</v>
      </c>
      <c r="M89" s="862"/>
      <c r="N89" s="57"/>
    </row>
    <row r="90" spans="1:14" ht="15.75" thickBot="1">
      <c r="B90" s="825" t="s">
        <v>953</v>
      </c>
      <c r="C90" s="826"/>
      <c r="D90" s="826"/>
      <c r="E90" s="826"/>
      <c r="F90" s="826"/>
      <c r="G90" s="826"/>
      <c r="H90" s="826"/>
      <c r="I90" s="826"/>
      <c r="J90" s="826"/>
      <c r="K90" s="826"/>
      <c r="L90" s="826"/>
      <c r="M90" s="827"/>
      <c r="N90" s="58">
        <f>L87+L88+L89</f>
        <v>56964.329674018569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246845.42858741377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1066</v>
      </c>
      <c r="C31" s="87" t="s">
        <v>1579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9</v>
      </c>
      <c r="N37" s="279">
        <f t="shared" ref="N37:N43" si="0">K37/M37</f>
        <v>13562.833324798603</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122065.49992318742</v>
      </c>
      <c r="L38" s="277"/>
      <c r="M38" s="278">
        <v>9</v>
      </c>
      <c r="N38" s="279">
        <f t="shared" si="0"/>
        <v>13562.833324798603</v>
      </c>
    </row>
    <row r="39" spans="1:14">
      <c r="A39" t="s">
        <v>286</v>
      </c>
      <c r="B39" s="838" t="str">
        <f>VLOOKUP(A39,EQUIPOS!A9:D154,3,FALSE)</f>
        <v>Planta de asfalto en frio</v>
      </c>
      <c r="C39" s="839"/>
      <c r="D39" s="839"/>
      <c r="E39" s="839"/>
      <c r="F39" s="839"/>
      <c r="G39" s="839"/>
      <c r="H39" s="840"/>
      <c r="I39" s="274"/>
      <c r="J39" s="275"/>
      <c r="K39" s="276">
        <f>VLOOKUP(A39,EQUIPOS!A9:D166,4,FALSE)</f>
        <v>262662.32513005205</v>
      </c>
      <c r="L39" s="277"/>
      <c r="M39" s="278">
        <v>9</v>
      </c>
      <c r="N39" s="279">
        <f t="shared" si="0"/>
        <v>29184.702792228007</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9</v>
      </c>
      <c r="N42" s="279">
        <f t="shared" si="0"/>
        <v>26733.278888680987</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39"/>
      <c r="F46" s="839"/>
      <c r="G46" s="839"/>
      <c r="H46" s="840"/>
      <c r="I46" s="42"/>
      <c r="J46" s="43"/>
      <c r="K46" s="281"/>
      <c r="L46" s="283"/>
      <c r="M46" s="284"/>
      <c r="N46" s="285"/>
    </row>
    <row r="47" spans="1:14">
      <c r="B47" s="845" t="s">
        <v>952</v>
      </c>
      <c r="C47" s="958"/>
      <c r="D47" s="958"/>
      <c r="E47" s="44"/>
      <c r="F47" s="45"/>
      <c r="G47" s="45"/>
      <c r="H47" s="46"/>
      <c r="I47" s="42"/>
      <c r="J47" s="43"/>
      <c r="K47" s="286"/>
      <c r="L47" s="283"/>
      <c r="M47" s="408">
        <v>0.1</v>
      </c>
      <c r="N47" s="351">
        <f>N81*M47</f>
        <v>971.8939014389166</v>
      </c>
    </row>
    <row r="48" spans="1:14" ht="15.75" thickBot="1">
      <c r="B48" s="959"/>
      <c r="C48" s="960"/>
      <c r="D48" s="960"/>
      <c r="E48" s="960"/>
      <c r="F48" s="960"/>
      <c r="G48" s="960"/>
      <c r="H48" s="961"/>
      <c r="I48" s="847"/>
      <c r="J48" s="848"/>
      <c r="K48" s="47"/>
      <c r="L48" s="849"/>
      <c r="M48" s="962"/>
      <c r="N48" s="111"/>
    </row>
    <row r="49" spans="1:14" ht="15.75" thickBot="1">
      <c r="B49" s="825" t="s">
        <v>953</v>
      </c>
      <c r="C49" s="826"/>
      <c r="D49" s="826"/>
      <c r="E49" s="826"/>
      <c r="F49" s="826"/>
      <c r="G49" s="826"/>
      <c r="H49" s="826"/>
      <c r="I49" s="826"/>
      <c r="J49" s="826"/>
      <c r="K49" s="826"/>
      <c r="L49" s="826"/>
      <c r="M49" s="827"/>
      <c r="N49" s="401">
        <f>SUM(N36:N48)</f>
        <v>116736.50890506596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1352</v>
      </c>
      <c r="B65" s="52" t="str">
        <f>VLOOKUP(A65,TRANSPORTE!A6:D117,3,FALSE)</f>
        <v xml:space="preserve">Transporte de Mezcla Abierta en Frio MAF-38 </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9718.9390143891651</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189881.0989133952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37976.219782679043</v>
      </c>
      <c r="M88" s="860"/>
      <c r="N88" s="57"/>
    </row>
    <row r="89" spans="1:14">
      <c r="B89" s="95" t="s">
        <v>973</v>
      </c>
      <c r="C89" s="96"/>
      <c r="D89" s="96"/>
      <c r="E89" s="96"/>
      <c r="F89" s="96"/>
      <c r="G89" s="96"/>
      <c r="H89" s="96"/>
      <c r="I89" s="93"/>
      <c r="J89" s="94"/>
      <c r="K89" s="311">
        <v>0.05</v>
      </c>
      <c r="L89" s="859">
        <f>N83*K89</f>
        <v>9494.0549456697609</v>
      </c>
      <c r="M89" s="860"/>
      <c r="N89" s="57"/>
    </row>
    <row r="90" spans="1:14" ht="15.75" thickBot="1">
      <c r="B90" s="97" t="s">
        <v>974</v>
      </c>
      <c r="C90" s="98"/>
      <c r="D90" s="98"/>
      <c r="E90" s="98"/>
      <c r="F90" s="98"/>
      <c r="G90" s="98"/>
      <c r="H90" s="98"/>
      <c r="I90" s="99"/>
      <c r="J90" s="100"/>
      <c r="K90" s="312">
        <v>0.05</v>
      </c>
      <c r="L90" s="861">
        <f>N83*K90</f>
        <v>9494.0549456697609</v>
      </c>
      <c r="M90" s="862"/>
      <c r="N90" s="57"/>
    </row>
    <row r="91" spans="1:14" ht="15.75" thickBot="1">
      <c r="B91" s="825" t="s">
        <v>953</v>
      </c>
      <c r="C91" s="826"/>
      <c r="D91" s="826"/>
      <c r="E91" s="826"/>
      <c r="F91" s="826"/>
      <c r="G91" s="826"/>
      <c r="H91" s="826"/>
      <c r="I91" s="826"/>
      <c r="J91" s="826"/>
      <c r="K91" s="826"/>
      <c r="L91" s="826"/>
      <c r="M91" s="827"/>
      <c r="N91" s="58">
        <f>L88+L89+L90</f>
        <v>56964.329674018569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246845.42858741377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 customHeight="1" thickBot="1">
      <c r="A31" t="s">
        <v>1845</v>
      </c>
      <c r="B31" s="86" t="s">
        <v>1067</v>
      </c>
      <c r="C31" s="963" t="s">
        <v>1580</v>
      </c>
      <c r="D31" s="963"/>
      <c r="E31" s="963"/>
      <c r="F31" s="964"/>
      <c r="G31" s="964"/>
      <c r="H31" s="964"/>
      <c r="I31" s="964"/>
      <c r="J31" s="964"/>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7</v>
      </c>
      <c r="N37" s="279">
        <f t="shared" ref="N37:N43" si="0">K37/M37</f>
        <v>17437.928560455348</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122065.49992318742</v>
      </c>
      <c r="L38" s="277"/>
      <c r="M38" s="278">
        <v>7</v>
      </c>
      <c r="N38" s="279">
        <f t="shared" si="0"/>
        <v>17437.928560455348</v>
      </c>
    </row>
    <row r="39" spans="1:14">
      <c r="A39" t="s">
        <v>286</v>
      </c>
      <c r="B39" s="838" t="str">
        <f>VLOOKUP(A39,EQUIPOS!A9:D154,3,FALSE)</f>
        <v>Planta de asfalto en frio</v>
      </c>
      <c r="C39" s="839"/>
      <c r="D39" s="839"/>
      <c r="E39" s="839"/>
      <c r="F39" s="839"/>
      <c r="G39" s="839"/>
      <c r="H39" s="840"/>
      <c r="I39" s="274"/>
      <c r="J39" s="275"/>
      <c r="K39" s="276">
        <f>VLOOKUP(A39,EQUIPOS!A9:D166,4,FALSE)</f>
        <v>262662.32513005205</v>
      </c>
      <c r="L39" s="277"/>
      <c r="M39" s="278">
        <v>9</v>
      </c>
      <c r="N39" s="279">
        <f t="shared" si="0"/>
        <v>29184.702792228007</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7</v>
      </c>
      <c r="N42" s="279">
        <f t="shared" si="0"/>
        <v>34371.358571161269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9</v>
      </c>
      <c r="N43" s="279">
        <f t="shared" si="0"/>
        <v>5695.6875082412189</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1110.7358873587618</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132263.62104477957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1352</v>
      </c>
      <c r="B64" s="52" t="str">
        <f>VLOOKUP(A64,TRANSPORTE!A6:D117,3,FALSE)</f>
        <v xml:space="preserve">Transporte de Mezcla Abierta en Frio MAF-38 </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317"/>
      <c r="E68" s="317"/>
      <c r="F68" s="317"/>
      <c r="G68" s="317"/>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63</v>
      </c>
      <c r="N74" s="402">
        <f>K74/M74</f>
        <v>6873.7777777777774</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63</v>
      </c>
      <c r="N75" s="402">
        <f>K75/M75</f>
        <v>1693.4324383239361</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63</v>
      </c>
      <c r="N76" s="402">
        <f>K76/M76</f>
        <v>2540.1486574859041</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11107.358873587618</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206796.63091230727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41359.32618246146</v>
      </c>
      <c r="M87" s="860"/>
      <c r="N87" s="57"/>
    </row>
    <row r="88" spans="1:14">
      <c r="B88" s="95" t="s">
        <v>973</v>
      </c>
      <c r="C88" s="96"/>
      <c r="D88" s="96"/>
      <c r="E88" s="96"/>
      <c r="F88" s="96"/>
      <c r="G88" s="96"/>
      <c r="H88" s="96"/>
      <c r="I88" s="93"/>
      <c r="J88" s="94"/>
      <c r="K88" s="311">
        <v>0.05</v>
      </c>
      <c r="L88" s="859">
        <f>N82*K88</f>
        <v>10339.831545615365</v>
      </c>
      <c r="M88" s="860"/>
      <c r="N88" s="57"/>
    </row>
    <row r="89" spans="1:14" ht="15.75" thickBot="1">
      <c r="B89" s="97" t="s">
        <v>974</v>
      </c>
      <c r="C89" s="98"/>
      <c r="D89" s="98"/>
      <c r="E89" s="98"/>
      <c r="F89" s="98"/>
      <c r="G89" s="98"/>
      <c r="H89" s="98"/>
      <c r="I89" s="99"/>
      <c r="J89" s="100"/>
      <c r="K89" s="312">
        <v>0.05</v>
      </c>
      <c r="L89" s="861">
        <f>N82*K89</f>
        <v>10339.831545615365</v>
      </c>
      <c r="M89" s="862"/>
      <c r="N89" s="57"/>
    </row>
    <row r="90" spans="1:14" ht="15.75" thickBot="1">
      <c r="B90" s="825" t="s">
        <v>953</v>
      </c>
      <c r="C90" s="826"/>
      <c r="D90" s="826"/>
      <c r="E90" s="826"/>
      <c r="F90" s="826"/>
      <c r="G90" s="826"/>
      <c r="H90" s="826"/>
      <c r="I90" s="826"/>
      <c r="J90" s="826"/>
      <c r="K90" s="826"/>
      <c r="L90" s="826"/>
      <c r="M90" s="827"/>
      <c r="N90" s="58">
        <f>L87+L88+L89</f>
        <v>62038.98927369219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268835.62018599943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1068</v>
      </c>
      <c r="C31" s="87" t="s">
        <v>2067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327"/>
      <c r="C45" s="328"/>
      <c r="D45" s="328"/>
      <c r="E45" s="328"/>
      <c r="F45" s="328"/>
      <c r="G45" s="328"/>
      <c r="H45" s="329"/>
      <c r="I45" s="274"/>
      <c r="J45" s="275"/>
      <c r="K45" s="276"/>
      <c r="L45" s="277"/>
      <c r="M45" s="278"/>
      <c r="N45" s="279"/>
    </row>
    <row r="46" spans="1:14">
      <c r="B46" s="327"/>
      <c r="C46" s="328"/>
      <c r="D46" s="328"/>
      <c r="E46" s="328"/>
      <c r="F46" s="328"/>
      <c r="G46" s="328"/>
      <c r="H46" s="329"/>
      <c r="I46" s="274"/>
      <c r="J46" s="275"/>
      <c r="K46" s="276"/>
      <c r="L46" s="277"/>
      <c r="M46" s="278"/>
      <c r="N46" s="279"/>
    </row>
    <row r="47" spans="1:14">
      <c r="B47" s="838"/>
      <c r="C47" s="839"/>
      <c r="D47" s="839"/>
      <c r="E47" s="839"/>
      <c r="F47" s="839"/>
      <c r="G47" s="839"/>
      <c r="H47" s="840"/>
      <c r="I47" s="841"/>
      <c r="J47" s="822"/>
      <c r="K47" s="276"/>
      <c r="L47" s="842"/>
      <c r="M47" s="843"/>
      <c r="N47" s="279"/>
    </row>
    <row r="48" spans="1:14">
      <c r="B48" s="838"/>
      <c r="C48" s="839"/>
      <c r="D48" s="839"/>
      <c r="E48" s="844"/>
      <c r="F48" s="839"/>
      <c r="G48" s="839"/>
      <c r="H48" s="840"/>
      <c r="I48" s="42"/>
      <c r="J48" s="43"/>
      <c r="K48" s="281"/>
      <c r="L48" s="283"/>
      <c r="M48" s="284"/>
      <c r="N48" s="285"/>
    </row>
    <row r="49" spans="1:14">
      <c r="B49" s="845" t="s">
        <v>952</v>
      </c>
      <c r="C49" s="846"/>
      <c r="D49" s="846"/>
      <c r="E49" s="44"/>
      <c r="F49" s="45"/>
      <c r="G49" s="45"/>
      <c r="H49" s="46"/>
      <c r="I49" s="42"/>
      <c r="J49" s="43"/>
      <c r="K49" s="286"/>
      <c r="L49" s="283"/>
      <c r="M49" s="408">
        <v>0.1</v>
      </c>
      <c r="N49" s="351">
        <f>N83*M49</f>
        <v>874.7045112950251</v>
      </c>
    </row>
    <row r="50" spans="1:14" ht="15.75" thickBot="1">
      <c r="B50" s="838"/>
      <c r="C50" s="839"/>
      <c r="D50" s="839"/>
      <c r="E50" s="839"/>
      <c r="F50" s="839"/>
      <c r="G50" s="839"/>
      <c r="H50" s="840"/>
      <c r="I50" s="847"/>
      <c r="J50" s="848"/>
      <c r="K50" s="47"/>
      <c r="L50" s="849"/>
      <c r="M50" s="850"/>
      <c r="N50" s="111"/>
    </row>
    <row r="51" spans="1:14" ht="15.75" thickBot="1">
      <c r="B51" s="825" t="s">
        <v>953</v>
      </c>
      <c r="C51" s="826"/>
      <c r="D51" s="826"/>
      <c r="E51" s="826"/>
      <c r="F51" s="826"/>
      <c r="G51" s="826"/>
      <c r="H51" s="826"/>
      <c r="I51" s="826"/>
      <c r="J51" s="826"/>
      <c r="K51" s="826"/>
      <c r="L51" s="826"/>
      <c r="M51" s="827"/>
      <c r="N51" s="401">
        <f>SUM(N36:N50)</f>
        <v>142977.33982372016</v>
      </c>
    </row>
    <row r="52" spans="1:14">
      <c r="B52" s="287"/>
      <c r="C52" s="40"/>
      <c r="D52" s="40"/>
      <c r="E52" s="40"/>
      <c r="F52" s="40"/>
      <c r="G52" s="40"/>
      <c r="H52" s="40"/>
      <c r="I52" s="40"/>
      <c r="J52" s="40"/>
      <c r="K52" s="40"/>
      <c r="L52" s="40"/>
      <c r="M52" s="40"/>
      <c r="N52" s="41"/>
    </row>
    <row r="53" spans="1:14">
      <c r="B53" s="70" t="s">
        <v>954</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16" t="s">
        <v>944</v>
      </c>
      <c r="C55" s="817"/>
      <c r="D55" s="817"/>
      <c r="E55" s="817"/>
      <c r="F55" s="817"/>
      <c r="G55" s="817"/>
      <c r="H55" s="817"/>
      <c r="I55" s="818"/>
      <c r="J55" s="322" t="s">
        <v>945</v>
      </c>
      <c r="K55" s="91" t="s">
        <v>946</v>
      </c>
      <c r="L55" s="819" t="s">
        <v>955</v>
      </c>
      <c r="M55" s="818"/>
      <c r="N55" s="92" t="s">
        <v>951</v>
      </c>
    </row>
    <row r="56" spans="1:14">
      <c r="A56" t="s">
        <v>772</v>
      </c>
      <c r="B56" s="49" t="str">
        <f>VLOOKUP(A56,MATERIALES!A5:D373,3,FALSE)</f>
        <v>Agregado Petreo para Triturar (Crudo)</v>
      </c>
      <c r="C56" s="288"/>
      <c r="D56" s="288"/>
      <c r="E56" s="288"/>
      <c r="F56" s="288"/>
      <c r="G56" s="288"/>
      <c r="H56" s="288"/>
      <c r="I56" s="275"/>
      <c r="J56" s="231" t="str">
        <f>VLOOKUP(A56,MATERIALES!A10:D648,2,FALSE)</f>
        <v>m3</v>
      </c>
      <c r="K56" s="289">
        <v>1.4</v>
      </c>
      <c r="L56" s="274"/>
      <c r="M56" s="409">
        <f>VLOOKUP(A56,MATERIALES!A5:D396,4,FALSE)</f>
        <v>41651.105086428171</v>
      </c>
      <c r="N56" s="279">
        <f>K56*M56</f>
        <v>58311.547120999436</v>
      </c>
    </row>
    <row r="57" spans="1:14">
      <c r="A57" s="114" t="s">
        <v>774</v>
      </c>
      <c r="B57" s="49" t="str">
        <f>VLOOKUP(A57,MATERIALES!A6:D373,3,FALSE)</f>
        <v>Agua</v>
      </c>
      <c r="C57" s="288"/>
      <c r="D57" s="288"/>
      <c r="E57" s="288"/>
      <c r="F57" s="288"/>
      <c r="G57" s="288"/>
      <c r="H57" s="288"/>
      <c r="I57" s="275"/>
      <c r="J57" s="231" t="str">
        <f>VLOOKUP(A57,MATERIALES!A11:D649,2,FALSE)</f>
        <v>lt</v>
      </c>
      <c r="K57" s="289">
        <v>25</v>
      </c>
      <c r="L57" s="274"/>
      <c r="M57" s="409">
        <f>VLOOKUP(A57,MATERIALES!A6:D397,4,FALSE)</f>
        <v>63.602464935811291</v>
      </c>
      <c r="N57" s="279">
        <f>K57*M57</f>
        <v>1590.0616233952824</v>
      </c>
    </row>
    <row r="58" spans="1:14">
      <c r="B58" s="49"/>
      <c r="C58" s="288"/>
      <c r="D58" s="288"/>
      <c r="E58" s="288"/>
      <c r="F58" s="288"/>
      <c r="G58" s="288"/>
      <c r="H58" s="288"/>
      <c r="I58" s="275"/>
      <c r="J58" s="231"/>
      <c r="K58" s="289"/>
      <c r="L58" s="274"/>
      <c r="M58" s="290"/>
      <c r="N58" s="291"/>
    </row>
    <row r="59" spans="1:14">
      <c r="B59" s="49"/>
      <c r="C59" s="288"/>
      <c r="D59" s="288"/>
      <c r="E59" s="288"/>
      <c r="F59" s="288"/>
      <c r="G59" s="288"/>
      <c r="H59" s="288"/>
      <c r="I59" s="275"/>
      <c r="J59" s="231"/>
      <c r="K59" s="289"/>
      <c r="L59" s="274"/>
      <c r="M59" s="290"/>
      <c r="N59" s="291"/>
    </row>
    <row r="60" spans="1:14" ht="15.75" thickBot="1">
      <c r="B60" s="820"/>
      <c r="C60" s="821"/>
      <c r="D60" s="821"/>
      <c r="E60" s="821"/>
      <c r="F60" s="821"/>
      <c r="G60" s="821"/>
      <c r="H60" s="821"/>
      <c r="I60" s="822"/>
      <c r="J60" s="48"/>
      <c r="K60" s="50"/>
      <c r="L60" s="823"/>
      <c r="M60" s="824"/>
      <c r="N60" s="51"/>
    </row>
    <row r="61" spans="1:14" ht="15.75" thickBot="1">
      <c r="B61" s="825" t="s">
        <v>953</v>
      </c>
      <c r="C61" s="826"/>
      <c r="D61" s="826"/>
      <c r="E61" s="826"/>
      <c r="F61" s="826"/>
      <c r="G61" s="826"/>
      <c r="H61" s="826"/>
      <c r="I61" s="826"/>
      <c r="J61" s="826"/>
      <c r="K61" s="826"/>
      <c r="L61" s="826"/>
      <c r="M61" s="827"/>
      <c r="N61" s="401">
        <f>SUM(N56:N60)</f>
        <v>59901.608744394718</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A66" t="s">
        <v>1269</v>
      </c>
      <c r="B66" s="52" t="str">
        <f>VLOOKUP(A66,TRANSPORTE!A5:D117,3,FALSE)</f>
        <v>Transporte de Material Crudo de Rio</v>
      </c>
      <c r="C66" s="324"/>
      <c r="D66" s="324"/>
      <c r="E66" s="324"/>
      <c r="F66" s="324"/>
      <c r="G66" s="324"/>
      <c r="H66" s="318" t="s">
        <v>1468</v>
      </c>
      <c r="I66" s="286">
        <v>1.4</v>
      </c>
      <c r="J66" s="293">
        <v>1</v>
      </c>
      <c r="K66" s="286">
        <f>I66*J66</f>
        <v>1.4</v>
      </c>
      <c r="L66" s="829">
        <f>VLOOKUP(A66,TRANSPORTE!A5:D117,4,FALSE)</f>
        <v>1122.7940548877348</v>
      </c>
      <c r="M66" s="830"/>
      <c r="N66" s="294">
        <f>K66*L66</f>
        <v>1571.9116768428287</v>
      </c>
    </row>
    <row r="67" spans="1:15">
      <c r="A67" t="s">
        <v>1364</v>
      </c>
      <c r="B67" s="52" t="str">
        <f>VLOOKUP(A67,TRANSPORTE!A6:D117,3,FALSE)</f>
        <v>Transporte de Mezcla densa en Caliente MDC-25</v>
      </c>
      <c r="C67" s="53"/>
      <c r="D67" s="53"/>
      <c r="E67" s="53"/>
      <c r="F67" s="53"/>
      <c r="G67" s="53"/>
      <c r="H67" s="318" t="s">
        <v>1468</v>
      </c>
      <c r="I67" s="286">
        <v>1.25</v>
      </c>
      <c r="J67" s="293">
        <v>1</v>
      </c>
      <c r="K67" s="286">
        <f>I67*J67</f>
        <v>1.25</v>
      </c>
      <c r="L67" s="829">
        <f>VLOOKUP(A67,TRANSPORTE!A6:D117,4,FALSE)</f>
        <v>1561.704458162031</v>
      </c>
      <c r="M67" s="830"/>
      <c r="N67" s="294">
        <f>K67*L67</f>
        <v>1952.1305727025388</v>
      </c>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f>N66+N67+N68+N69+N70</f>
        <v>3524.0422495453677</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t="s">
        <v>19</v>
      </c>
      <c r="B77" s="55" t="str">
        <f>VLOOKUP(A77,'MANO DE OBRA'!A8:D68,3,FALSE)</f>
        <v>Obrero (8)</v>
      </c>
      <c r="C77" s="53"/>
      <c r="D77" s="53"/>
      <c r="E77" s="53"/>
      <c r="F77" s="53"/>
      <c r="G77" s="53"/>
      <c r="H77" s="53"/>
      <c r="I77" s="299">
        <f>K77/J77*100</f>
        <v>234080.00000000003</v>
      </c>
      <c r="J77" s="300">
        <v>185</v>
      </c>
      <c r="K77" s="301">
        <f>VLOOKUP(A77,'MANO DE OBRA'!A8:D99,4,FALSE)</f>
        <v>433048</v>
      </c>
      <c r="L77" s="56"/>
      <c r="M77" s="302">
        <v>80</v>
      </c>
      <c r="N77" s="402">
        <f>K77/M77</f>
        <v>5413.1</v>
      </c>
      <c r="O77" s="112"/>
    </row>
    <row r="78" spans="1:15">
      <c r="A78"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80</v>
      </c>
      <c r="N78" s="402">
        <f>K78/M78</f>
        <v>1333.5780451800997</v>
      </c>
    </row>
    <row r="79" spans="1:15">
      <c r="A79" t="s">
        <v>54</v>
      </c>
      <c r="B79" s="55" t="str">
        <f>VLOOKUP(A79,'MANO DE OBRA'!A9:D70,3,FALSE)</f>
        <v>Rastrilleros (2)</v>
      </c>
      <c r="C79" s="53"/>
      <c r="D79" s="53"/>
      <c r="E79" s="53"/>
      <c r="F79" s="53"/>
      <c r="G79" s="53"/>
      <c r="H79" s="53"/>
      <c r="I79" s="299">
        <f>K79/J79*100</f>
        <v>86502.359687357821</v>
      </c>
      <c r="J79" s="300">
        <v>185</v>
      </c>
      <c r="K79" s="301">
        <f>VLOOKUP(A79,'MANO DE OBRA'!A9:D101,4,FALSE)</f>
        <v>160029.36542161196</v>
      </c>
      <c r="L79" s="56"/>
      <c r="M79" s="307">
        <v>80</v>
      </c>
      <c r="N79" s="402">
        <f>K79/M79</f>
        <v>2000.3670677701496</v>
      </c>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51"/>
    </row>
    <row r="83" spans="1:14" ht="15.75" thickBot="1">
      <c r="B83" s="831" t="s">
        <v>953</v>
      </c>
      <c r="C83" s="832"/>
      <c r="D83" s="832"/>
      <c r="E83" s="832"/>
      <c r="F83" s="832"/>
      <c r="G83" s="832"/>
      <c r="H83" s="832"/>
      <c r="I83" s="832"/>
      <c r="J83" s="832"/>
      <c r="K83" s="832"/>
      <c r="L83" s="832"/>
      <c r="M83" s="833"/>
      <c r="N83" s="308">
        <f>SUM(N77:N82)</f>
        <v>8747.0451129502508</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N51+N61+N72+N83</f>
        <v>215150.03593061052</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43030.007186122108</v>
      </c>
      <c r="M90" s="860"/>
      <c r="N90" s="57"/>
    </row>
    <row r="91" spans="1:14">
      <c r="B91" s="95" t="s">
        <v>973</v>
      </c>
      <c r="C91" s="96"/>
      <c r="D91" s="96"/>
      <c r="E91" s="96"/>
      <c r="F91" s="96"/>
      <c r="G91" s="96"/>
      <c r="H91" s="96"/>
      <c r="I91" s="93"/>
      <c r="J91" s="94"/>
      <c r="K91" s="311">
        <v>0.05</v>
      </c>
      <c r="L91" s="859">
        <f>N85*K91</f>
        <v>10757.501796530527</v>
      </c>
      <c r="M91" s="860"/>
      <c r="N91" s="57"/>
    </row>
    <row r="92" spans="1:14" ht="15.75" thickBot="1">
      <c r="B92" s="97" t="s">
        <v>974</v>
      </c>
      <c r="C92" s="98"/>
      <c r="D92" s="98"/>
      <c r="E92" s="98"/>
      <c r="F92" s="98"/>
      <c r="G92" s="98"/>
      <c r="H92" s="98"/>
      <c r="I92" s="99"/>
      <c r="J92" s="100"/>
      <c r="K92" s="312">
        <v>0.05</v>
      </c>
      <c r="L92" s="861">
        <f>N85*K92</f>
        <v>10757.501796530527</v>
      </c>
      <c r="M92" s="862"/>
      <c r="N92" s="57"/>
    </row>
    <row r="93" spans="1:14" ht="15.75" thickBot="1">
      <c r="B93" s="825" t="s">
        <v>953</v>
      </c>
      <c r="C93" s="826"/>
      <c r="D93" s="826"/>
      <c r="E93" s="826"/>
      <c r="F93" s="826"/>
      <c r="G93" s="826"/>
      <c r="H93" s="826"/>
      <c r="I93" s="826"/>
      <c r="J93" s="826"/>
      <c r="K93" s="826"/>
      <c r="L93" s="826"/>
      <c r="M93" s="827"/>
      <c r="N93" s="58">
        <f>L90+L91+L92</f>
        <v>64545.010779183169</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279695.04670979368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2220</v>
      </c>
      <c r="C125" s="61"/>
      <c r="D125" s="61"/>
      <c r="E125" s="18"/>
      <c r="F125" s="18"/>
      <c r="G125" s="18"/>
      <c r="H125" s="18"/>
      <c r="I125" s="18"/>
      <c r="J125" s="802"/>
      <c r="K125" s="802"/>
      <c r="L125" s="802"/>
      <c r="M125" s="802"/>
      <c r="N125" s="803"/>
    </row>
    <row r="126" spans="2:14" ht="15.75" thickBot="1">
      <c r="B126" s="268" t="s">
        <v>2221</v>
      </c>
      <c r="C126" s="400"/>
      <c r="D126" s="400"/>
      <c r="E126" s="63"/>
      <c r="F126" s="63"/>
      <c r="G126" s="63"/>
      <c r="H126" s="63"/>
      <c r="I126" s="63"/>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1069</v>
      </c>
      <c r="C31" s="87" t="s">
        <v>2068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1362</v>
      </c>
      <c r="B65" s="52" t="str">
        <f>VLOOKUP(A65,TRANSPORTE!A6:D117,3,FALSE)</f>
        <v>Transporte de Mezcla Densa en Caliente MDC-19</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829"/>
      <c r="M66" s="830"/>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1070</v>
      </c>
      <c r="C31" s="87" t="s">
        <v>2069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1376</v>
      </c>
      <c r="B65" s="52" t="str">
        <f>VLOOKUP(A65,TRANSPORTE!A6:D117,3,FALSE)</f>
        <v>Transporte de Mezcla Densa en Caliente MDC-10</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402"/>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 customHeight="1" thickBot="1">
      <c r="A31" t="s">
        <v>1845</v>
      </c>
      <c r="B31" s="86" t="s">
        <v>1071</v>
      </c>
      <c r="C31" s="87" t="s">
        <v>2070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ht="15" customHeight="1">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874.7045112950251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142977.33982372016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8747.0451129502508</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215150.03593061052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43030.007186122108</v>
      </c>
      <c r="M87" s="860"/>
      <c r="N87" s="57"/>
    </row>
    <row r="88" spans="1:14">
      <c r="B88" s="95" t="s">
        <v>973</v>
      </c>
      <c r="C88" s="96"/>
      <c r="D88" s="96"/>
      <c r="E88" s="96"/>
      <c r="F88" s="96"/>
      <c r="G88" s="96"/>
      <c r="H88" s="96"/>
      <c r="I88" s="93"/>
      <c r="J88" s="94"/>
      <c r="K88" s="311">
        <v>0.05</v>
      </c>
      <c r="L88" s="859">
        <f>N82*K88</f>
        <v>10757.501796530527</v>
      </c>
      <c r="M88" s="860"/>
      <c r="N88" s="57"/>
    </row>
    <row r="89" spans="1:14" ht="15.75" thickBot="1">
      <c r="B89" s="97" t="s">
        <v>974</v>
      </c>
      <c r="C89" s="98"/>
      <c r="D89" s="98"/>
      <c r="E89" s="98"/>
      <c r="F89" s="98"/>
      <c r="G89" s="98"/>
      <c r="H89" s="98"/>
      <c r="I89" s="99"/>
      <c r="J89" s="100"/>
      <c r="K89" s="312">
        <v>0.05</v>
      </c>
      <c r="L89" s="861">
        <f>N82*K89</f>
        <v>10757.501796530527</v>
      </c>
      <c r="M89" s="862"/>
      <c r="N89" s="57"/>
    </row>
    <row r="90" spans="1:14" ht="15.75" thickBot="1">
      <c r="B90" s="825" t="s">
        <v>953</v>
      </c>
      <c r="C90" s="826"/>
      <c r="D90" s="826"/>
      <c r="E90" s="826"/>
      <c r="F90" s="826"/>
      <c r="G90" s="826"/>
      <c r="H90" s="826"/>
      <c r="I90" s="826"/>
      <c r="J90" s="826"/>
      <c r="K90" s="826"/>
      <c r="L90" s="826"/>
      <c r="M90" s="827"/>
      <c r="N90" s="58">
        <f>L87+L88+L89</f>
        <v>64545.010779183169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279695.04670979368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1072</v>
      </c>
      <c r="C31" s="87" t="s">
        <v>2071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874.7045112950251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142977.33982372016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1339</v>
      </c>
      <c r="B64" s="52" t="str">
        <f>VLOOKUP(A64,TRANSPORTE!A6:D117,3,FALSE)</f>
        <v>Transporte de Mezcla Semi- Densa en Caliente MSC-19</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8747.0451129502508</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215150.03593061052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43030.007186122108</v>
      </c>
      <c r="M87" s="860"/>
      <c r="N87" s="57"/>
    </row>
    <row r="88" spans="1:14">
      <c r="B88" s="95" t="s">
        <v>973</v>
      </c>
      <c r="C88" s="96"/>
      <c r="D88" s="96"/>
      <c r="E88" s="96"/>
      <c r="F88" s="96"/>
      <c r="G88" s="96"/>
      <c r="H88" s="96"/>
      <c r="I88" s="93"/>
      <c r="J88" s="94"/>
      <c r="K88" s="311">
        <v>0.05</v>
      </c>
      <c r="L88" s="859">
        <f>N82*K88</f>
        <v>10757.501796530527</v>
      </c>
      <c r="M88" s="860"/>
      <c r="N88" s="57"/>
    </row>
    <row r="89" spans="1:14" ht="15.75" thickBot="1">
      <c r="B89" s="97" t="s">
        <v>974</v>
      </c>
      <c r="C89" s="98"/>
      <c r="D89" s="98"/>
      <c r="E89" s="98"/>
      <c r="F89" s="98"/>
      <c r="G89" s="98"/>
      <c r="H89" s="98"/>
      <c r="I89" s="99"/>
      <c r="J89" s="100"/>
      <c r="K89" s="312">
        <v>0.05</v>
      </c>
      <c r="L89" s="861">
        <f>N82*K89</f>
        <v>10757.501796530527</v>
      </c>
      <c r="M89" s="862"/>
      <c r="N89" s="57"/>
    </row>
    <row r="90" spans="1:14" ht="15.75" thickBot="1">
      <c r="B90" s="825" t="s">
        <v>953</v>
      </c>
      <c r="C90" s="826"/>
      <c r="D90" s="826"/>
      <c r="E90" s="826"/>
      <c r="F90" s="826"/>
      <c r="G90" s="826"/>
      <c r="H90" s="826"/>
      <c r="I90" s="826"/>
      <c r="J90" s="826"/>
      <c r="K90" s="826"/>
      <c r="L90" s="826"/>
      <c r="M90" s="827"/>
      <c r="N90" s="58">
        <f>L87+L88+L89</f>
        <v>64545.010779183169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279695.04670979368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5.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1073</v>
      </c>
      <c r="C31" s="87" t="s">
        <v>1581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1074</v>
      </c>
      <c r="C31" s="87" t="s">
        <v>1582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1075</v>
      </c>
      <c r="C31" s="87" t="s">
        <v>1583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1293</v>
      </c>
      <c r="B65" s="52" t="str">
        <f>VLOOKUP(A65,TRANSPORTE!A6:D117,3,FALSE)</f>
        <v>Transporte de mezcla</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1584</v>
      </c>
      <c r="C31" s="87" t="s">
        <v>1585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8</v>
      </c>
      <c r="N37" s="279">
        <f t="shared" ref="N37:N43" si="0">K37/M37</f>
        <v>15258.187490398428</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8</v>
      </c>
      <c r="N38" s="279">
        <f t="shared" si="0"/>
        <v>12715.156241998689</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8</v>
      </c>
      <c r="N39" s="279">
        <f t="shared" si="0"/>
        <v>79390.764255497299</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8</v>
      </c>
      <c r="N42" s="279">
        <f t="shared" si="0"/>
        <v>30074.938749766112</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8</v>
      </c>
      <c r="N43" s="279">
        <f t="shared" si="0"/>
        <v>6407.6484467713708</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971.8939014389166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171843.86825075047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9718.9390143891651</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244988.45825907972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48997.691651815949</v>
      </c>
      <c r="M87" s="860"/>
      <c r="N87" s="57"/>
    </row>
    <row r="88" spans="1:14">
      <c r="B88" s="95" t="s">
        <v>973</v>
      </c>
      <c r="C88" s="96"/>
      <c r="D88" s="96"/>
      <c r="E88" s="96"/>
      <c r="F88" s="96"/>
      <c r="G88" s="96"/>
      <c r="H88" s="96"/>
      <c r="I88" s="93"/>
      <c r="J88" s="94"/>
      <c r="K88" s="311">
        <v>0.05</v>
      </c>
      <c r="L88" s="859">
        <f>N82*K88</f>
        <v>12249.422912953987</v>
      </c>
      <c r="M88" s="860"/>
      <c r="N88" s="57"/>
    </row>
    <row r="89" spans="1:14" ht="15.75" thickBot="1">
      <c r="B89" s="97" t="s">
        <v>974</v>
      </c>
      <c r="C89" s="98"/>
      <c r="D89" s="98"/>
      <c r="E89" s="98"/>
      <c r="F89" s="98"/>
      <c r="G89" s="98"/>
      <c r="H89" s="98"/>
      <c r="I89" s="99"/>
      <c r="J89" s="100"/>
      <c r="K89" s="312">
        <v>0.05</v>
      </c>
      <c r="L89" s="861">
        <f>N82*K89</f>
        <v>12249.422912953987</v>
      </c>
      <c r="M89" s="862"/>
      <c r="N89" s="57"/>
    </row>
    <row r="90" spans="1:14" ht="15.75" thickBot="1">
      <c r="B90" s="825" t="s">
        <v>953</v>
      </c>
      <c r="C90" s="826"/>
      <c r="D90" s="826"/>
      <c r="E90" s="826"/>
      <c r="F90" s="826"/>
      <c r="G90" s="826"/>
      <c r="H90" s="826"/>
      <c r="I90" s="826"/>
      <c r="J90" s="826"/>
      <c r="K90" s="826"/>
      <c r="L90" s="826"/>
      <c r="M90" s="827"/>
      <c r="N90" s="58">
        <f>L87+L88+L89</f>
        <v>73496.537477723919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318484.99573680363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1586</v>
      </c>
      <c r="C31" s="87" t="s">
        <v>1587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8</v>
      </c>
      <c r="N37" s="279">
        <f t="shared" ref="N37:N43" si="0">K37/M37</f>
        <v>15258.187490398428</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8</v>
      </c>
      <c r="N38" s="279">
        <f t="shared" si="0"/>
        <v>12715.156241998689</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8</v>
      </c>
      <c r="N39" s="279">
        <f t="shared" si="0"/>
        <v>79390.764255497299</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8</v>
      </c>
      <c r="N42" s="279">
        <f t="shared" si="0"/>
        <v>30074.938749766112</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8</v>
      </c>
      <c r="N43" s="279">
        <f t="shared" si="0"/>
        <v>6407.6484467713708</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971.8939014389166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171843.86825075047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133"/>
    </row>
    <row r="80" spans="1:15" ht="15.75" thickBot="1">
      <c r="B80" s="831" t="s">
        <v>953</v>
      </c>
      <c r="C80" s="832"/>
      <c r="D80" s="832"/>
      <c r="E80" s="832"/>
      <c r="F80" s="832"/>
      <c r="G80" s="832"/>
      <c r="H80" s="832"/>
      <c r="I80" s="832"/>
      <c r="J80" s="832"/>
      <c r="K80" s="832"/>
      <c r="L80" s="832"/>
      <c r="M80" s="833"/>
      <c r="N80" s="467">
        <f>SUM(N74:N79)</f>
        <v>9718.9390143891651</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244988.45825907972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48997.691651815949</v>
      </c>
      <c r="M87" s="860"/>
      <c r="N87" s="57"/>
    </row>
    <row r="88" spans="1:14">
      <c r="B88" s="95" t="s">
        <v>973</v>
      </c>
      <c r="C88" s="96"/>
      <c r="D88" s="96"/>
      <c r="E88" s="96"/>
      <c r="F88" s="96"/>
      <c r="G88" s="96"/>
      <c r="H88" s="96"/>
      <c r="I88" s="93"/>
      <c r="J88" s="94"/>
      <c r="K88" s="311">
        <v>0.05</v>
      </c>
      <c r="L88" s="859">
        <f>N82*K88</f>
        <v>12249.422912953987</v>
      </c>
      <c r="M88" s="860"/>
      <c r="N88" s="57"/>
    </row>
    <row r="89" spans="1:14" ht="15.75" thickBot="1">
      <c r="B89" s="97" t="s">
        <v>974</v>
      </c>
      <c r="C89" s="98"/>
      <c r="D89" s="98"/>
      <c r="E89" s="98"/>
      <c r="F89" s="98"/>
      <c r="G89" s="98"/>
      <c r="H89" s="98"/>
      <c r="I89" s="99"/>
      <c r="J89" s="100"/>
      <c r="K89" s="312">
        <v>0.05</v>
      </c>
      <c r="L89" s="861">
        <f>N82*K89</f>
        <v>12249.422912953987</v>
      </c>
      <c r="M89" s="862"/>
      <c r="N89" s="57"/>
    </row>
    <row r="90" spans="1:14" ht="15.75" thickBot="1">
      <c r="B90" s="825" t="s">
        <v>953</v>
      </c>
      <c r="C90" s="826"/>
      <c r="D90" s="826"/>
      <c r="E90" s="826"/>
      <c r="F90" s="826"/>
      <c r="G90" s="826"/>
      <c r="H90" s="826"/>
      <c r="I90" s="826"/>
      <c r="J90" s="826"/>
      <c r="K90" s="826"/>
      <c r="L90" s="826"/>
      <c r="M90" s="827"/>
      <c r="N90" s="58">
        <f>L87+L88+L89</f>
        <v>73496.537477723919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318484.99573680363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1588</v>
      </c>
      <c r="C31" s="87" t="s">
        <v>1589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8</v>
      </c>
      <c r="N37" s="279">
        <f t="shared" ref="N37:N43" si="0">K37/M37</f>
        <v>15258.187490398428</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8</v>
      </c>
      <c r="N38" s="279">
        <f t="shared" si="0"/>
        <v>12715.156241998689</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8</v>
      </c>
      <c r="N39" s="279">
        <f t="shared" si="0"/>
        <v>79390.764255497299</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8</v>
      </c>
      <c r="N42" s="279">
        <f t="shared" si="0"/>
        <v>30074.938749766112</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8</v>
      </c>
      <c r="N43" s="279">
        <f t="shared" si="0"/>
        <v>6407.6484467713708</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971.8939014389166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171843.86825075047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9718.9390143891651</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244988.45825907972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48997.691651815949</v>
      </c>
      <c r="M87" s="860"/>
      <c r="N87" s="57"/>
    </row>
    <row r="88" spans="1:14">
      <c r="B88" s="95" t="s">
        <v>973</v>
      </c>
      <c r="C88" s="96"/>
      <c r="D88" s="96"/>
      <c r="E88" s="96"/>
      <c r="F88" s="96"/>
      <c r="G88" s="96"/>
      <c r="H88" s="96"/>
      <c r="I88" s="93"/>
      <c r="J88" s="94"/>
      <c r="K88" s="311">
        <v>0.05</v>
      </c>
      <c r="L88" s="859">
        <f>N82*K88</f>
        <v>12249.422912953987</v>
      </c>
      <c r="M88" s="860"/>
      <c r="N88" s="57"/>
    </row>
    <row r="89" spans="1:14" ht="15.75" thickBot="1">
      <c r="B89" s="97" t="s">
        <v>974</v>
      </c>
      <c r="C89" s="98"/>
      <c r="D89" s="98"/>
      <c r="E89" s="98"/>
      <c r="F89" s="98"/>
      <c r="G89" s="98"/>
      <c r="H89" s="98"/>
      <c r="I89" s="99"/>
      <c r="J89" s="100"/>
      <c r="K89" s="312">
        <v>0.05</v>
      </c>
      <c r="L89" s="861">
        <f>N82*K89</f>
        <v>12249.422912953987</v>
      </c>
      <c r="M89" s="862"/>
      <c r="N89" s="57"/>
    </row>
    <row r="90" spans="1:14" ht="15.75" thickBot="1">
      <c r="B90" s="825" t="s">
        <v>953</v>
      </c>
      <c r="C90" s="826"/>
      <c r="D90" s="826"/>
      <c r="E90" s="826"/>
      <c r="F90" s="826"/>
      <c r="G90" s="826"/>
      <c r="H90" s="826"/>
      <c r="I90" s="826"/>
      <c r="J90" s="826"/>
      <c r="K90" s="826"/>
      <c r="L90" s="826"/>
      <c r="M90" s="827"/>
      <c r="N90" s="58">
        <f>L87+L88+L89</f>
        <v>73496.537477723919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318484.99573680363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1076</v>
      </c>
      <c r="C31" s="87" t="s">
        <v>2032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874.7045112950251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142977.33982372016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1378</v>
      </c>
      <c r="B64" s="52" t="str">
        <f>VLOOKUP(A64,TRANSPORTE!A6:D117,3,FALSE)</f>
        <v>Transporte de mezcla abierta en caliente MAC-75</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8747.0451129502508</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215150.03593061052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43030.007186122108</v>
      </c>
      <c r="M87" s="860"/>
      <c r="N87" s="57"/>
    </row>
    <row r="88" spans="1:14">
      <c r="B88" s="95" t="s">
        <v>973</v>
      </c>
      <c r="C88" s="96"/>
      <c r="D88" s="96"/>
      <c r="E88" s="96"/>
      <c r="F88" s="96"/>
      <c r="G88" s="96"/>
      <c r="H88" s="96"/>
      <c r="I88" s="93"/>
      <c r="J88" s="94"/>
      <c r="K88" s="311">
        <v>0.05</v>
      </c>
      <c r="L88" s="859">
        <f>N82*K88</f>
        <v>10757.501796530527</v>
      </c>
      <c r="M88" s="860"/>
      <c r="N88" s="57"/>
    </row>
    <row r="89" spans="1:14" ht="15.75" thickBot="1">
      <c r="B89" s="97" t="s">
        <v>974</v>
      </c>
      <c r="C89" s="98"/>
      <c r="D89" s="98"/>
      <c r="E89" s="98"/>
      <c r="F89" s="98"/>
      <c r="G89" s="98"/>
      <c r="H89" s="98"/>
      <c r="I89" s="99"/>
      <c r="J89" s="100"/>
      <c r="K89" s="312">
        <v>0.05</v>
      </c>
      <c r="L89" s="861">
        <f>N82*K89</f>
        <v>10757.501796530527</v>
      </c>
      <c r="M89" s="862"/>
      <c r="N89" s="57"/>
    </row>
    <row r="90" spans="1:14" ht="15.75" thickBot="1">
      <c r="B90" s="825" t="s">
        <v>953</v>
      </c>
      <c r="C90" s="826"/>
      <c r="D90" s="826"/>
      <c r="E90" s="826"/>
      <c r="F90" s="826"/>
      <c r="G90" s="826"/>
      <c r="H90" s="826"/>
      <c r="I90" s="826"/>
      <c r="J90" s="826"/>
      <c r="K90" s="826"/>
      <c r="L90" s="826"/>
      <c r="M90" s="827"/>
      <c r="N90" s="58">
        <f>L87+L88+L89</f>
        <v>64545.010779183169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279695.04670979368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1077</v>
      </c>
      <c r="C31" s="87" t="s">
        <v>1590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1379</v>
      </c>
      <c r="B65" s="52" t="str">
        <f>VLOOKUP(A65,TRANSPORTE!A6:D117,3,FALSE)</f>
        <v>Transporte de mezcla abierta en caliente MAC-63</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133"/>
    </row>
    <row r="81" spans="1:14" ht="15.75" thickBot="1">
      <c r="B81" s="831" t="s">
        <v>953</v>
      </c>
      <c r="C81" s="832"/>
      <c r="D81" s="832"/>
      <c r="E81" s="832"/>
      <c r="F81" s="832"/>
      <c r="G81" s="832"/>
      <c r="H81" s="832"/>
      <c r="I81" s="832"/>
      <c r="J81" s="832"/>
      <c r="K81" s="832"/>
      <c r="L81" s="832"/>
      <c r="M81" s="833"/>
      <c r="N81" s="467">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1078</v>
      </c>
      <c r="C31" s="87" t="s">
        <v>1591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874.7045112950251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142977.33982372016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8747.0451129502508</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215150.03593061052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43030.007186122108</v>
      </c>
      <c r="M87" s="860"/>
      <c r="N87" s="57"/>
    </row>
    <row r="88" spans="1:14">
      <c r="B88" s="95" t="s">
        <v>973</v>
      </c>
      <c r="C88" s="96"/>
      <c r="D88" s="96"/>
      <c r="E88" s="96"/>
      <c r="F88" s="96"/>
      <c r="G88" s="96"/>
      <c r="H88" s="96"/>
      <c r="I88" s="93"/>
      <c r="J88" s="94"/>
      <c r="K88" s="311">
        <v>0.05</v>
      </c>
      <c r="L88" s="859">
        <f>N82*K88</f>
        <v>10757.501796530527</v>
      </c>
      <c r="M88" s="860"/>
      <c r="N88" s="57"/>
    </row>
    <row r="89" spans="1:14" ht="15.75" thickBot="1">
      <c r="B89" s="97" t="s">
        <v>974</v>
      </c>
      <c r="C89" s="98"/>
      <c r="D89" s="98"/>
      <c r="E89" s="98"/>
      <c r="F89" s="98"/>
      <c r="G89" s="98"/>
      <c r="H89" s="98"/>
      <c r="I89" s="99"/>
      <c r="J89" s="100"/>
      <c r="K89" s="312">
        <v>0.05</v>
      </c>
      <c r="L89" s="861">
        <f>N82*K89</f>
        <v>10757.501796530527</v>
      </c>
      <c r="M89" s="862"/>
      <c r="N89" s="57"/>
    </row>
    <row r="90" spans="1:14" ht="15.75" thickBot="1">
      <c r="B90" s="825" t="s">
        <v>953</v>
      </c>
      <c r="C90" s="826"/>
      <c r="D90" s="826"/>
      <c r="E90" s="826"/>
      <c r="F90" s="826"/>
      <c r="G90" s="826"/>
      <c r="H90" s="826"/>
      <c r="I90" s="826"/>
      <c r="J90" s="826"/>
      <c r="K90" s="826"/>
      <c r="L90" s="826"/>
      <c r="M90" s="827"/>
      <c r="N90" s="58">
        <f>L87+L88+L89</f>
        <v>64545.010779183169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279695.04670979368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1079</v>
      </c>
      <c r="C31" s="87" t="s">
        <v>1592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8</v>
      </c>
      <c r="N37" s="279">
        <f t="shared" ref="N37:N43" si="0">K37/M37</f>
        <v>15258.187490398428</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8</v>
      </c>
      <c r="N38" s="279">
        <f t="shared" si="0"/>
        <v>12715.156241998689</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8</v>
      </c>
      <c r="N39" s="279">
        <f t="shared" si="0"/>
        <v>79390.764255497299</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8</v>
      </c>
      <c r="N42" s="279">
        <f t="shared" si="0"/>
        <v>30074.938749766112</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8</v>
      </c>
      <c r="N43" s="279">
        <f t="shared" si="0"/>
        <v>6407.6484467713708</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971.8939014389166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171843.86825075047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9718.9390143891651</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244988.45825907972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48997.691651815949</v>
      </c>
      <c r="M87" s="860"/>
      <c r="N87" s="57"/>
    </row>
    <row r="88" spans="1:14">
      <c r="B88" s="95" t="s">
        <v>973</v>
      </c>
      <c r="C88" s="96"/>
      <c r="D88" s="96"/>
      <c r="E88" s="96"/>
      <c r="F88" s="96"/>
      <c r="G88" s="96"/>
      <c r="H88" s="96"/>
      <c r="I88" s="93"/>
      <c r="J88" s="94"/>
      <c r="K88" s="311">
        <v>0.05</v>
      </c>
      <c r="L88" s="859">
        <f>N82*K88</f>
        <v>12249.422912953987</v>
      </c>
      <c r="M88" s="860"/>
      <c r="N88" s="57"/>
    </row>
    <row r="89" spans="1:14" ht="15.75" thickBot="1">
      <c r="B89" s="97" t="s">
        <v>974</v>
      </c>
      <c r="C89" s="98"/>
      <c r="D89" s="98"/>
      <c r="E89" s="98"/>
      <c r="F89" s="98"/>
      <c r="G89" s="98"/>
      <c r="H89" s="98"/>
      <c r="I89" s="99"/>
      <c r="J89" s="100"/>
      <c r="K89" s="312">
        <v>0.05</v>
      </c>
      <c r="L89" s="861">
        <f>N82*K89</f>
        <v>12249.422912953987</v>
      </c>
      <c r="M89" s="862"/>
      <c r="N89" s="57"/>
    </row>
    <row r="90" spans="1:14" ht="15.75" thickBot="1">
      <c r="B90" s="825" t="s">
        <v>953</v>
      </c>
      <c r="C90" s="826"/>
      <c r="D90" s="826"/>
      <c r="E90" s="826"/>
      <c r="F90" s="826"/>
      <c r="G90" s="826"/>
      <c r="H90" s="826"/>
      <c r="I90" s="826"/>
      <c r="J90" s="826"/>
      <c r="K90" s="826"/>
      <c r="L90" s="826"/>
      <c r="M90" s="827"/>
      <c r="N90" s="58">
        <f>L87+L88+L89</f>
        <v>73496.537477723919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318484.99573680363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1080</v>
      </c>
      <c r="C31" s="87" t="s">
        <v>1593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1381</v>
      </c>
      <c r="B65" s="52" t="str">
        <f>VLOOKUP(A65,TRANSPORTE!A6:D117,3,FALSE)</f>
        <v>Transporte de mezcla discontinua en caliente tipo M-13</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1081</v>
      </c>
      <c r="C31" s="87" t="s">
        <v>1594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1382</v>
      </c>
      <c r="B65" s="52" t="str">
        <f>VLOOKUP(A65,TRANSPORTE!A6:D117,3,FALSE)</f>
        <v>Transporte de mezcla discontinua en caliente tipo M-10</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224" t="s">
        <v>1082</v>
      </c>
      <c r="C31" s="87" t="s">
        <v>1595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874.7045112950251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142977.33982372016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63.602464935811291</v>
      </c>
      <c r="N54" s="279">
        <f>K54*M54</f>
        <v>1590.0616233952824</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59901.608744394718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1383</v>
      </c>
      <c r="B64" s="52" t="str">
        <f>VLOOKUP(A64,TRANSPORTE!A6:D117,3,FALSE)</f>
        <v>Transporte de mezcla discontinua en caliente tipo F-13</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8747.0451129502508</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215150.03593061052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43030.007186122108</v>
      </c>
      <c r="M87" s="860"/>
      <c r="N87" s="57"/>
    </row>
    <row r="88" spans="1:14">
      <c r="B88" s="95" t="s">
        <v>973</v>
      </c>
      <c r="C88" s="96"/>
      <c r="D88" s="96"/>
      <c r="E88" s="96"/>
      <c r="F88" s="96"/>
      <c r="G88" s="96"/>
      <c r="H88" s="96"/>
      <c r="I88" s="93"/>
      <c r="J88" s="94"/>
      <c r="K88" s="311">
        <v>0.05</v>
      </c>
      <c r="L88" s="859">
        <f>N82*K88</f>
        <v>10757.501796530527</v>
      </c>
      <c r="M88" s="860"/>
      <c r="N88" s="57"/>
    </row>
    <row r="89" spans="1:14" ht="15.75" thickBot="1">
      <c r="B89" s="97" t="s">
        <v>974</v>
      </c>
      <c r="C89" s="98"/>
      <c r="D89" s="98"/>
      <c r="E89" s="98"/>
      <c r="F89" s="98"/>
      <c r="G89" s="98"/>
      <c r="H89" s="98"/>
      <c r="I89" s="99"/>
      <c r="J89" s="100"/>
      <c r="K89" s="312">
        <v>0.05</v>
      </c>
      <c r="L89" s="861">
        <f>N82*K89</f>
        <v>10757.501796530527</v>
      </c>
      <c r="M89" s="862"/>
      <c r="N89" s="57"/>
    </row>
    <row r="90" spans="1:14" ht="15.75" thickBot="1">
      <c r="B90" s="825" t="s">
        <v>953</v>
      </c>
      <c r="C90" s="826"/>
      <c r="D90" s="826"/>
      <c r="E90" s="826"/>
      <c r="F90" s="826"/>
      <c r="G90" s="826"/>
      <c r="H90" s="826"/>
      <c r="I90" s="826"/>
      <c r="J90" s="826"/>
      <c r="K90" s="826"/>
      <c r="L90" s="826"/>
      <c r="M90" s="827"/>
      <c r="N90" s="58">
        <f>L87+L88+L89</f>
        <v>64545.010779183169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279695.04670979368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1083</v>
      </c>
      <c r="C31" s="87" t="s">
        <v>1596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147447.67993834539</v>
      </c>
      <c r="L36" s="277"/>
      <c r="M36" s="278">
        <v>30</v>
      </c>
      <c r="N36" s="279">
        <f>K36/M36</f>
        <v>4914.922664611513</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101721.24993598952</v>
      </c>
      <c r="L38" s="277"/>
      <c r="M38" s="278">
        <v>10</v>
      </c>
      <c r="N38" s="279">
        <f t="shared" si="0"/>
        <v>10172.124993598951</v>
      </c>
    </row>
    <row r="39" spans="1:14">
      <c r="A39" t="s">
        <v>284</v>
      </c>
      <c r="B39" s="838" t="str">
        <f>VLOOKUP(A39,EQUIPOS!A9:D154,3,FALSE)</f>
        <v>Planta de asfalto en caliente</v>
      </c>
      <c r="C39" s="839"/>
      <c r="D39" s="839"/>
      <c r="E39" s="839"/>
      <c r="F39" s="839"/>
      <c r="G39" s="839"/>
      <c r="H39" s="840"/>
      <c r="I39" s="274"/>
      <c r="J39" s="275"/>
      <c r="K39" s="276">
        <f>VLOOKUP(A39,EQUIPOS!A9:D166,4,FALSE)</f>
        <v>635126.11404397839</v>
      </c>
      <c r="L39" s="277"/>
      <c r="M39" s="278">
        <v>10</v>
      </c>
      <c r="N39" s="279">
        <f t="shared" si="0"/>
        <v>63512.611404397838</v>
      </c>
    </row>
    <row r="40" spans="1:14">
      <c r="A40" t="s">
        <v>290</v>
      </c>
      <c r="B40" s="838" t="str">
        <f>VLOOKUP(A40,EQUIPOS!A10:D154,3,FALSE)</f>
        <v>Planta trituradora</v>
      </c>
      <c r="C40" s="839"/>
      <c r="D40" s="839"/>
      <c r="E40" s="839"/>
      <c r="F40" s="839"/>
      <c r="G40" s="839"/>
      <c r="H40" s="840"/>
      <c r="I40" s="274"/>
      <c r="J40" s="275"/>
      <c r="K40" s="276">
        <f>VLOOKUP(A40,EQUIPOS!A10:D167,4,FALSE)</f>
        <v>505947.92135706753</v>
      </c>
      <c r="L40" s="277"/>
      <c r="M40" s="278">
        <v>30</v>
      </c>
      <c r="N40" s="279">
        <f t="shared" si="0"/>
        <v>16864.930711902252</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157362.77365097578</v>
      </c>
      <c r="L41" s="277"/>
      <c r="M41" s="278">
        <v>30</v>
      </c>
      <c r="N41" s="279">
        <f t="shared" si="0"/>
        <v>5245.4257883658593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240599.50999812889</v>
      </c>
      <c r="L42" s="277"/>
      <c r="M42" s="278">
        <v>10</v>
      </c>
      <c r="N42" s="279">
        <f t="shared" si="0"/>
        <v>24059.950999812889</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874.7045112950251</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142977.33982372016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41651.105086428171</v>
      </c>
      <c r="N54" s="279">
        <f>K54*M54</f>
        <v>58311.547120999436</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63.602464935811291</v>
      </c>
      <c r="N55" s="279">
        <f>K55*M55</f>
        <v>1590.0616233952824</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59901.608744394718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1122.7940548877348</v>
      </c>
      <c r="M64" s="830"/>
      <c r="N64" s="294">
        <f>K64*L64</f>
        <v>1571.9116768428287</v>
      </c>
    </row>
    <row r="65" spans="1:15">
      <c r="A65" t="s">
        <v>1384</v>
      </c>
      <c r="B65" s="52" t="str">
        <f>VLOOKUP(A65,TRANSPORTE!A6:D117,3,FALSE)</f>
        <v>Transporte de mezcla discontinua en caliente tipo F-10</v>
      </c>
      <c r="C65" s="53"/>
      <c r="D65" s="53"/>
      <c r="E65" s="53"/>
      <c r="F65" s="53"/>
      <c r="G65" s="53"/>
      <c r="H65" s="318" t="s">
        <v>1468</v>
      </c>
      <c r="I65" s="286">
        <v>1.25</v>
      </c>
      <c r="J65" s="293">
        <v>1</v>
      </c>
      <c r="K65" s="286">
        <f>I65*J65</f>
        <v>1.25</v>
      </c>
      <c r="L65" s="829">
        <f>VLOOKUP(A65,TRANSPORTE!A6:D117,4,FALSE)</f>
        <v>1561.704458162031</v>
      </c>
      <c r="M65" s="830"/>
      <c r="N65" s="294">
        <f>K65*L65</f>
        <v>1952.1305727025388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3524.0422495453677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8747.0451129502508</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215150.03593061052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43030.007186122108</v>
      </c>
      <c r="M88" s="860"/>
      <c r="N88" s="57"/>
    </row>
    <row r="89" spans="1:14">
      <c r="B89" s="95" t="s">
        <v>973</v>
      </c>
      <c r="C89" s="96"/>
      <c r="D89" s="96"/>
      <c r="E89" s="96"/>
      <c r="F89" s="96"/>
      <c r="G89" s="96"/>
      <c r="H89" s="96"/>
      <c r="I89" s="93"/>
      <c r="J89" s="94"/>
      <c r="K89" s="311">
        <v>0.05</v>
      </c>
      <c r="L89" s="859">
        <f>N83*K89</f>
        <v>10757.501796530527</v>
      </c>
      <c r="M89" s="860"/>
      <c r="N89" s="57"/>
    </row>
    <row r="90" spans="1:14" ht="15.75" thickBot="1">
      <c r="B90" s="97" t="s">
        <v>974</v>
      </c>
      <c r="C90" s="98"/>
      <c r="D90" s="98"/>
      <c r="E90" s="98"/>
      <c r="F90" s="98"/>
      <c r="G90" s="98"/>
      <c r="H90" s="98"/>
      <c r="I90" s="99"/>
      <c r="J90" s="100"/>
      <c r="K90" s="312">
        <v>0.05</v>
      </c>
      <c r="L90" s="861">
        <f>N83*K90</f>
        <v>10757.501796530527</v>
      </c>
      <c r="M90" s="862"/>
      <c r="N90" s="57"/>
    </row>
    <row r="91" spans="1:14" ht="15.75" thickBot="1">
      <c r="B91" s="825" t="s">
        <v>953</v>
      </c>
      <c r="C91" s="826"/>
      <c r="D91" s="826"/>
      <c r="E91" s="826"/>
      <c r="F91" s="826"/>
      <c r="G91" s="826"/>
      <c r="H91" s="826"/>
      <c r="I91" s="826"/>
      <c r="J91" s="826"/>
      <c r="K91" s="826"/>
      <c r="L91" s="826"/>
      <c r="M91" s="827"/>
      <c r="N91" s="58">
        <f>L88+L89+L90</f>
        <v>64545.010779183169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279695.04670979368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1084</v>
      </c>
      <c r="C31" s="87" t="s">
        <v>1597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148</v>
      </c>
      <c r="B36" s="838" t="str">
        <f>VLOOKUP(A36,EQUIPOS!A6:D154,3,FALSE)</f>
        <v>Cargador : Potencia en el volante 110 hp, Clasificación de RPM del motor 2300.</v>
      </c>
      <c r="C36" s="839"/>
      <c r="D36" s="839"/>
      <c r="E36" s="839"/>
      <c r="F36" s="839"/>
      <c r="G36" s="839"/>
      <c r="H36" s="840"/>
      <c r="I36" s="274"/>
      <c r="J36" s="275"/>
      <c r="K36" s="276">
        <f>VLOOKUP(A36,EQUIPOS!A6:D163,4,FALSE)</f>
        <v>127999.18537270493</v>
      </c>
      <c r="L36" s="277"/>
      <c r="M36" s="278">
        <v>30</v>
      </c>
      <c r="N36" s="279">
        <f>K36/M36</f>
        <v>4266.6395124234978</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122065.49992318742</v>
      </c>
      <c r="L37" s="277"/>
      <c r="M37" s="278">
        <v>10</v>
      </c>
      <c r="N37" s="279">
        <f t="shared" ref="N37:N43" si="0">K37/M37</f>
        <v>12206.549992318742</v>
      </c>
    </row>
    <row r="38" spans="1:14">
      <c r="A38" t="s">
        <v>284</v>
      </c>
      <c r="B38" s="838" t="str">
        <f>VLOOKUP(A38,EQUIPOS!A8:D154,3,FALSE)</f>
        <v>Planta de asfalto en caliente</v>
      </c>
      <c r="C38" s="839"/>
      <c r="D38" s="839"/>
      <c r="E38" s="839"/>
      <c r="F38" s="839"/>
      <c r="G38" s="839"/>
      <c r="H38" s="840"/>
      <c r="I38" s="274"/>
      <c r="J38" s="275"/>
      <c r="K38" s="276">
        <f>VLOOKUP(A38,EQUIPOS!A8:D165,4,FALSE)</f>
        <v>635126.11404397839</v>
      </c>
      <c r="L38" s="277"/>
      <c r="M38" s="278">
        <v>10</v>
      </c>
      <c r="N38" s="279">
        <f t="shared" si="0"/>
        <v>63512.611404397838</v>
      </c>
    </row>
    <row r="39" spans="1:14">
      <c r="A39" t="s">
        <v>290</v>
      </c>
      <c r="B39" s="838" t="str">
        <f>VLOOKUP(A39,EQUIPOS!A9:D154,3,FALSE)</f>
        <v>Planta trituradora</v>
      </c>
      <c r="C39" s="839"/>
      <c r="D39" s="839"/>
      <c r="E39" s="839"/>
      <c r="F39" s="839"/>
      <c r="G39" s="839"/>
      <c r="H39" s="840"/>
      <c r="I39" s="274"/>
      <c r="J39" s="275"/>
      <c r="K39" s="276">
        <f>VLOOKUP(A39,EQUIPOS!A9:D166,4,FALSE)</f>
        <v>505947.92135706753</v>
      </c>
      <c r="L39" s="277"/>
      <c r="M39" s="278">
        <v>30</v>
      </c>
      <c r="N39" s="279">
        <f t="shared" si="0"/>
        <v>16864.930711902252</v>
      </c>
    </row>
    <row r="40" spans="1:14">
      <c r="A40" t="s">
        <v>316</v>
      </c>
      <c r="B40" s="838" t="str">
        <f>VLOOKUP(A40,EQUIPOS!A10:D154,3,FALSE)</f>
        <v>Retroexcavadora Tipo E-200 o  Equivalente</v>
      </c>
      <c r="C40" s="839"/>
      <c r="D40" s="839"/>
      <c r="E40" s="839"/>
      <c r="F40" s="839"/>
      <c r="G40" s="839"/>
      <c r="H40" s="840"/>
      <c r="I40" s="274"/>
      <c r="J40" s="275"/>
      <c r="K40" s="276">
        <f>VLOOKUP(A40,EQUIPOS!A10:D167,4,FALSE)</f>
        <v>158602.11435448501</v>
      </c>
      <c r="L40" s="277"/>
      <c r="M40" s="278">
        <v>30</v>
      </c>
      <c r="N40" s="279">
        <f t="shared" si="0"/>
        <v>5286.7371451495001</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74"/>
      <c r="J41" s="275"/>
      <c r="K41" s="276">
        <f>VLOOKUP(A41,EQUIPOS!A11:D168,4,FALSE)</f>
        <v>240599.50999812889</v>
      </c>
      <c r="L41" s="277"/>
      <c r="M41" s="278">
        <v>10</v>
      </c>
      <c r="N41" s="279">
        <f t="shared" si="0"/>
        <v>24059.950999812889</v>
      </c>
    </row>
    <row r="42" spans="1:14">
      <c r="A42" t="s">
        <v>166</v>
      </c>
      <c r="B42" s="838" t="str">
        <f>VLOOKUP(A42,EQUIPOS!A12:D156,3,FALSE)</f>
        <v>Compactador de Rodillo POTENCIA: 99HP, PESO: 8 ton</v>
      </c>
      <c r="C42" s="839"/>
      <c r="D42" s="839"/>
      <c r="E42" s="839"/>
      <c r="F42" s="839"/>
      <c r="G42" s="839"/>
      <c r="H42" s="840"/>
      <c r="I42" s="274"/>
      <c r="J42" s="275"/>
      <c r="K42" s="276">
        <f>VLOOKUP(A42,EQUIPOS!A12:D169,4,FALSE)</f>
        <v>101721.24993598952</v>
      </c>
      <c r="L42" s="277"/>
      <c r="M42" s="278">
        <v>10</v>
      </c>
      <c r="N42" s="279">
        <f t="shared" si="0"/>
        <v>10172.124993598951</v>
      </c>
    </row>
    <row r="43" spans="1:14">
      <c r="A43" t="s">
        <v>373</v>
      </c>
      <c r="B43" s="838" t="str">
        <f>VLOOKUP(A43,EQUIPOS!A13:D157,3,FALSE)</f>
        <v>Volqueta 6 m3</v>
      </c>
      <c r="C43" s="839"/>
      <c r="D43" s="839"/>
      <c r="E43" s="839"/>
      <c r="F43" s="839"/>
      <c r="G43" s="839"/>
      <c r="H43" s="840"/>
      <c r="I43" s="274"/>
      <c r="J43" s="275"/>
      <c r="K43" s="276">
        <f>VLOOKUP(A43,EQUIPOS!A13:D170,4,FALSE)</f>
        <v>51261.187574170966</v>
      </c>
      <c r="L43" s="277"/>
      <c r="M43" s="278">
        <v>10</v>
      </c>
      <c r="N43" s="279">
        <f t="shared" si="0"/>
        <v>5126.1187574170963</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1141.4201203310449</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142637.08363735184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41651.105086428171</v>
      </c>
      <c r="N53" s="279">
        <f>K53*M53</f>
        <v>58311.547120999436</v>
      </c>
    </row>
    <row r="54" spans="1:14">
      <c r="A54" s="114"/>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58311.547120999436</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1122.7940548877348</v>
      </c>
      <c r="M63" s="830"/>
      <c r="N63" s="294">
        <f>K63*L63</f>
        <v>1571.9116768428287</v>
      </c>
    </row>
    <row r="64" spans="1:14">
      <c r="A64" t="s">
        <v>1293</v>
      </c>
      <c r="B64" s="52" t="str">
        <f>VLOOKUP(A64,TRANSPORTE!A6:D117,3,FALSE)</f>
        <v>Transporte de mezcla</v>
      </c>
      <c r="C64" s="53"/>
      <c r="D64" s="53"/>
      <c r="E64" s="53"/>
      <c r="F64" s="53"/>
      <c r="G64" s="53"/>
      <c r="H64" s="318" t="s">
        <v>1468</v>
      </c>
      <c r="I64" s="286">
        <v>1.25</v>
      </c>
      <c r="J64" s="293">
        <v>1</v>
      </c>
      <c r="K64" s="286">
        <f>I64*J64</f>
        <v>1.25</v>
      </c>
      <c r="L64" s="829">
        <f>VLOOKUP(A64,TRANSPORTE!A6:D117,4,FALSE)</f>
        <v>1561.704458162031</v>
      </c>
      <c r="M64" s="830"/>
      <c r="N64" s="294">
        <f>K64*L64</f>
        <v>1952.1305727025388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3524.0422495453677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54</v>
      </c>
      <c r="B75" s="55" t="str">
        <f>VLOOKUP(A75,'MANO DE OBRA'!A8:D69,3,FALSE)</f>
        <v>Rastrilleros (2)</v>
      </c>
      <c r="C75" s="53"/>
      <c r="D75" s="53"/>
      <c r="E75" s="53"/>
      <c r="F75" s="53"/>
      <c r="G75" s="53"/>
      <c r="H75" s="53"/>
      <c r="I75" s="299">
        <f>K75/J75*100</f>
        <v>86502.359687357821</v>
      </c>
      <c r="J75" s="300">
        <v>185</v>
      </c>
      <c r="K75" s="301">
        <f>VLOOKUP(A75,'MANO DE OBRA'!A8:D100,4,FALSE)</f>
        <v>160029.36542161196</v>
      </c>
      <c r="L75" s="56"/>
      <c r="M75" s="306">
        <v>80</v>
      </c>
      <c r="N75" s="402">
        <f>K75/M75</f>
        <v>2000.3670677701496</v>
      </c>
    </row>
    <row r="76" spans="1:15">
      <c r="A76" t="s">
        <v>34</v>
      </c>
      <c r="B76" s="55" t="str">
        <f>VLOOKUP(A76,'MANO DE OBRA'!A9:D70,3,FALSE)</f>
        <v>Oficial (3)</v>
      </c>
      <c r="C76" s="53"/>
      <c r="D76" s="53"/>
      <c r="E76" s="53"/>
      <c r="F76" s="53"/>
      <c r="G76" s="53"/>
      <c r="H76" s="53"/>
      <c r="I76" s="299">
        <f>K76/J76*100</f>
        <v>173004.71937471567</v>
      </c>
      <c r="J76" s="300">
        <v>185</v>
      </c>
      <c r="K76" s="301">
        <f>VLOOKUP(A76,'MANO DE OBRA'!A9:D101,4,FALSE)</f>
        <v>320058.73084322398</v>
      </c>
      <c r="L76" s="56"/>
      <c r="M76" s="307">
        <v>80</v>
      </c>
      <c r="N76" s="402">
        <f>K76/M76</f>
        <v>4000.7341355402996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11414.201203310449</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215886.87421120709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43177.374842241421</v>
      </c>
      <c r="M87" s="860"/>
      <c r="N87" s="57"/>
    </row>
    <row r="88" spans="1:14">
      <c r="B88" s="95" t="s">
        <v>973</v>
      </c>
      <c r="C88" s="96"/>
      <c r="D88" s="96"/>
      <c r="E88" s="96"/>
      <c r="F88" s="96"/>
      <c r="G88" s="96"/>
      <c r="H88" s="96"/>
      <c r="I88" s="93"/>
      <c r="J88" s="94"/>
      <c r="K88" s="311">
        <v>0.05</v>
      </c>
      <c r="L88" s="859">
        <f>N82*K88</f>
        <v>10794.343710560355</v>
      </c>
      <c r="M88" s="860"/>
      <c r="N88" s="57"/>
    </row>
    <row r="89" spans="1:14" ht="15.75" thickBot="1">
      <c r="B89" s="97" t="s">
        <v>974</v>
      </c>
      <c r="C89" s="98"/>
      <c r="D89" s="98"/>
      <c r="E89" s="98"/>
      <c r="F89" s="98"/>
      <c r="G89" s="98"/>
      <c r="H89" s="98"/>
      <c r="I89" s="99"/>
      <c r="J89" s="100"/>
      <c r="K89" s="312">
        <v>0.05</v>
      </c>
      <c r="L89" s="861">
        <f>N82*K89</f>
        <v>10794.343710560355</v>
      </c>
      <c r="M89" s="862"/>
      <c r="N89" s="57"/>
    </row>
    <row r="90" spans="1:14" ht="15.75" thickBot="1">
      <c r="B90" s="825" t="s">
        <v>953</v>
      </c>
      <c r="C90" s="826"/>
      <c r="D90" s="826"/>
      <c r="E90" s="826"/>
      <c r="F90" s="826"/>
      <c r="G90" s="826"/>
      <c r="H90" s="826"/>
      <c r="I90" s="826"/>
      <c r="J90" s="826"/>
      <c r="K90" s="826"/>
      <c r="L90" s="826"/>
      <c r="M90" s="827"/>
      <c r="N90" s="58">
        <f>L87+L88+L89</f>
        <v>64766.062263362124</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280652.9364745692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1085</v>
      </c>
      <c r="C31" s="87" t="s">
        <v>2072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117</v>
      </c>
      <c r="B36" s="838" t="str">
        <f>VLOOKUP(A36,EQUIPOS!A6:D154,3,FALSE)</f>
        <v xml:space="preserve">Barredora mecánica de cepillo de 3658 mm ; 6 m3 </v>
      </c>
      <c r="C36" s="839"/>
      <c r="D36" s="839"/>
      <c r="E36" s="839"/>
      <c r="F36" s="839"/>
      <c r="G36" s="839"/>
      <c r="H36" s="840"/>
      <c r="I36" s="274"/>
      <c r="J36" s="275"/>
      <c r="K36" s="276">
        <f>VLOOKUP(A36,EQUIPOS!A6:D163,4,FALSE)</f>
        <v>80736.370429319286</v>
      </c>
      <c r="L36" s="277"/>
      <c r="M36" s="278">
        <v>150</v>
      </c>
      <c r="N36" s="279">
        <f>K36/M36</f>
        <v>538.24246952879525</v>
      </c>
    </row>
    <row r="37" spans="1:14">
      <c r="A37" s="119" t="s">
        <v>148</v>
      </c>
      <c r="B37" s="838" t="str">
        <f>VLOOKUP(A37,EQUIPOS!A7:D154,3,FALSE)</f>
        <v>Cargador : Potencia en el volante 110 hp, Clasificación de RPM del motor 2300.</v>
      </c>
      <c r="C37" s="839"/>
      <c r="D37" s="839"/>
      <c r="E37" s="839"/>
      <c r="F37" s="839"/>
      <c r="G37" s="839"/>
      <c r="H37" s="840"/>
      <c r="I37" s="274"/>
      <c r="J37" s="275"/>
      <c r="K37" s="276">
        <f>VLOOKUP(A37,EQUIPOS!A7:D164,4,FALSE)</f>
        <v>127999.18537270493</v>
      </c>
      <c r="L37" s="277"/>
      <c r="M37" s="278">
        <v>150</v>
      </c>
      <c r="N37" s="279">
        <f>K37/M37</f>
        <v>853.32790248469951</v>
      </c>
    </row>
    <row r="38" spans="1:14">
      <c r="A38" t="s">
        <v>236</v>
      </c>
      <c r="B38" s="838" t="str">
        <f>VLOOKUP(A38,EQUIPOS!A8:D154,3,FALSE)</f>
        <v>Fresadora de pavimento, potencia 255 HP, peso 19 Ton, PROFUNDIDAD DE CORTE 305 mm</v>
      </c>
      <c r="C38" s="839"/>
      <c r="D38" s="839"/>
      <c r="E38" s="839"/>
      <c r="F38" s="839"/>
      <c r="G38" s="839"/>
      <c r="H38" s="840"/>
      <c r="I38" s="274"/>
      <c r="J38" s="275"/>
      <c r="K38" s="276">
        <f>VLOOKUP(A38,EQUIPOS!A8:D165,4,FALSE)</f>
        <v>395028.96368407639</v>
      </c>
      <c r="L38" s="277"/>
      <c r="M38" s="278">
        <v>150</v>
      </c>
      <c r="N38" s="279">
        <f>K38/M38</f>
        <v>2633.5264245605094</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1.8043666666666667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4026.9011632406709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1233</v>
      </c>
      <c r="B58" s="52" t="str">
        <f>VLOOKUP(A58,TRANSPORTE!A5:D117,3,FALSE)</f>
        <v>Transporte de material fresado</v>
      </c>
      <c r="C58" s="324"/>
      <c r="D58" s="324"/>
      <c r="E58" s="324"/>
      <c r="F58" s="324"/>
      <c r="G58" s="324"/>
      <c r="H58" s="318" t="s">
        <v>1468</v>
      </c>
      <c r="I58" s="286">
        <v>0.13</v>
      </c>
      <c r="J58" s="293">
        <v>1</v>
      </c>
      <c r="K58" s="286">
        <f>I58*J58</f>
        <v>0.13</v>
      </c>
      <c r="L58" s="829">
        <f>VLOOKUP(A58,TRANSPORTE!A5:D117,4,FALSE)</f>
        <v>1122.7940548877348</v>
      </c>
      <c r="M58" s="830"/>
      <c r="N58" s="294">
        <f>K58*L58</f>
        <v>145.96322713540553</v>
      </c>
    </row>
    <row r="59" spans="1:14">
      <c r="B59" s="52"/>
      <c r="C59" s="53"/>
      <c r="D59" s="53"/>
      <c r="E59" s="53"/>
      <c r="F59" s="53"/>
      <c r="G59" s="53"/>
      <c r="H59" s="318"/>
      <c r="I59" s="286"/>
      <c r="J59" s="293"/>
      <c r="K59" s="286"/>
      <c r="L59" s="829"/>
      <c r="M59" s="830"/>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145.96322713540553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1200</v>
      </c>
      <c r="N69" s="402">
        <f>K69/M69</f>
        <v>180.43666666666667</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180.43666666666667</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4353.3010570427432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870.66021140854866</v>
      </c>
      <c r="M82" s="860"/>
      <c r="N82" s="57"/>
    </row>
    <row r="83" spans="1:14">
      <c r="B83" s="95" t="s">
        <v>973</v>
      </c>
      <c r="C83" s="96"/>
      <c r="D83" s="96"/>
      <c r="E83" s="96"/>
      <c r="F83" s="96"/>
      <c r="G83" s="96"/>
      <c r="H83" s="96"/>
      <c r="I83" s="93"/>
      <c r="J83" s="94"/>
      <c r="K83" s="311">
        <v>0.05</v>
      </c>
      <c r="L83" s="859">
        <f>N77*K83</f>
        <v>217.66505285213717</v>
      </c>
      <c r="M83" s="860"/>
      <c r="N83" s="57"/>
    </row>
    <row r="84" spans="1:14" ht="15.75" thickBot="1">
      <c r="B84" s="97" t="s">
        <v>974</v>
      </c>
      <c r="C84" s="98"/>
      <c r="D84" s="98"/>
      <c r="E84" s="98"/>
      <c r="F84" s="98"/>
      <c r="G84" s="98"/>
      <c r="H84" s="98"/>
      <c r="I84" s="99"/>
      <c r="J84" s="100"/>
      <c r="K84" s="312">
        <v>0.05</v>
      </c>
      <c r="L84" s="861">
        <f>N77*K84</f>
        <v>217.66505285213717</v>
      </c>
      <c r="M84" s="862"/>
      <c r="N84" s="57"/>
    </row>
    <row r="85" spans="1:14" ht="15.75" thickBot="1">
      <c r="B85" s="825" t="s">
        <v>953</v>
      </c>
      <c r="C85" s="826"/>
      <c r="D85" s="826"/>
      <c r="E85" s="826"/>
      <c r="F85" s="826"/>
      <c r="G85" s="826"/>
      <c r="H85" s="826"/>
      <c r="I85" s="826"/>
      <c r="J85" s="826"/>
      <c r="K85" s="826"/>
      <c r="L85" s="826"/>
      <c r="M85" s="827"/>
      <c r="N85" s="58">
        <f>L82+L83+L84</f>
        <v>1305.990317112823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5659.2913741555658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2017</v>
      </c>
      <c r="C31" s="87" t="s">
        <v>2074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117</v>
      </c>
      <c r="B36" s="838" t="str">
        <f>VLOOKUP(A36,EQUIPOS!A6:D154,3,FALSE)</f>
        <v xml:space="preserve">Barredora mecánica de cepillo de 3658 mm ; 6 m3 </v>
      </c>
      <c r="C36" s="839"/>
      <c r="D36" s="839"/>
      <c r="E36" s="839"/>
      <c r="F36" s="839"/>
      <c r="G36" s="839"/>
      <c r="H36" s="840"/>
      <c r="I36" s="274"/>
      <c r="J36" s="275"/>
      <c r="K36" s="276">
        <f>VLOOKUP(A36,EQUIPOS!A6:D163,4,FALSE)</f>
        <v>80736.370429319286</v>
      </c>
      <c r="L36" s="277"/>
      <c r="M36" s="278">
        <v>300</v>
      </c>
      <c r="N36" s="279">
        <f>K36/M36</f>
        <v>269.12123476439763</v>
      </c>
    </row>
    <row r="37" spans="1:14">
      <c r="A37" s="119" t="s">
        <v>148</v>
      </c>
      <c r="B37" s="838" t="str">
        <f>VLOOKUP(A37,EQUIPOS!A7:D154,3,FALSE)</f>
        <v>Cargador : Potencia en el volante 110 hp, Clasificación de RPM del motor 2300.</v>
      </c>
      <c r="C37" s="839"/>
      <c r="D37" s="839"/>
      <c r="E37" s="839"/>
      <c r="F37" s="839"/>
      <c r="G37" s="839"/>
      <c r="H37" s="840"/>
      <c r="I37" s="274"/>
      <c r="J37" s="275"/>
      <c r="K37" s="276">
        <f>VLOOKUP(A37,EQUIPOS!A7:D164,4,FALSE)</f>
        <v>127999.18537270493</v>
      </c>
      <c r="L37" s="277"/>
      <c r="M37" s="278">
        <v>300</v>
      </c>
      <c r="N37" s="279">
        <f>K37/M37</f>
        <v>426.66395124234975</v>
      </c>
    </row>
    <row r="38" spans="1:14">
      <c r="A38" t="s">
        <v>236</v>
      </c>
      <c r="B38" s="838" t="str">
        <f>VLOOKUP(A38,EQUIPOS!A8:D154,3,FALSE)</f>
        <v>Fresadora de pavimento, potencia 255 HP, peso 19 Ton, PROFUNDIDAD DE CORTE 305 mm</v>
      </c>
      <c r="C38" s="839"/>
      <c r="D38" s="839"/>
      <c r="E38" s="839"/>
      <c r="F38" s="839"/>
      <c r="G38" s="839"/>
      <c r="H38" s="840"/>
      <c r="I38" s="274"/>
      <c r="J38" s="275"/>
      <c r="K38" s="276">
        <f>VLOOKUP(A38,EQUIPOS!A8:D165,4,FALSE)</f>
        <v>395028.96368407639</v>
      </c>
      <c r="L38" s="277"/>
      <c r="M38" s="278">
        <v>300</v>
      </c>
      <c r="N38" s="279">
        <f>K38/M38</f>
        <v>1316.7632122802547</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0.90218333333333334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2013.4505816203355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1233</v>
      </c>
      <c r="B58" s="52" t="str">
        <f>VLOOKUP(A58,TRANSPORTE!A5:D117,3,FALSE)</f>
        <v>Transporte de material fresado</v>
      </c>
      <c r="C58" s="324"/>
      <c r="D58" s="324"/>
      <c r="E58" s="324"/>
      <c r="F58" s="324"/>
      <c r="G58" s="324"/>
      <c r="H58" s="318" t="s">
        <v>1468</v>
      </c>
      <c r="I58" s="420">
        <v>6.5000000000000002E-2</v>
      </c>
      <c r="J58" s="293">
        <v>1</v>
      </c>
      <c r="K58" s="420">
        <f>I58*J58</f>
        <v>6.5000000000000002E-2</v>
      </c>
      <c r="L58" s="829">
        <f>VLOOKUP(A58,TRANSPORTE!A5:D117,4,FALSE)</f>
        <v>1122.7940548877348</v>
      </c>
      <c r="M58" s="830"/>
      <c r="N58" s="294">
        <f>K58*L58</f>
        <v>72.981613567702766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72.981613567702766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2400</v>
      </c>
      <c r="N69" s="402">
        <f>K69/M69</f>
        <v>90.218333333333334</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90.218333333333334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2176.6505285213716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435.33010570427433</v>
      </c>
      <c r="M82" s="860"/>
      <c r="N82" s="57"/>
    </row>
    <row r="83" spans="1:14">
      <c r="B83" s="95" t="s">
        <v>973</v>
      </c>
      <c r="C83" s="96"/>
      <c r="D83" s="96"/>
      <c r="E83" s="96"/>
      <c r="F83" s="96"/>
      <c r="G83" s="96"/>
      <c r="H83" s="96"/>
      <c r="I83" s="93"/>
      <c r="J83" s="94"/>
      <c r="K83" s="311">
        <v>0.05</v>
      </c>
      <c r="L83" s="859">
        <f>N77*K83</f>
        <v>108.83252642606858</v>
      </c>
      <c r="M83" s="860"/>
      <c r="N83" s="57"/>
    </row>
    <row r="84" spans="1:14" ht="15.75" thickBot="1">
      <c r="B84" s="97" t="s">
        <v>974</v>
      </c>
      <c r="C84" s="98"/>
      <c r="D84" s="98"/>
      <c r="E84" s="98"/>
      <c r="F84" s="98"/>
      <c r="G84" s="98"/>
      <c r="H84" s="98"/>
      <c r="I84" s="99"/>
      <c r="J84" s="100"/>
      <c r="K84" s="312">
        <v>0.05</v>
      </c>
      <c r="L84" s="861">
        <f>N77*K84</f>
        <v>108.83252642606858</v>
      </c>
      <c r="M84" s="862"/>
      <c r="N84" s="57"/>
    </row>
    <row r="85" spans="1:14" ht="15.75" thickBot="1">
      <c r="B85" s="825" t="s">
        <v>953</v>
      </c>
      <c r="C85" s="826"/>
      <c r="D85" s="826"/>
      <c r="E85" s="826"/>
      <c r="F85" s="826"/>
      <c r="G85" s="826"/>
      <c r="H85" s="826"/>
      <c r="I85" s="826"/>
      <c r="J85" s="826"/>
      <c r="K85" s="826"/>
      <c r="L85" s="826"/>
      <c r="M85" s="827"/>
      <c r="N85" s="58">
        <f>L82+L83+L84</f>
        <v>652.99515855641152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2829.6456870777829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1086</v>
      </c>
      <c r="C31" s="87" t="s">
        <v>2075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18</v>
      </c>
      <c r="N36" s="279">
        <f>K36/M36</f>
        <v>3388.9340674035257</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83463.465608265178</v>
      </c>
      <c r="L37" s="277"/>
      <c r="M37" s="278">
        <v>18</v>
      </c>
      <c r="N37" s="279">
        <f>K37/M37</f>
        <v>4636.8592004591765</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156090.31616335062</v>
      </c>
      <c r="L38" s="277"/>
      <c r="M38" s="278">
        <v>18</v>
      </c>
      <c r="N38" s="279">
        <f>K38/M38</f>
        <v>8671.6842312972567</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538242.46952879522</v>
      </c>
      <c r="L39" s="842">
        <v>18</v>
      </c>
      <c r="M39" s="843"/>
      <c r="N39" s="279">
        <f>K39/L39</f>
        <v>29902.359418266402</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97601.301141221542</v>
      </c>
      <c r="L40" s="283"/>
      <c r="M40" s="284">
        <v>18</v>
      </c>
      <c r="N40" s="279">
        <f>K40/M40</f>
        <v>5422.2945078456414</v>
      </c>
    </row>
    <row r="41" spans="1:14">
      <c r="B41" s="845" t="s">
        <v>952</v>
      </c>
      <c r="C41" s="846"/>
      <c r="D41" s="846"/>
      <c r="E41" s="44"/>
      <c r="F41" s="45"/>
      <c r="G41" s="45"/>
      <c r="H41" s="46"/>
      <c r="I41" s="42"/>
      <c r="J41" s="43"/>
      <c r="K41" s="286"/>
      <c r="L41" s="283"/>
      <c r="M41" s="408">
        <v>0.01</v>
      </c>
      <c r="N41" s="351">
        <f>N75*M41</f>
        <v>29.963350251000556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52052.094775523008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802</v>
      </c>
      <c r="B48" s="49" t="str">
        <f>VLOOKUP(A48,MATERIALES!A5:D373,3,FALSE)</f>
        <v>Arena lavada</v>
      </c>
      <c r="C48" s="288"/>
      <c r="D48" s="288"/>
      <c r="E48" s="288"/>
      <c r="F48" s="288"/>
      <c r="G48" s="288"/>
      <c r="H48" s="288"/>
      <c r="I48" s="275"/>
      <c r="J48" s="231" t="str">
        <f>VLOOKUP(A48,MATERIALES!A4:D640,2,FALSE)</f>
        <v>m3</v>
      </c>
      <c r="K48" s="289">
        <v>3.5000000000000003E-2</v>
      </c>
      <c r="L48" s="274"/>
      <c r="M48" s="409">
        <f>VLOOKUP(A48,MATERIALES!A5:D396,4,FALSE)</f>
        <v>45227.893735725193</v>
      </c>
      <c r="N48" s="279">
        <f>K48*M48</f>
        <v>1582.9762807503819</v>
      </c>
    </row>
    <row r="49" spans="1:14">
      <c r="A49" s="114" t="s">
        <v>763</v>
      </c>
      <c r="B49" s="49" t="str">
        <f>VLOOKUP(A49,MATERIALES!A6:D373,3,FALSE)</f>
        <v>Agregado petreo para mezclas asfálticas</v>
      </c>
      <c r="C49" s="288"/>
      <c r="D49" s="288"/>
      <c r="E49" s="288"/>
      <c r="F49" s="288"/>
      <c r="G49" s="288"/>
      <c r="H49" s="288"/>
      <c r="I49" s="275"/>
      <c r="J49" s="231" t="str">
        <f>VLOOKUP(A49,MATERIALES!A5:D641,2,FALSE)</f>
        <v>m3</v>
      </c>
      <c r="K49" s="289">
        <v>0.25</v>
      </c>
      <c r="L49" s="274"/>
      <c r="M49" s="409">
        <f>VLOOKUP(A49,MATERIALES!A6:D397,4,FALSE)</f>
        <v>67683.045765445771</v>
      </c>
      <c r="N49" s="279">
        <f>K49*M49</f>
        <v>16920.761441361443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18503.737722111826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420">
        <v>0.28500000000000003</v>
      </c>
      <c r="J58" s="293">
        <v>1</v>
      </c>
      <c r="K58" s="420">
        <f>I58*J58</f>
        <v>0.28500000000000003</v>
      </c>
      <c r="L58" s="829">
        <f>VLOOKUP(A58,TRANSPORTE!A5:D117,4,FALSE)</f>
        <v>1122.7940548877348</v>
      </c>
      <c r="M58" s="830"/>
      <c r="N58" s="294">
        <f>K58*L58</f>
        <v>319.99630564300446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319.99630564300446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15</v>
      </c>
      <c r="B69" s="55" t="str">
        <f>VLOOKUP(A69,'MANO DE OBRA'!A8:D68,3,FALSE)</f>
        <v>Obrero (6)</v>
      </c>
      <c r="C69" s="53"/>
      <c r="D69" s="53"/>
      <c r="E69" s="53"/>
      <c r="F69" s="53"/>
      <c r="G69" s="53"/>
      <c r="H69" s="53"/>
      <c r="I69" s="299">
        <f>K69/J69*100</f>
        <v>175560</v>
      </c>
      <c r="J69" s="300">
        <v>185</v>
      </c>
      <c r="K69" s="301">
        <f>VLOOKUP(A69,'MANO DE OBRA'!A8:D99,4,FALSE)</f>
        <v>324786</v>
      </c>
      <c r="L69" s="56"/>
      <c r="M69" s="302">
        <v>144</v>
      </c>
      <c r="N69" s="402">
        <f>K69/M69</f>
        <v>2255.4583333333335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144</v>
      </c>
      <c r="N70" s="402">
        <f>K70/M70</f>
        <v>740.87669176672216</v>
      </c>
    </row>
    <row r="71" spans="1:15">
      <c r="B71" s="55"/>
      <c r="C71" s="53"/>
      <c r="D71" s="53"/>
      <c r="E71" s="53"/>
      <c r="F71" s="53"/>
      <c r="G71" s="53"/>
      <c r="H71" s="53"/>
      <c r="I71" s="299"/>
      <c r="J71" s="300"/>
      <c r="K71" s="301"/>
      <c r="L71" s="56"/>
      <c r="M71" s="307"/>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2996.3350251000556</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73872.163828377888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14774.432765675578</v>
      </c>
      <c r="M82" s="860"/>
      <c r="N82" s="57"/>
    </row>
    <row r="83" spans="1:14">
      <c r="B83" s="95" t="s">
        <v>973</v>
      </c>
      <c r="C83" s="96"/>
      <c r="D83" s="96"/>
      <c r="E83" s="96"/>
      <c r="F83" s="96"/>
      <c r="G83" s="96"/>
      <c r="H83" s="96"/>
      <c r="I83" s="93"/>
      <c r="J83" s="94"/>
      <c r="K83" s="311">
        <v>0.05</v>
      </c>
      <c r="L83" s="859">
        <f>N77*K83</f>
        <v>3693.6081914188944</v>
      </c>
      <c r="M83" s="860"/>
      <c r="N83" s="57"/>
    </row>
    <row r="84" spans="1:14" ht="15.75" thickBot="1">
      <c r="B84" s="97" t="s">
        <v>974</v>
      </c>
      <c r="C84" s="98"/>
      <c r="D84" s="98"/>
      <c r="E84" s="98"/>
      <c r="F84" s="98"/>
      <c r="G84" s="98"/>
      <c r="H84" s="98"/>
      <c r="I84" s="99"/>
      <c r="J84" s="100"/>
      <c r="K84" s="312">
        <v>0.05</v>
      </c>
      <c r="L84" s="861">
        <f>N77*K84</f>
        <v>3693.6081914188944</v>
      </c>
      <c r="M84" s="862"/>
      <c r="N84" s="57"/>
    </row>
    <row r="85" spans="1:14" ht="15.75" thickBot="1">
      <c r="B85" s="825" t="s">
        <v>953</v>
      </c>
      <c r="C85" s="826"/>
      <c r="D85" s="826"/>
      <c r="E85" s="826"/>
      <c r="F85" s="826"/>
      <c r="G85" s="826"/>
      <c r="H85" s="826"/>
      <c r="I85" s="826"/>
      <c r="J85" s="826"/>
      <c r="K85" s="826"/>
      <c r="L85" s="826"/>
      <c r="M85" s="827"/>
      <c r="N85" s="58">
        <f>L82+L83+L84</f>
        <v>22161.649148513367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96033.812976891262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1087</v>
      </c>
      <c r="C31" s="87" t="s">
        <v>2076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12</v>
      </c>
      <c r="N36" s="279">
        <f>K36/M36</f>
        <v>5083.4011011052889</v>
      </c>
    </row>
    <row r="37" spans="1:14">
      <c r="A37" s="119" t="s">
        <v>154</v>
      </c>
      <c r="B37" s="327" t="str">
        <f>VLOOKUP(A37,EQUIPOS!A6:D154,3,FALSE)</f>
        <v>Carrotanque Irrigador de asfalto, 1000 GALONES DE CAPACIDAD</v>
      </c>
      <c r="C37" s="328"/>
      <c r="D37" s="328"/>
      <c r="E37" s="328"/>
      <c r="F37" s="328"/>
      <c r="G37" s="328"/>
      <c r="H37" s="329"/>
      <c r="I37" s="274"/>
      <c r="J37" s="275"/>
      <c r="K37" s="276">
        <f>VLOOKUP(A37,EQUIPOS!A6:D163,4,FALSE)</f>
        <v>83463.465608265178</v>
      </c>
      <c r="L37" s="277"/>
      <c r="M37" s="278">
        <v>12</v>
      </c>
      <c r="N37" s="279">
        <f>K37/M37</f>
        <v>6955.2888006887651</v>
      </c>
    </row>
    <row r="38" spans="1:14">
      <c r="A38" s="119" t="s">
        <v>269</v>
      </c>
      <c r="B38" s="327" t="str">
        <f>VLOOKUP(A38,EQUIPOS!A6:D154,3,FALSE)</f>
        <v>Motoniveladora  potencia 215 HP, ancho de cuchilla 4,27 m, peso 18 ton.</v>
      </c>
      <c r="C38" s="328"/>
      <c r="D38" s="328"/>
      <c r="E38" s="328"/>
      <c r="F38" s="328"/>
      <c r="G38" s="328"/>
      <c r="H38" s="329"/>
      <c r="I38" s="274"/>
      <c r="J38" s="275"/>
      <c r="K38" s="276">
        <f>VLOOKUP(A38,EQUIPOS!A6:D163,4,FALSE)</f>
        <v>156090.31616335062</v>
      </c>
      <c r="L38" s="277"/>
      <c r="M38" s="278">
        <v>12</v>
      </c>
      <c r="N38" s="279">
        <f>K38/M38</f>
        <v>13007.526346945886</v>
      </c>
    </row>
    <row r="39" spans="1:14">
      <c r="A39" s="119" t="s">
        <v>299</v>
      </c>
      <c r="B39" s="838" t="str">
        <f>VLOOKUP(A39,EQUIPOS!A7:D154,3,FALSE)</f>
        <v xml:space="preserve">Recicladora, potencia 430HP </v>
      </c>
      <c r="C39" s="839"/>
      <c r="D39" s="839"/>
      <c r="E39" s="839"/>
      <c r="F39" s="839"/>
      <c r="G39" s="839"/>
      <c r="H39" s="840"/>
      <c r="I39" s="274"/>
      <c r="J39" s="275"/>
      <c r="K39" s="276">
        <f>VLOOKUP(A39,EQUIPOS!A7:D164,4,FALSE)</f>
        <v>538242.46952879522</v>
      </c>
      <c r="L39" s="277"/>
      <c r="M39" s="278">
        <v>12</v>
      </c>
      <c r="N39" s="279">
        <f>K39/M39</f>
        <v>44853.539127399599</v>
      </c>
    </row>
    <row r="40" spans="1:14">
      <c r="A40" t="s">
        <v>365</v>
      </c>
      <c r="B40" s="838" t="str">
        <f>VLOOKUP(A40,EQUIPOS!A8:D154,3,FALSE)</f>
        <v xml:space="preserve">Vibrocompatador, potencia 153 HP, peso 10 Ton. </v>
      </c>
      <c r="C40" s="839"/>
      <c r="D40" s="839"/>
      <c r="E40" s="839"/>
      <c r="F40" s="839"/>
      <c r="G40" s="839"/>
      <c r="H40" s="840"/>
      <c r="I40" s="274"/>
      <c r="J40" s="275"/>
      <c r="K40" s="276">
        <f>VLOOKUP(A40,EQUIPOS!A8:D165,4,FALSE)</f>
        <v>97601.301141221542</v>
      </c>
      <c r="L40" s="277"/>
      <c r="M40" s="278">
        <v>12</v>
      </c>
      <c r="N40" s="279">
        <f>K40/M40</f>
        <v>8133.4417617684621</v>
      </c>
    </row>
    <row r="41" spans="1:14">
      <c r="B41" s="838"/>
      <c r="C41" s="839"/>
      <c r="D41" s="839"/>
      <c r="E41" s="839"/>
      <c r="F41" s="839"/>
      <c r="G41" s="839"/>
      <c r="H41" s="840"/>
      <c r="I41" s="841"/>
      <c r="J41" s="822"/>
      <c r="K41" s="276"/>
      <c r="L41" s="842"/>
      <c r="M41" s="843"/>
      <c r="N41" s="279"/>
    </row>
    <row r="42" spans="1:14">
      <c r="B42" s="838"/>
      <c r="C42" s="839"/>
      <c r="D42" s="839"/>
      <c r="E42" s="844"/>
      <c r="F42" s="839"/>
      <c r="G42" s="839"/>
      <c r="H42" s="840"/>
      <c r="I42" s="42"/>
      <c r="J42" s="43"/>
      <c r="K42" s="281"/>
      <c r="L42" s="283"/>
      <c r="M42" s="284"/>
      <c r="N42" s="285"/>
    </row>
    <row r="43" spans="1:14">
      <c r="B43" s="845" t="s">
        <v>952</v>
      </c>
      <c r="C43" s="958"/>
      <c r="D43" s="958"/>
      <c r="E43" s="44"/>
      <c r="F43" s="45"/>
      <c r="G43" s="45"/>
      <c r="H43" s="46"/>
      <c r="I43" s="42"/>
      <c r="J43" s="43"/>
      <c r="K43" s="286"/>
      <c r="L43" s="283"/>
      <c r="M43" s="408">
        <v>0.1</v>
      </c>
      <c r="N43" s="351">
        <f>N77*M43</f>
        <v>449.45025376500837</v>
      </c>
    </row>
    <row r="44" spans="1:14" ht="15.75" thickBot="1">
      <c r="B44" s="838"/>
      <c r="C44" s="839"/>
      <c r="D44" s="839"/>
      <c r="E44" s="839"/>
      <c r="F44" s="839"/>
      <c r="G44" s="839"/>
      <c r="H44" s="840"/>
      <c r="I44" s="847"/>
      <c r="J44" s="848"/>
      <c r="K44" s="47"/>
      <c r="L44" s="849"/>
      <c r="M44" s="850"/>
      <c r="N44" s="111"/>
    </row>
    <row r="45" spans="1:14" ht="15.75" thickBot="1">
      <c r="B45" s="825" t="s">
        <v>953</v>
      </c>
      <c r="C45" s="826"/>
      <c r="D45" s="826"/>
      <c r="E45" s="826"/>
      <c r="F45" s="826"/>
      <c r="G45" s="826"/>
      <c r="H45" s="826"/>
      <c r="I45" s="826"/>
      <c r="J45" s="826"/>
      <c r="K45" s="826"/>
      <c r="L45" s="826"/>
      <c r="M45" s="827"/>
      <c r="N45" s="401">
        <f>SUM(N36:N44)</f>
        <v>78482.647391673017</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t="s">
        <v>774</v>
      </c>
      <c r="B50" s="49" t="str">
        <f>VLOOKUP(A50,MATERIALES!A5:D373,3,FALSE)</f>
        <v>Agua</v>
      </c>
      <c r="C50" s="288"/>
      <c r="D50" s="288"/>
      <c r="E50" s="288"/>
      <c r="F50" s="288"/>
      <c r="G50" s="288"/>
      <c r="H50" s="288"/>
      <c r="I50" s="275"/>
      <c r="J50" s="231" t="str">
        <f>VLOOKUP(A50,MATERIALES!A4:D640,2,FALSE)</f>
        <v>lt</v>
      </c>
      <c r="K50" s="289">
        <v>75</v>
      </c>
      <c r="L50" s="274"/>
      <c r="M50" s="409">
        <f>VLOOKUP(A50,MATERIALES!A5:D396,4,FALSE)</f>
        <v>63.602464935811291</v>
      </c>
      <c r="N50" s="279">
        <f>K50*M50</f>
        <v>4770.1848701858471</v>
      </c>
    </row>
    <row r="51" spans="1:14">
      <c r="A51" t="s">
        <v>807</v>
      </c>
      <c r="B51" s="49" t="str">
        <f>VLOOKUP(A51,MATERIALES!A5:D373,3,FALSE)</f>
        <v xml:space="preserve">Cemento Asfáltico </v>
      </c>
      <c r="C51" s="288"/>
      <c r="D51" s="288"/>
      <c r="E51" s="288"/>
      <c r="F51" s="288"/>
      <c r="G51" s="288"/>
      <c r="H51" s="288"/>
      <c r="I51" s="275"/>
      <c r="J51" s="231" t="str">
        <f>VLOOKUP(A51,MATERIALES!A4:D640,2,FALSE)</f>
        <v>kg</v>
      </c>
      <c r="K51" s="289">
        <v>1.3</v>
      </c>
      <c r="L51" s="274"/>
      <c r="M51" s="409">
        <f>VLOOKUP(A51,MATERIALES!A5:D396,4,FALSE)</f>
        <v>1759.668196557446</v>
      </c>
      <c r="N51" s="279">
        <f>K51*M51</f>
        <v>2287.5686555246798</v>
      </c>
    </row>
    <row r="52" spans="1:14">
      <c r="B52" s="49"/>
      <c r="C52" s="288"/>
      <c r="D52" s="288"/>
      <c r="E52" s="288"/>
      <c r="F52" s="288"/>
      <c r="G52" s="288"/>
      <c r="H52" s="288"/>
      <c r="I52" s="275"/>
      <c r="J52" s="231"/>
      <c r="K52" s="289"/>
      <c r="L52" s="274"/>
      <c r="M52" s="290"/>
      <c r="N52" s="291"/>
    </row>
    <row r="53" spans="1:14">
      <c r="B53" s="49"/>
      <c r="C53" s="288"/>
      <c r="D53" s="288"/>
      <c r="E53" s="288"/>
      <c r="F53" s="288"/>
      <c r="G53" s="288"/>
      <c r="H53" s="288"/>
      <c r="I53" s="275"/>
      <c r="J53" s="231"/>
      <c r="K53" s="289"/>
      <c r="L53" s="274"/>
      <c r="M53" s="290"/>
      <c r="N53" s="291"/>
    </row>
    <row r="54" spans="1:14" ht="15.75" thickBot="1">
      <c r="B54" s="820"/>
      <c r="C54" s="821"/>
      <c r="D54" s="821"/>
      <c r="E54" s="821"/>
      <c r="F54" s="821"/>
      <c r="G54" s="821"/>
      <c r="H54" s="821"/>
      <c r="I54" s="822"/>
      <c r="J54" s="48"/>
      <c r="K54" s="50"/>
      <c r="L54" s="823"/>
      <c r="M54" s="824"/>
      <c r="N54" s="51"/>
    </row>
    <row r="55" spans="1:14" ht="15.75" thickBot="1">
      <c r="B55" s="825" t="s">
        <v>953</v>
      </c>
      <c r="C55" s="826"/>
      <c r="D55" s="826"/>
      <c r="E55" s="826"/>
      <c r="F55" s="826"/>
      <c r="G55" s="826"/>
      <c r="H55" s="826"/>
      <c r="I55" s="826"/>
      <c r="J55" s="826"/>
      <c r="K55" s="826"/>
      <c r="L55" s="826"/>
      <c r="M55" s="827"/>
      <c r="N55" s="401">
        <f>SUM(N50:N54)</f>
        <v>7057.7535257105264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302">
        <v>96</v>
      </c>
      <c r="N71" s="402">
        <f>K71/M71</f>
        <v>1111.3150376500832</v>
      </c>
      <c r="O71" s="112"/>
    </row>
    <row r="72" spans="1:15">
      <c r="A72" t="s">
        <v>15</v>
      </c>
      <c r="B72" s="55" t="str">
        <f>VLOOKUP(A72,'MANO DE OBRA'!A8:D69,3,FALSE)</f>
        <v>Obrero (6)</v>
      </c>
      <c r="C72" s="53"/>
      <c r="D72" s="53"/>
      <c r="E72" s="53"/>
      <c r="F72" s="53"/>
      <c r="G72" s="53"/>
      <c r="H72" s="53"/>
      <c r="I72" s="299">
        <f>K72/J72*100</f>
        <v>175560</v>
      </c>
      <c r="J72" s="300">
        <v>185</v>
      </c>
      <c r="K72" s="301">
        <f>VLOOKUP(A72,'MANO DE OBRA'!A8:D100,4,FALSE)</f>
        <v>324786</v>
      </c>
      <c r="L72" s="56"/>
      <c r="M72" s="306">
        <v>96</v>
      </c>
      <c r="N72" s="402">
        <f>K72/M72</f>
        <v>3383.1875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4494.5025376500835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N45+N55+N66+N77</f>
        <v>90034.903455033636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18006.980691006727</v>
      </c>
      <c r="M84" s="860"/>
      <c r="N84" s="57"/>
    </row>
    <row r="85" spans="1:14">
      <c r="B85" s="95" t="s">
        <v>973</v>
      </c>
      <c r="C85" s="96"/>
      <c r="D85" s="96"/>
      <c r="E85" s="96"/>
      <c r="F85" s="96"/>
      <c r="G85" s="96"/>
      <c r="H85" s="96"/>
      <c r="I85" s="93"/>
      <c r="J85" s="94"/>
      <c r="K85" s="311">
        <v>0.05</v>
      </c>
      <c r="L85" s="859">
        <f>N79*K85</f>
        <v>4501.7451727516818</v>
      </c>
      <c r="M85" s="860"/>
      <c r="N85" s="57"/>
    </row>
    <row r="86" spans="1:14" ht="15.75" thickBot="1">
      <c r="B86" s="97" t="s">
        <v>974</v>
      </c>
      <c r="C86" s="98"/>
      <c r="D86" s="98"/>
      <c r="E86" s="98"/>
      <c r="F86" s="98"/>
      <c r="G86" s="98"/>
      <c r="H86" s="98"/>
      <c r="I86" s="99"/>
      <c r="J86" s="100"/>
      <c r="K86" s="312">
        <v>0.05</v>
      </c>
      <c r="L86" s="861">
        <f>N79*K86</f>
        <v>4501.7451727516818</v>
      </c>
      <c r="M86" s="862"/>
      <c r="N86" s="57"/>
    </row>
    <row r="87" spans="1:14" ht="15.75" thickBot="1">
      <c r="B87" s="825" t="s">
        <v>953</v>
      </c>
      <c r="C87" s="826"/>
      <c r="D87" s="826"/>
      <c r="E87" s="826"/>
      <c r="F87" s="826"/>
      <c r="G87" s="826"/>
      <c r="H87" s="826"/>
      <c r="I87" s="826"/>
      <c r="J87" s="826"/>
      <c r="K87" s="826"/>
      <c r="L87" s="826"/>
      <c r="M87" s="827"/>
      <c r="N87" s="58">
        <f>L84+L85+L86</f>
        <v>27010.471036510091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117045.37449154373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02"/>
      <c r="K119" s="802"/>
      <c r="L119" s="802"/>
      <c r="M119" s="802"/>
      <c r="N119" s="803"/>
    </row>
    <row r="120" spans="2:14" ht="15.75" thickBot="1">
      <c r="B120" s="268" t="s">
        <v>2221</v>
      </c>
      <c r="C120" s="400"/>
      <c r="D120" s="400"/>
      <c r="E120" s="63"/>
      <c r="F120" s="63"/>
      <c r="G120" s="63"/>
      <c r="H120" s="63"/>
      <c r="I120" s="63"/>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1598</v>
      </c>
      <c r="C31" s="87" t="s">
        <v>2077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18</v>
      </c>
      <c r="N36" s="279">
        <f>K36/M36</f>
        <v>3388.9340674035257</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83463.465608265178</v>
      </c>
      <c r="L37" s="277"/>
      <c r="M37" s="278">
        <v>18</v>
      </c>
      <c r="N37" s="279">
        <f>K37/M37</f>
        <v>4636.8592004591765</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156090.31616335062</v>
      </c>
      <c r="L38" s="277"/>
      <c r="M38" s="278">
        <v>18</v>
      </c>
      <c r="N38" s="279">
        <f>K38/M38</f>
        <v>8671.6842312972567</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538242.46952879522</v>
      </c>
      <c r="L39" s="842">
        <v>18</v>
      </c>
      <c r="M39" s="843"/>
      <c r="N39" s="279">
        <f>K39/L39</f>
        <v>29902.359418266402</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97601.301141221542</v>
      </c>
      <c r="L40" s="283"/>
      <c r="M40" s="284">
        <v>18</v>
      </c>
      <c r="N40" s="279">
        <f>K40/M40</f>
        <v>5422.2945078456414</v>
      </c>
    </row>
    <row r="41" spans="1:14">
      <c r="B41" s="327"/>
      <c r="C41" s="328"/>
      <c r="D41" s="328"/>
      <c r="E41" s="328"/>
      <c r="F41" s="330"/>
      <c r="G41" s="330"/>
      <c r="H41" s="131"/>
      <c r="I41" s="42"/>
      <c r="J41" s="43"/>
      <c r="K41" s="281"/>
      <c r="L41" s="283"/>
      <c r="M41" s="284"/>
      <c r="N41" s="279"/>
    </row>
    <row r="42" spans="1:14">
      <c r="B42" s="845" t="s">
        <v>952</v>
      </c>
      <c r="C42" s="846"/>
      <c r="D42" s="846"/>
      <c r="E42" s="44"/>
      <c r="F42" s="45"/>
      <c r="G42" s="45"/>
      <c r="H42" s="46"/>
      <c r="I42" s="42"/>
      <c r="J42" s="43"/>
      <c r="K42" s="286"/>
      <c r="L42" s="283"/>
      <c r="M42" s="408">
        <v>0.01</v>
      </c>
      <c r="N42" s="351">
        <f>N76*M42</f>
        <v>29.963350251000556</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52052.094775523008</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565</v>
      </c>
      <c r="B49" s="49" t="str">
        <f>VLOOKUP(A49,MATERIALES!A5:D373,3,FALSE)</f>
        <v>Mezcla densa en Caliente MDC-25</v>
      </c>
      <c r="C49" s="288"/>
      <c r="D49" s="288"/>
      <c r="E49" s="288"/>
      <c r="F49" s="288"/>
      <c r="G49" s="288"/>
      <c r="H49" s="288"/>
      <c r="I49" s="275"/>
      <c r="J49" s="231" t="str">
        <f>VLOOKUP(A49,MATERIALES!A5:D641,2,FALSE)</f>
        <v>m3</v>
      </c>
      <c r="K49" s="289">
        <v>0.153</v>
      </c>
      <c r="L49" s="274"/>
      <c r="M49" s="409">
        <f>VLOOKUP(A49,MATERIALES!A5:D396,4,FALSE)</f>
        <v>372127.42192860926</v>
      </c>
      <c r="N49" s="279">
        <f>K49*M49</f>
        <v>56935.495555077214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56935.495555077214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829">
        <f>VLOOKUP(A59,TRANSPORTE!A5:D117,4,FALSE)</f>
        <v>1561.704458162031</v>
      </c>
      <c r="M59" s="830"/>
      <c r="N59" s="294">
        <f>K59*L59</f>
        <v>238.94078209879072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238.94078209879072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2996.3350251000556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112222.86613779905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22444.573227559813</v>
      </c>
      <c r="M83" s="860"/>
      <c r="N83" s="57"/>
    </row>
    <row r="84" spans="1:14">
      <c r="B84" s="95" t="s">
        <v>973</v>
      </c>
      <c r="C84" s="96"/>
      <c r="D84" s="96"/>
      <c r="E84" s="96"/>
      <c r="F84" s="96"/>
      <c r="G84" s="96"/>
      <c r="H84" s="96"/>
      <c r="I84" s="93"/>
      <c r="J84" s="94"/>
      <c r="K84" s="311">
        <v>0.05</v>
      </c>
      <c r="L84" s="859">
        <f>N78*K84</f>
        <v>5611.1433068899532</v>
      </c>
      <c r="M84" s="860"/>
      <c r="N84" s="57"/>
    </row>
    <row r="85" spans="1:14" ht="15.75" thickBot="1">
      <c r="B85" s="97" t="s">
        <v>974</v>
      </c>
      <c r="C85" s="98"/>
      <c r="D85" s="98"/>
      <c r="E85" s="98"/>
      <c r="F85" s="98"/>
      <c r="G85" s="98"/>
      <c r="H85" s="98"/>
      <c r="I85" s="99"/>
      <c r="J85" s="100"/>
      <c r="K85" s="312">
        <v>0.05</v>
      </c>
      <c r="L85" s="861">
        <f>N78*K85</f>
        <v>5611.1433068899532</v>
      </c>
      <c r="M85" s="862"/>
      <c r="N85" s="57"/>
    </row>
    <row r="86" spans="1:14" ht="15.75" thickBot="1">
      <c r="B86" s="825" t="s">
        <v>953</v>
      </c>
      <c r="C86" s="826"/>
      <c r="D86" s="826"/>
      <c r="E86" s="826"/>
      <c r="F86" s="826"/>
      <c r="G86" s="826"/>
      <c r="H86" s="826"/>
      <c r="I86" s="826"/>
      <c r="J86" s="826"/>
      <c r="K86" s="826"/>
      <c r="L86" s="826"/>
      <c r="M86" s="827"/>
      <c r="N86" s="58">
        <f>L83+L84+L85</f>
        <v>33666.859841339719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145889.72597913878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1599</v>
      </c>
      <c r="C31" s="87" t="s">
        <v>2080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18</v>
      </c>
      <c r="N36" s="279">
        <f>K36/M36</f>
        <v>3388.9340674035257</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83463.465608265178</v>
      </c>
      <c r="L37" s="277"/>
      <c r="M37" s="278">
        <v>18</v>
      </c>
      <c r="N37" s="279">
        <f>K37/M37</f>
        <v>4636.8592004591765</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156090.31616335062</v>
      </c>
      <c r="L38" s="277"/>
      <c r="M38" s="278">
        <v>18</v>
      </c>
      <c r="N38" s="279">
        <f>K38/M38</f>
        <v>8671.6842312972567</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538242.46952879522</v>
      </c>
      <c r="L39" s="842">
        <v>18</v>
      </c>
      <c r="M39" s="843"/>
      <c r="N39" s="279">
        <f>K39/L39</f>
        <v>29902.359418266402</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97601.301141221542</v>
      </c>
      <c r="L40" s="283"/>
      <c r="M40" s="284">
        <v>18</v>
      </c>
      <c r="N40" s="279">
        <f>K40/M40</f>
        <v>5422.2945078456414</v>
      </c>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29.963350251000556</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52052.094775523008</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372127.42192860926</v>
      </c>
      <c r="N49" s="279">
        <f>K49*M49</f>
        <v>56935.495555077214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56935.495555077214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829">
        <f>VLOOKUP(A59,TRANSPORTE!A5:D117,4,FALSE)</f>
        <v>1561.704458162031</v>
      </c>
      <c r="M59" s="830"/>
      <c r="N59" s="294">
        <f>K59*L59</f>
        <v>238.94078209879072</v>
      </c>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238.94078209879072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2996.3350251000556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112222.86613779905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22444.573227559813</v>
      </c>
      <c r="M83" s="860"/>
      <c r="N83" s="57"/>
    </row>
    <row r="84" spans="1:14">
      <c r="B84" s="95" t="s">
        <v>973</v>
      </c>
      <c r="C84" s="96"/>
      <c r="D84" s="96"/>
      <c r="E84" s="96"/>
      <c r="F84" s="96"/>
      <c r="G84" s="96"/>
      <c r="H84" s="96"/>
      <c r="I84" s="93"/>
      <c r="J84" s="94"/>
      <c r="K84" s="311">
        <v>0.05</v>
      </c>
      <c r="L84" s="859">
        <f>N78*K84</f>
        <v>5611.1433068899532</v>
      </c>
      <c r="M84" s="860"/>
      <c r="N84" s="57"/>
    </row>
    <row r="85" spans="1:14" ht="15.75" thickBot="1">
      <c r="B85" s="97" t="s">
        <v>974</v>
      </c>
      <c r="C85" s="98"/>
      <c r="D85" s="98"/>
      <c r="E85" s="98"/>
      <c r="F85" s="98"/>
      <c r="G85" s="98"/>
      <c r="H85" s="98"/>
      <c r="I85" s="99"/>
      <c r="J85" s="100"/>
      <c r="K85" s="312">
        <v>0.05</v>
      </c>
      <c r="L85" s="861">
        <f>N78*K85</f>
        <v>5611.1433068899532</v>
      </c>
      <c r="M85" s="862"/>
      <c r="N85" s="57"/>
    </row>
    <row r="86" spans="1:14" ht="15.75" thickBot="1">
      <c r="B86" s="825" t="s">
        <v>953</v>
      </c>
      <c r="C86" s="826"/>
      <c r="D86" s="826"/>
      <c r="E86" s="826"/>
      <c r="F86" s="826"/>
      <c r="G86" s="826"/>
      <c r="H86" s="826"/>
      <c r="I86" s="826"/>
      <c r="J86" s="826"/>
      <c r="K86" s="826"/>
      <c r="L86" s="826"/>
      <c r="M86" s="827"/>
      <c r="N86" s="58">
        <f>L83+L84+L85</f>
        <v>33666.859841339719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145889.72597913878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1600</v>
      </c>
      <c r="C31" s="87" t="s">
        <v>2081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15</v>
      </c>
      <c r="N36" s="279">
        <f>K36/M36</f>
        <v>4066.7208808842311</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83463.465608265178</v>
      </c>
      <c r="L37" s="277"/>
      <c r="M37" s="278">
        <v>15</v>
      </c>
      <c r="N37" s="279">
        <f>K37/M37</f>
        <v>5564.2310405510116</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156090.31616335062</v>
      </c>
      <c r="L38" s="277"/>
      <c r="M38" s="278">
        <v>15</v>
      </c>
      <c r="N38" s="279">
        <f>K38/M38</f>
        <v>10406.021077556708</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538242.46952879522</v>
      </c>
      <c r="L39" s="842">
        <v>15</v>
      </c>
      <c r="M39" s="843"/>
      <c r="N39" s="279">
        <f>K39/L39</f>
        <v>35882.831301919679</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97601.301141221542</v>
      </c>
      <c r="L40" s="283"/>
      <c r="M40" s="284">
        <v>15</v>
      </c>
      <c r="N40" s="279">
        <f>K40/M40</f>
        <v>6506.7534094147695</v>
      </c>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35.956020301200674</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62462.513730627601</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565</v>
      </c>
      <c r="B49" s="49" t="str">
        <f>VLOOKUP(A49,MATERIALES!A4:D373,3,FALSE)</f>
        <v>Mezcla densa en Caliente MDC-25</v>
      </c>
      <c r="C49" s="288"/>
      <c r="D49" s="288"/>
      <c r="E49" s="288"/>
      <c r="F49" s="288"/>
      <c r="G49" s="288"/>
      <c r="H49" s="288"/>
      <c r="I49" s="275"/>
      <c r="J49" s="231" t="str">
        <f>VLOOKUP(A49,MATERIALES!A5:D641,2,FALSE)</f>
        <v>m3</v>
      </c>
      <c r="K49" s="289">
        <v>0.153</v>
      </c>
      <c r="L49" s="274"/>
      <c r="M49" s="409">
        <f>VLOOKUP(A49,MATERIALES!A5:D396,4,FALSE)</f>
        <v>372127.42192860926</v>
      </c>
      <c r="N49" s="279">
        <f>K49*M49</f>
        <v>56935.495555077214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56935.495555077214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829">
        <f>VLOOKUP(A59,TRANSPORTE!A5:D117,4,FALSE)</f>
        <v>1561.704458162031</v>
      </c>
      <c r="M59" s="830"/>
      <c r="N59" s="294">
        <f>K59*L59</f>
        <v>238.94078209879072</v>
      </c>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238.94078209879072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3595.602030120067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123232.55209792366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24646.510419584734</v>
      </c>
      <c r="M83" s="860"/>
      <c r="N83" s="57"/>
    </row>
    <row r="84" spans="1:14">
      <c r="B84" s="95" t="s">
        <v>973</v>
      </c>
      <c r="C84" s="96"/>
      <c r="D84" s="96"/>
      <c r="E84" s="96"/>
      <c r="F84" s="96"/>
      <c r="G84" s="96"/>
      <c r="H84" s="96"/>
      <c r="I84" s="93"/>
      <c r="J84" s="94"/>
      <c r="K84" s="311">
        <v>0.05</v>
      </c>
      <c r="L84" s="859">
        <f>N78*K84</f>
        <v>6161.6276048961836</v>
      </c>
      <c r="M84" s="860"/>
      <c r="N84" s="57"/>
    </row>
    <row r="85" spans="1:14" ht="15.75" thickBot="1">
      <c r="B85" s="97" t="s">
        <v>974</v>
      </c>
      <c r="C85" s="98"/>
      <c r="D85" s="98"/>
      <c r="E85" s="98"/>
      <c r="F85" s="98"/>
      <c r="G85" s="98"/>
      <c r="H85" s="98"/>
      <c r="I85" s="99"/>
      <c r="J85" s="100"/>
      <c r="K85" s="312">
        <v>0.05</v>
      </c>
      <c r="L85" s="861">
        <f>N78*K85</f>
        <v>6161.6276048961836</v>
      </c>
      <c r="M85" s="862"/>
      <c r="N85" s="57"/>
    </row>
    <row r="86" spans="1:14" ht="15.75" thickBot="1">
      <c r="B86" s="825" t="s">
        <v>953</v>
      </c>
      <c r="C86" s="826"/>
      <c r="D86" s="826"/>
      <c r="E86" s="826"/>
      <c r="F86" s="826"/>
      <c r="G86" s="826"/>
      <c r="H86" s="826"/>
      <c r="I86" s="826"/>
      <c r="J86" s="826"/>
      <c r="K86" s="826"/>
      <c r="L86" s="826"/>
      <c r="M86" s="827"/>
      <c r="N86" s="58">
        <f>L83+L84+L85</f>
        <v>36969.7656293771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160202.31772730075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1601</v>
      </c>
      <c r="C31" s="87" t="s">
        <v>2084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278">
        <v>15</v>
      </c>
      <c r="N36" s="279">
        <f>K36/M36</f>
        <v>4066.7208808842311</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83463.465608265178</v>
      </c>
      <c r="L37" s="277"/>
      <c r="M37" s="278">
        <v>15</v>
      </c>
      <c r="N37" s="279">
        <f>K37/M37</f>
        <v>5564.2310405510116</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156090.31616335062</v>
      </c>
      <c r="L38" s="277"/>
      <c r="M38" s="278">
        <v>15</v>
      </c>
      <c r="N38" s="279">
        <f>K38/M38</f>
        <v>10406.021077556708</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538242.46952879522</v>
      </c>
      <c r="L39" s="842">
        <v>15</v>
      </c>
      <c r="M39" s="843"/>
      <c r="N39" s="279">
        <f>K39/L39</f>
        <v>35882.831301919679</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97601.301141221542</v>
      </c>
      <c r="L40" s="283"/>
      <c r="M40" s="284">
        <v>15</v>
      </c>
      <c r="N40" s="279">
        <f>K40/M40</f>
        <v>6506.7534094147695</v>
      </c>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35.956020301200674</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62462.513730627601</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372127.42192860926</v>
      </c>
      <c r="N49" s="279">
        <f>K49*M49</f>
        <v>56935.495555077214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56935.495555077214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829">
        <f>VLOOKUP(A59,TRANSPORTE!A5:D117,4,FALSE)</f>
        <v>1561.704458162031</v>
      </c>
      <c r="M59" s="830"/>
      <c r="N59" s="294">
        <f>K59*L59</f>
        <v>238.94078209879072</v>
      </c>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238.94078209879072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3595.602030120067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123232.55209792366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24646.510419584734</v>
      </c>
      <c r="M83" s="860"/>
      <c r="N83" s="57"/>
    </row>
    <row r="84" spans="1:14">
      <c r="B84" s="95" t="s">
        <v>973</v>
      </c>
      <c r="C84" s="96"/>
      <c r="D84" s="96"/>
      <c r="E84" s="96"/>
      <c r="F84" s="96"/>
      <c r="G84" s="96"/>
      <c r="H84" s="96"/>
      <c r="I84" s="93"/>
      <c r="J84" s="94"/>
      <c r="K84" s="311">
        <v>0.05</v>
      </c>
      <c r="L84" s="859">
        <f>N78*K84</f>
        <v>6161.6276048961836</v>
      </c>
      <c r="M84" s="860"/>
      <c r="N84" s="57"/>
    </row>
    <row r="85" spans="1:14" ht="15.75" thickBot="1">
      <c r="B85" s="97" t="s">
        <v>974</v>
      </c>
      <c r="C85" s="98"/>
      <c r="D85" s="98"/>
      <c r="E85" s="98"/>
      <c r="F85" s="98"/>
      <c r="G85" s="98"/>
      <c r="H85" s="98"/>
      <c r="I85" s="99"/>
      <c r="J85" s="100"/>
      <c r="K85" s="312">
        <v>0.05</v>
      </c>
      <c r="L85" s="861">
        <f>N78*K85</f>
        <v>6161.6276048961836</v>
      </c>
      <c r="M85" s="862"/>
      <c r="N85" s="57"/>
    </row>
    <row r="86" spans="1:14" ht="15.75" thickBot="1">
      <c r="B86" s="825" t="s">
        <v>953</v>
      </c>
      <c r="C86" s="826"/>
      <c r="D86" s="826"/>
      <c r="E86" s="826"/>
      <c r="F86" s="826"/>
      <c r="G86" s="826"/>
      <c r="H86" s="826"/>
      <c r="I86" s="826"/>
      <c r="J86" s="826"/>
      <c r="K86" s="826"/>
      <c r="L86" s="826"/>
      <c r="M86" s="827"/>
      <c r="N86" s="58">
        <f>L83+L84+L85</f>
        <v>36969.7656293771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160202.31772730075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1088</v>
      </c>
      <c r="C31" s="87" t="s">
        <v>2085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4.3147224361440797</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4.3147224361440797</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887</v>
      </c>
      <c r="B49" s="49" t="str">
        <f>VLOOKUP(A49,MATERIALES!A4:D373,3,FALSE)</f>
        <v>Geotextil Nt Repav 450 O Similar (Proveedores Pavco, Lafayet, Geomatrix, Tensar, Omnes U Otros)</v>
      </c>
      <c r="C49" s="288"/>
      <c r="D49" s="288"/>
      <c r="E49" s="288"/>
      <c r="F49" s="288"/>
      <c r="G49" s="288"/>
      <c r="H49" s="288"/>
      <c r="I49" s="275"/>
      <c r="J49" s="231" t="str">
        <f>VLOOKUP(A49,MATERIALES!A5:D641,2,FALSE)</f>
        <v>m2</v>
      </c>
      <c r="K49" s="289">
        <v>1.0549999999999999</v>
      </c>
      <c r="L49" s="274"/>
      <c r="M49" s="409">
        <f>VLOOKUP(A49,MATERIALES!A5:D396,4,FALSE)</f>
        <v>5353.2074654307844</v>
      </c>
      <c r="N49" s="279">
        <f>K49*M49</f>
        <v>5647.6338760294775</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5647.6338760294775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1000</v>
      </c>
      <c r="N70" s="402">
        <f>K70/M70</f>
        <v>324.786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431.472243614408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6083.4208420800296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1216.6841684160061</v>
      </c>
      <c r="M83" s="860"/>
      <c r="N83" s="57"/>
    </row>
    <row r="84" spans="1:14">
      <c r="B84" s="95" t="s">
        <v>973</v>
      </c>
      <c r="C84" s="96"/>
      <c r="D84" s="96"/>
      <c r="E84" s="96"/>
      <c r="F84" s="96"/>
      <c r="G84" s="96"/>
      <c r="H84" s="96"/>
      <c r="I84" s="93"/>
      <c r="J84" s="94"/>
      <c r="K84" s="311">
        <v>0.05</v>
      </c>
      <c r="L84" s="859">
        <f>N78*K84</f>
        <v>304.17104210400151</v>
      </c>
      <c r="M84" s="860"/>
      <c r="N84" s="57"/>
    </row>
    <row r="85" spans="1:14" ht="15.75" thickBot="1">
      <c r="B85" s="97" t="s">
        <v>974</v>
      </c>
      <c r="C85" s="98"/>
      <c r="D85" s="98"/>
      <c r="E85" s="98"/>
      <c r="F85" s="98"/>
      <c r="G85" s="98"/>
      <c r="H85" s="98"/>
      <c r="I85" s="99"/>
      <c r="J85" s="100"/>
      <c r="K85" s="312">
        <v>0.05</v>
      </c>
      <c r="L85" s="861">
        <f>N78*K85</f>
        <v>304.17104210400151</v>
      </c>
      <c r="M85" s="862"/>
      <c r="N85" s="57"/>
    </row>
    <row r="86" spans="1:14" ht="15.75" thickBot="1">
      <c r="B86" s="825" t="s">
        <v>953</v>
      </c>
      <c r="C86" s="826"/>
      <c r="D86" s="826"/>
      <c r="E86" s="826"/>
      <c r="F86" s="826"/>
      <c r="G86" s="826"/>
      <c r="H86" s="826"/>
      <c r="I86" s="826"/>
      <c r="J86" s="826"/>
      <c r="K86" s="826"/>
      <c r="L86" s="826"/>
      <c r="M86" s="827"/>
      <c r="N86" s="58">
        <f>L83+L84+L85</f>
        <v>1825.0262526240092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7908.447094704039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1089</v>
      </c>
      <c r="C31" s="225" t="s">
        <v>2086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164</v>
      </c>
      <c r="B36" s="838" t="str">
        <f>VLOOKUP(A36,EQUIPOS!A6:D154,3,FALSE)</f>
        <v>Compactador manual de rodillo</v>
      </c>
      <c r="C36" s="839"/>
      <c r="D36" s="839"/>
      <c r="E36" s="839"/>
      <c r="F36" s="839"/>
      <c r="G36" s="839"/>
      <c r="H36" s="840"/>
      <c r="I36" s="274"/>
      <c r="J36" s="275"/>
      <c r="K36" s="276">
        <f>VLOOKUP(A36,EQUIPOS!A6:D163,4,FALSE)</f>
        <v>23067.534408376938</v>
      </c>
      <c r="L36" s="277"/>
      <c r="M36" s="278">
        <v>2</v>
      </c>
      <c r="N36" s="279">
        <f>K36/M36</f>
        <v>11533.767204188469</v>
      </c>
    </row>
    <row r="37" spans="1:14">
      <c r="A37" s="119" t="s">
        <v>180</v>
      </c>
      <c r="B37" s="838" t="str">
        <f>VLOOKUP(A37,EQUIPOS!A7:D154,3,FALSE)</f>
        <v>Compresor 120 HP, con martillo.</v>
      </c>
      <c r="C37" s="839"/>
      <c r="D37" s="839"/>
      <c r="E37" s="839"/>
      <c r="F37" s="839"/>
      <c r="G37" s="839"/>
      <c r="H37" s="840"/>
      <c r="I37" s="274"/>
      <c r="J37" s="275"/>
      <c r="K37" s="276">
        <f>VLOOKUP(A37,EQUIPOS!A7:D164,4,FALSE)</f>
        <v>91549.124942390568</v>
      </c>
      <c r="L37" s="277"/>
      <c r="M37" s="278">
        <v>4</v>
      </c>
      <c r="N37" s="279">
        <f>K37/M37</f>
        <v>22887.281235597642</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4"/>
      <c r="J38" s="275"/>
      <c r="K38" s="276">
        <f>VLOOKUP(A38,EQUIPOS!A8:D165,4,FALSE)</f>
        <v>21703.986818903988</v>
      </c>
      <c r="L38" s="277"/>
      <c r="M38" s="278">
        <v>10</v>
      </c>
      <c r="N38" s="279">
        <f>K38/M38</f>
        <v>2170.3986818903986</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74"/>
      <c r="J39" s="275"/>
      <c r="K39" s="276">
        <f>VLOOKUP(A39,EQUIPOS!A9:D166,4,FALSE)</f>
        <v>133279.08769284454</v>
      </c>
      <c r="L39" s="277"/>
      <c r="M39" s="278">
        <v>10</v>
      </c>
      <c r="N39" s="279">
        <f>K39/M39</f>
        <v>13327.908769284453</v>
      </c>
    </row>
    <row r="40" spans="1:14">
      <c r="A40" t="s">
        <v>129</v>
      </c>
      <c r="B40" s="838" t="str">
        <f>VLOOKUP(A40,EQUIPOS!A10:D154,3,FALSE)</f>
        <v xml:space="preserve">Buldozer, Potencia al volante de 140 HP, motor de 2200 RPM, longitud de hoja 4,80m. </v>
      </c>
      <c r="C40" s="839"/>
      <c r="D40" s="839"/>
      <c r="E40" s="839"/>
      <c r="F40" s="839"/>
      <c r="G40" s="839"/>
      <c r="H40" s="840"/>
      <c r="I40" s="274"/>
      <c r="J40" s="275"/>
      <c r="K40" s="276">
        <f>VLOOKUP(A40,EQUIPOS!A10:D167,4,FALSE)</f>
        <v>138405.20645026164</v>
      </c>
      <c r="L40" s="277"/>
      <c r="M40" s="278">
        <v>100</v>
      </c>
      <c r="N40" s="279">
        <f>K40/M40</f>
        <v>1384.0520645026163</v>
      </c>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1348.350761295025</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52651.758716758617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442</v>
      </c>
      <c r="B53" s="49" t="str">
        <f>VLOOKUP(A53,MATERIALES!A5:D373,3,FALSE)</f>
        <v>Derechos de explotación y/o disposición de materiales</v>
      </c>
      <c r="C53" s="288"/>
      <c r="D53" s="288"/>
      <c r="E53" s="288"/>
      <c r="F53" s="288"/>
      <c r="G53" s="288"/>
      <c r="H53" s="288"/>
      <c r="I53" s="275"/>
      <c r="J53" s="231" t="str">
        <f>VLOOKUP(A53,MATERIALES!A7:D645,2,FALSE)</f>
        <v>m3</v>
      </c>
      <c r="K53" s="289">
        <v>1</v>
      </c>
      <c r="L53" s="274"/>
      <c r="M53" s="409">
        <f>VLOOKUP(A53,MATERIALES!A5:D396,4,FALSE)</f>
        <v>3879.7503610844888</v>
      </c>
      <c r="N53" s="279">
        <f>K53*M53</f>
        <v>3879.7503610844888</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3879.7503610844888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1256</v>
      </c>
      <c r="B63" s="52" t="str">
        <f>VLOOKUP(A63,TRANSPORTE!A5:D117,3,FALSE)</f>
        <v>Transporte de material de excavación</v>
      </c>
      <c r="C63" s="324"/>
      <c r="D63" s="324"/>
      <c r="E63" s="324"/>
      <c r="F63" s="324"/>
      <c r="G63" s="324"/>
      <c r="H63" s="318" t="s">
        <v>1468</v>
      </c>
      <c r="I63" s="286">
        <v>1.3</v>
      </c>
      <c r="J63" s="293">
        <v>1</v>
      </c>
      <c r="K63" s="286">
        <f>I63*J63</f>
        <v>1.3</v>
      </c>
      <c r="L63" s="829">
        <f>VLOOKUP(A63,TRANSPORTE!A5:D117,4,FALSE)</f>
        <v>1122.7940548877348</v>
      </c>
      <c r="M63" s="830"/>
      <c r="N63" s="294">
        <f>K63*L63</f>
        <v>1459.6322713540553</v>
      </c>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1459.6322713540553</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32</v>
      </c>
      <c r="N74" s="402">
        <f>K74/M74</f>
        <v>10149.5625</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32</v>
      </c>
      <c r="N75" s="402">
        <f>K75/M75</f>
        <v>3333.9451129502495</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133"/>
    </row>
    <row r="80" spans="1:15" ht="15.75" thickBot="1">
      <c r="B80" s="831" t="s">
        <v>953</v>
      </c>
      <c r="C80" s="832"/>
      <c r="D80" s="832"/>
      <c r="E80" s="832"/>
      <c r="F80" s="832"/>
      <c r="G80" s="832"/>
      <c r="H80" s="832"/>
      <c r="I80" s="832"/>
      <c r="J80" s="832"/>
      <c r="K80" s="832"/>
      <c r="L80" s="832"/>
      <c r="M80" s="833"/>
      <c r="N80" s="467">
        <f>SUM(N74:N79)</f>
        <v>13483.507612950249</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71474.648962147417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14294.929792429484</v>
      </c>
      <c r="M87" s="860"/>
      <c r="N87" s="57"/>
    </row>
    <row r="88" spans="1:14">
      <c r="B88" s="95" t="s">
        <v>973</v>
      </c>
      <c r="C88" s="96"/>
      <c r="D88" s="96"/>
      <c r="E88" s="96"/>
      <c r="F88" s="96"/>
      <c r="G88" s="96"/>
      <c r="H88" s="96"/>
      <c r="I88" s="93"/>
      <c r="J88" s="94"/>
      <c r="K88" s="311">
        <v>0.05</v>
      </c>
      <c r="L88" s="859">
        <f>N82*K88</f>
        <v>3573.7324481073711</v>
      </c>
      <c r="M88" s="860"/>
      <c r="N88" s="57"/>
    </row>
    <row r="89" spans="1:14" ht="15.75" thickBot="1">
      <c r="B89" s="97" t="s">
        <v>974</v>
      </c>
      <c r="C89" s="98"/>
      <c r="D89" s="98"/>
      <c r="E89" s="98"/>
      <c r="F89" s="98"/>
      <c r="G89" s="98"/>
      <c r="H89" s="98"/>
      <c r="I89" s="99"/>
      <c r="J89" s="100"/>
      <c r="K89" s="312">
        <v>0.05</v>
      </c>
      <c r="L89" s="861">
        <f>N82*K89</f>
        <v>3573.7324481073711</v>
      </c>
      <c r="M89" s="862"/>
      <c r="N89" s="57"/>
    </row>
    <row r="90" spans="1:14" ht="15.75" thickBot="1">
      <c r="B90" s="825" t="s">
        <v>953</v>
      </c>
      <c r="C90" s="826"/>
      <c r="D90" s="826"/>
      <c r="E90" s="826"/>
      <c r="F90" s="826"/>
      <c r="G90" s="826"/>
      <c r="H90" s="826"/>
      <c r="I90" s="826"/>
      <c r="J90" s="826"/>
      <c r="K90" s="826"/>
      <c r="L90" s="826"/>
      <c r="M90" s="827"/>
      <c r="N90" s="58">
        <f>L87+L88+L89</f>
        <v>21442.394688644225</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92917.043650791646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1602</v>
      </c>
      <c r="C31" s="87" t="s">
        <v>2087</v>
      </c>
      <c r="D31" s="88"/>
      <c r="E31" s="88"/>
      <c r="F31" s="88"/>
      <c r="G31" s="88"/>
      <c r="H31" s="88"/>
      <c r="I31" s="88"/>
      <c r="J31" s="89"/>
      <c r="K31" s="315"/>
      <c r="L31" s="313" t="s">
        <v>387</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5747.2506213834076</v>
      </c>
      <c r="L36" s="277"/>
      <c r="M36" s="278">
        <v>2</v>
      </c>
      <c r="N36" s="279">
        <f>K36/M36</f>
        <v>2873.6253106917038</v>
      </c>
    </row>
    <row r="37" spans="1:14">
      <c r="A37" s="119" t="s">
        <v>303</v>
      </c>
      <c r="B37" s="838" t="str">
        <f>VLOOKUP(A37,EQUIPOS!A7:D154,3,FALSE)</f>
        <v>Retrocargador, pala de 1,1 m3 de capacidad, profundidad de excavación de 4.400 mm y una altura de 5.680 mm</v>
      </c>
      <c r="C37" s="839"/>
      <c r="D37" s="839"/>
      <c r="E37" s="839"/>
      <c r="F37" s="839"/>
      <c r="G37" s="839"/>
      <c r="H37" s="840"/>
      <c r="I37" s="274"/>
      <c r="J37" s="275"/>
      <c r="K37" s="276">
        <f>VLOOKUP(A37,EQUIPOS!A7:D164,4,FALSE)</f>
        <v>133279.08769284454</v>
      </c>
      <c r="L37" s="277"/>
      <c r="M37" s="278">
        <v>10</v>
      </c>
      <c r="N37" s="279">
        <f>K37/M37</f>
        <v>13327.908769284453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274"/>
      <c r="J39" s="275"/>
      <c r="K39" s="276"/>
      <c r="L39" s="277"/>
      <c r="M39" s="278"/>
      <c r="N39" s="279"/>
    </row>
    <row r="40" spans="1:14">
      <c r="B40" s="838"/>
      <c r="C40" s="839"/>
      <c r="D40" s="839"/>
      <c r="E40" s="839"/>
      <c r="F40" s="839"/>
      <c r="G40" s="839"/>
      <c r="H40" s="840"/>
      <c r="I40" s="274"/>
      <c r="J40" s="275"/>
      <c r="K40" s="276"/>
      <c r="L40" s="277"/>
      <c r="M40" s="278"/>
      <c r="N40" s="279"/>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0.05</v>
      </c>
      <c r="N46" s="351">
        <f>N80*M46</f>
        <v>269.67015225900496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16471.204232235163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B53" s="49"/>
      <c r="C53" s="288"/>
      <c r="D53" s="288"/>
      <c r="E53" s="288"/>
      <c r="F53" s="288"/>
      <c r="G53" s="288"/>
      <c r="H53" s="288"/>
      <c r="I53" s="275"/>
      <c r="J53" s="231"/>
      <c r="K53" s="289"/>
      <c r="L53" s="274"/>
      <c r="M53" s="409"/>
      <c r="N53" s="279"/>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B63" s="52"/>
      <c r="C63" s="324"/>
      <c r="D63" s="324"/>
      <c r="E63" s="324"/>
      <c r="F63" s="324"/>
      <c r="G63" s="324"/>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80</v>
      </c>
      <c r="N74" s="402">
        <f>K74/M74</f>
        <v>4059.8249999999998</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5393.4030451800991</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21864.607277415264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4372.9214554830533</v>
      </c>
      <c r="M87" s="860"/>
      <c r="N87" s="57"/>
    </row>
    <row r="88" spans="1:14">
      <c r="B88" s="95" t="s">
        <v>973</v>
      </c>
      <c r="C88" s="96"/>
      <c r="D88" s="96"/>
      <c r="E88" s="96"/>
      <c r="F88" s="96"/>
      <c r="G88" s="96"/>
      <c r="H88" s="96"/>
      <c r="I88" s="93"/>
      <c r="J88" s="94"/>
      <c r="K88" s="311">
        <v>0.05</v>
      </c>
      <c r="L88" s="859">
        <f>N82*K88</f>
        <v>1093.2303638707633</v>
      </c>
      <c r="M88" s="860"/>
      <c r="N88" s="57"/>
    </row>
    <row r="89" spans="1:14" ht="15.75" thickBot="1">
      <c r="B89" s="97" t="s">
        <v>974</v>
      </c>
      <c r="C89" s="98"/>
      <c r="D89" s="98"/>
      <c r="E89" s="98"/>
      <c r="F89" s="98"/>
      <c r="G89" s="98"/>
      <c r="H89" s="98"/>
      <c r="I89" s="99"/>
      <c r="J89" s="100"/>
      <c r="K89" s="312">
        <v>0.05</v>
      </c>
      <c r="L89" s="861">
        <f>N82*K89</f>
        <v>1093.2303638707633</v>
      </c>
      <c r="M89" s="862"/>
      <c r="N89" s="57"/>
    </row>
    <row r="90" spans="1:14" ht="15.75" thickBot="1">
      <c r="B90" s="825" t="s">
        <v>953</v>
      </c>
      <c r="C90" s="826"/>
      <c r="D90" s="826"/>
      <c r="E90" s="826"/>
      <c r="F90" s="826"/>
      <c r="G90" s="826"/>
      <c r="H90" s="826"/>
      <c r="I90" s="826"/>
      <c r="J90" s="826"/>
      <c r="K90" s="826"/>
      <c r="L90" s="826"/>
      <c r="M90" s="827"/>
      <c r="N90" s="58">
        <f>L87+L88+L89</f>
        <v>6559.3821832245803</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28423.989460639845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1090</v>
      </c>
      <c r="C31" s="87" t="s">
        <v>2038</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1603</v>
      </c>
      <c r="B36" s="838" t="str">
        <f>VLOOKUP(A36,EQUIPOS!A6:D154,3,FALSE)</f>
        <v>Derretidora de asfalto (crafco o similar)</v>
      </c>
      <c r="C36" s="839"/>
      <c r="D36" s="839"/>
      <c r="E36" s="839"/>
      <c r="F36" s="839"/>
      <c r="G36" s="839"/>
      <c r="H36" s="840"/>
      <c r="I36" s="274"/>
      <c r="J36" s="275"/>
      <c r="K36" s="276">
        <f>VLOOKUP(A36,EQUIPOS!A6:D163,4,FALSE)</f>
        <v>3772.8234054589834</v>
      </c>
      <c r="L36" s="277"/>
      <c r="M36" s="278">
        <v>60</v>
      </c>
      <c r="N36" s="279">
        <f>K36/M36</f>
        <v>62.880390090983056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60</v>
      </c>
      <c r="N37" s="279">
        <f>K37/M37</f>
        <v>1356.2833324798603</v>
      </c>
    </row>
    <row r="38" spans="1:14">
      <c r="A38" t="s">
        <v>138</v>
      </c>
      <c r="B38" s="838" t="str">
        <f>VLOOKUP(A38,EQUIPOS!A8:D154,3,FALSE)</f>
        <v>Camioneta D-300</v>
      </c>
      <c r="C38" s="839"/>
      <c r="D38" s="839"/>
      <c r="E38" s="839"/>
      <c r="F38" s="839"/>
      <c r="G38" s="839"/>
      <c r="H38" s="840"/>
      <c r="I38" s="274"/>
      <c r="J38" s="275"/>
      <c r="K38" s="276">
        <f>VLOOKUP(A38,EQUIPOS!A8:D165,4,FALSE)</f>
        <v>44515.215289410073</v>
      </c>
      <c r="L38" s="277"/>
      <c r="M38" s="278">
        <v>60</v>
      </c>
      <c r="N38" s="279">
        <f>K38/M38</f>
        <v>741.92025482350118</v>
      </c>
    </row>
    <row r="39" spans="1:14">
      <c r="B39" s="838"/>
      <c r="C39" s="839"/>
      <c r="D39" s="839"/>
      <c r="E39" s="839"/>
      <c r="F39" s="839"/>
      <c r="G39" s="839"/>
      <c r="H39" s="840"/>
      <c r="I39" s="274"/>
      <c r="J39" s="275"/>
      <c r="K39" s="276"/>
      <c r="L39" s="277"/>
      <c r="M39" s="278"/>
      <c r="N39" s="279"/>
    </row>
    <row r="40" spans="1:14">
      <c r="B40" s="838"/>
      <c r="C40" s="839"/>
      <c r="D40" s="839"/>
      <c r="E40" s="839"/>
      <c r="F40" s="839"/>
      <c r="G40" s="839"/>
      <c r="H40" s="840"/>
      <c r="I40" s="274"/>
      <c r="J40" s="275"/>
      <c r="K40" s="276"/>
      <c r="L40" s="277"/>
      <c r="M40" s="278"/>
      <c r="N40" s="279"/>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0.05</v>
      </c>
      <c r="N46" s="351">
        <f>N80*M46</f>
        <v>22.390442043167496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2183.4744194375121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860</v>
      </c>
      <c r="B53" s="49" t="str">
        <f>VLOOKUP(A53,MATERIALES!A5:D373,3,FALSE)</f>
        <v>Emulsión CRR-2</v>
      </c>
      <c r="C53" s="288"/>
      <c r="D53" s="288"/>
      <c r="E53" s="288"/>
      <c r="F53" s="288"/>
      <c r="G53" s="288"/>
      <c r="H53" s="288"/>
      <c r="I53" s="275"/>
      <c r="J53" s="231" t="str">
        <f>VLOOKUP(A53,MATERIALES!A7:D645,2,FALSE)</f>
        <v>lt</v>
      </c>
      <c r="K53" s="289">
        <v>0.12</v>
      </c>
      <c r="L53" s="274"/>
      <c r="M53" s="409">
        <f>VLOOKUP(A53,MATERIALES!A5:D396,4,FALSE)</f>
        <v>1876.2727156064332</v>
      </c>
      <c r="N53" s="279">
        <f>K53*M53</f>
        <v>225.15272587277198</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225.15272587277198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B63" s="52"/>
      <c r="C63" s="324"/>
      <c r="D63" s="324"/>
      <c r="E63" s="324"/>
      <c r="F63" s="324"/>
      <c r="G63" s="324"/>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7</v>
      </c>
      <c r="B74" s="55" t="str">
        <f>VLOOKUP(A74,'MANO DE OBRA'!A8:D68,3,FALSE)</f>
        <v>Obrero (2)</v>
      </c>
      <c r="C74" s="53"/>
      <c r="D74" s="53"/>
      <c r="E74" s="53"/>
      <c r="F74" s="53"/>
      <c r="G74" s="53"/>
      <c r="H74" s="53"/>
      <c r="I74" s="299">
        <f>K74/J74*100</f>
        <v>58520.000000000007</v>
      </c>
      <c r="J74" s="300">
        <v>185</v>
      </c>
      <c r="K74" s="301">
        <f>VLOOKUP(A74,'MANO DE OBRA'!A8:D99,4,FALSE)</f>
        <v>108262</v>
      </c>
      <c r="L74" s="56"/>
      <c r="M74" s="302">
        <v>480</v>
      </c>
      <c r="N74" s="402">
        <f>K74/M74</f>
        <v>225.54583333333332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480</v>
      </c>
      <c r="N75" s="402">
        <f>K75/M75</f>
        <v>222.26300753001664</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447.80884086334993</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2856.4359861736339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571.28719723472682</v>
      </c>
      <c r="M87" s="860"/>
      <c r="N87" s="57"/>
    </row>
    <row r="88" spans="1:14">
      <c r="B88" s="95" t="s">
        <v>973</v>
      </c>
      <c r="C88" s="96"/>
      <c r="D88" s="96"/>
      <c r="E88" s="96"/>
      <c r="F88" s="96"/>
      <c r="G88" s="96"/>
      <c r="H88" s="96"/>
      <c r="I88" s="93"/>
      <c r="J88" s="94"/>
      <c r="K88" s="311">
        <v>0.05</v>
      </c>
      <c r="L88" s="859">
        <f>N82*K88</f>
        <v>142.8217993086817</v>
      </c>
      <c r="M88" s="860"/>
      <c r="N88" s="57"/>
    </row>
    <row r="89" spans="1:14" ht="15.75" thickBot="1">
      <c r="B89" s="97" t="s">
        <v>974</v>
      </c>
      <c r="C89" s="98"/>
      <c r="D89" s="98"/>
      <c r="E89" s="98"/>
      <c r="F89" s="98"/>
      <c r="G89" s="98"/>
      <c r="H89" s="98"/>
      <c r="I89" s="99"/>
      <c r="J89" s="100"/>
      <c r="K89" s="312">
        <v>0.05</v>
      </c>
      <c r="L89" s="861">
        <f>N82*K89</f>
        <v>142.8217993086817</v>
      </c>
      <c r="M89" s="862"/>
      <c r="N89" s="57"/>
    </row>
    <row r="90" spans="1:14" ht="15.75" thickBot="1">
      <c r="B90" s="825" t="s">
        <v>953</v>
      </c>
      <c r="C90" s="826"/>
      <c r="D90" s="826"/>
      <c r="E90" s="826"/>
      <c r="F90" s="826"/>
      <c r="G90" s="826"/>
      <c r="H90" s="826"/>
      <c r="I90" s="826"/>
      <c r="J90" s="826"/>
      <c r="K90" s="826"/>
      <c r="L90" s="826"/>
      <c r="M90" s="827"/>
      <c r="N90" s="58">
        <f>L87+L88+L89</f>
        <v>856.93079585209011</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3713.3667820257242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1091</v>
      </c>
      <c r="C31" s="87" t="s">
        <v>1605</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1603</v>
      </c>
      <c r="B36" s="838" t="str">
        <f>VLOOKUP(A36,EQUIPOS!A6:D154,3,FALSE)</f>
        <v>Derretidora de asfalto (crafco o similar)</v>
      </c>
      <c r="C36" s="839"/>
      <c r="D36" s="839"/>
      <c r="E36" s="839"/>
      <c r="F36" s="839"/>
      <c r="G36" s="839"/>
      <c r="H36" s="840"/>
      <c r="I36" s="274"/>
      <c r="J36" s="275"/>
      <c r="K36" s="276">
        <f>VLOOKUP(A36,EQUIPOS!A6:D163,4,FALSE)</f>
        <v>3772.8234054589834</v>
      </c>
      <c r="L36" s="277"/>
      <c r="M36" s="278">
        <v>60</v>
      </c>
      <c r="N36" s="279">
        <f t="shared" ref="N36:N39" si="0">K36/M36</f>
        <v>62.880390090983056</v>
      </c>
    </row>
    <row r="37" spans="1:14">
      <c r="A37" s="119" t="s">
        <v>324</v>
      </c>
      <c r="B37" s="838" t="str">
        <f>VLOOKUP(A37,EQUIPOS!A7:D154,3,FALSE)</f>
        <v xml:space="preserve">Ruteadora </v>
      </c>
      <c r="C37" s="839"/>
      <c r="D37" s="839"/>
      <c r="E37" s="839"/>
      <c r="F37" s="839"/>
      <c r="G37" s="839"/>
      <c r="H37" s="840"/>
      <c r="I37" s="274"/>
      <c r="J37" s="275"/>
      <c r="K37" s="276">
        <f>VLOOKUP(A37,EQUIPOS!A7:D164,4,FALSE)</f>
        <v>8827.1765002722423</v>
      </c>
      <c r="L37" s="277"/>
      <c r="M37" s="278">
        <v>60</v>
      </c>
      <c r="N37" s="279">
        <f t="shared" si="0"/>
        <v>147.11960833787072</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81376.999948791621</v>
      </c>
      <c r="L38" s="277"/>
      <c r="M38" s="278">
        <v>60</v>
      </c>
      <c r="N38" s="279">
        <f t="shared" si="0"/>
        <v>1356.2833324798603</v>
      </c>
    </row>
    <row r="39" spans="1:14">
      <c r="A39" t="s">
        <v>138</v>
      </c>
      <c r="B39" s="838" t="str">
        <f>VLOOKUP(A39,EQUIPOS!A9:D154,3,FALSE)</f>
        <v>Camioneta D-300</v>
      </c>
      <c r="C39" s="839"/>
      <c r="D39" s="839"/>
      <c r="E39" s="839"/>
      <c r="F39" s="839"/>
      <c r="G39" s="839"/>
      <c r="H39" s="840"/>
      <c r="I39" s="274"/>
      <c r="J39" s="275"/>
      <c r="K39" s="276">
        <f>VLOOKUP(A39,EQUIPOS!A9:D166,4,FALSE)</f>
        <v>44515.215289410073</v>
      </c>
      <c r="L39" s="277"/>
      <c r="M39" s="278">
        <v>60</v>
      </c>
      <c r="N39" s="279">
        <f t="shared" si="0"/>
        <v>741.92025482350118</v>
      </c>
    </row>
    <row r="40" spans="1:14">
      <c r="B40" s="838"/>
      <c r="C40" s="839"/>
      <c r="D40" s="839"/>
      <c r="E40" s="839"/>
      <c r="F40" s="839"/>
      <c r="G40" s="839"/>
      <c r="H40" s="840"/>
      <c r="I40" s="274"/>
      <c r="J40" s="275"/>
      <c r="K40" s="276"/>
      <c r="L40" s="277"/>
      <c r="M40" s="278"/>
      <c r="N40" s="279"/>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0.05</v>
      </c>
      <c r="N46" s="351">
        <f>N84*M46</f>
        <v>22.390442043167496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2330.594027775383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799</v>
      </c>
      <c r="B53" s="49" t="str">
        <f>VLOOKUP(A53,MATERIALES!A5:D373,3,FALSE)</f>
        <v>Arena de Trituración</v>
      </c>
      <c r="C53" s="288"/>
      <c r="D53" s="288"/>
      <c r="E53" s="288"/>
      <c r="F53" s="288"/>
      <c r="G53" s="288"/>
      <c r="H53" s="288"/>
      <c r="I53" s="275"/>
      <c r="J53" s="231" t="str">
        <f>VLOOKUP(A53,MATERIALES!A7:D645,2,FALSE)</f>
        <v>m3</v>
      </c>
      <c r="K53" s="289">
        <v>7.0000000000000001E-3</v>
      </c>
      <c r="L53" s="274"/>
      <c r="M53" s="409">
        <f>VLOOKUP(A53,MATERIALES!A5:D396,4,FALSE)</f>
        <v>45227.893735725193</v>
      </c>
      <c r="N53" s="279">
        <f t="shared" ref="N53:N54" si="1">K53*M53</f>
        <v>316.59525615007635</v>
      </c>
    </row>
    <row r="54" spans="1:14">
      <c r="A54" s="122" t="s">
        <v>860</v>
      </c>
      <c r="B54" s="49" t="str">
        <f>VLOOKUP(A54,MATERIALES!A6:D373,3,FALSE)</f>
        <v>Emulsión CRR-2</v>
      </c>
      <c r="C54" s="288"/>
      <c r="D54" s="288"/>
      <c r="E54" s="288"/>
      <c r="F54" s="288"/>
      <c r="G54" s="288"/>
      <c r="H54" s="288"/>
      <c r="I54" s="275"/>
      <c r="J54" s="231" t="str">
        <f>VLOOKUP(A54,MATERIALES!A8:D646,2,FALSE)</f>
        <v>lt</v>
      </c>
      <c r="K54" s="289">
        <v>0.12</v>
      </c>
      <c r="L54" s="274"/>
      <c r="M54" s="409">
        <f>VLOOKUP(A54,MATERIALES!A6:D397,4,FALSE)</f>
        <v>1876.2727156064332</v>
      </c>
      <c r="N54" s="279">
        <f t="shared" si="1"/>
        <v>225.15272587277198</v>
      </c>
    </row>
    <row r="55" spans="1:14">
      <c r="A55" s="122"/>
      <c r="B55" s="49"/>
      <c r="C55" s="288"/>
      <c r="D55" s="288"/>
      <c r="E55" s="288"/>
      <c r="F55" s="288"/>
      <c r="G55" s="288"/>
      <c r="H55" s="288"/>
      <c r="I55" s="275"/>
      <c r="J55" s="231"/>
      <c r="K55" s="289"/>
      <c r="L55" s="274"/>
      <c r="M55" s="409"/>
      <c r="N55" s="279"/>
    </row>
    <row r="56" spans="1:14">
      <c r="A56" s="122"/>
      <c r="B56" s="49"/>
      <c r="C56" s="288"/>
      <c r="D56" s="288"/>
      <c r="E56" s="288"/>
      <c r="F56" s="288"/>
      <c r="G56" s="288"/>
      <c r="H56" s="288"/>
      <c r="I56" s="275"/>
      <c r="J56" s="231"/>
      <c r="K56" s="289"/>
      <c r="L56" s="274"/>
      <c r="M56" s="409"/>
      <c r="N56" s="279"/>
    </row>
    <row r="57" spans="1:14">
      <c r="A57" s="122"/>
      <c r="B57" s="49"/>
      <c r="C57" s="288"/>
      <c r="D57" s="288"/>
      <c r="E57" s="288"/>
      <c r="F57" s="288"/>
      <c r="G57" s="288"/>
      <c r="H57" s="288"/>
      <c r="I57" s="275"/>
      <c r="J57" s="231"/>
      <c r="K57" s="289"/>
      <c r="L57" s="274"/>
      <c r="M57" s="409"/>
      <c r="N57" s="279"/>
    </row>
    <row r="58" spans="1:14">
      <c r="A58" s="122"/>
      <c r="B58" s="49"/>
      <c r="C58" s="288"/>
      <c r="D58" s="288"/>
      <c r="E58" s="288"/>
      <c r="F58" s="288"/>
      <c r="G58" s="288"/>
      <c r="H58" s="288"/>
      <c r="I58" s="275"/>
      <c r="J58" s="231"/>
      <c r="K58" s="289"/>
      <c r="L58" s="274"/>
      <c r="M58" s="409"/>
      <c r="N58" s="279"/>
    </row>
    <row r="59" spans="1:14">
      <c r="B59" s="49"/>
      <c r="C59" s="288"/>
      <c r="D59" s="288"/>
      <c r="E59" s="288"/>
      <c r="F59" s="288"/>
      <c r="G59" s="288"/>
      <c r="H59" s="288"/>
      <c r="I59" s="275"/>
      <c r="J59" s="231"/>
      <c r="K59" s="289"/>
      <c r="L59" s="274"/>
      <c r="M59" s="290"/>
      <c r="N59" s="291"/>
    </row>
    <row r="60" spans="1:14">
      <c r="B60" s="49"/>
      <c r="C60" s="288"/>
      <c r="D60" s="288"/>
      <c r="E60" s="288"/>
      <c r="F60" s="288"/>
      <c r="G60" s="288"/>
      <c r="H60" s="288"/>
      <c r="I60" s="275"/>
      <c r="J60" s="231"/>
      <c r="K60" s="289"/>
      <c r="L60" s="274"/>
      <c r="M60" s="290"/>
      <c r="N60" s="291"/>
    </row>
    <row r="61" spans="1:14" ht="15.75" thickBot="1">
      <c r="B61" s="820"/>
      <c r="C61" s="821"/>
      <c r="D61" s="821"/>
      <c r="E61" s="821"/>
      <c r="F61" s="821"/>
      <c r="G61" s="821"/>
      <c r="H61" s="821"/>
      <c r="I61" s="822"/>
      <c r="J61" s="48"/>
      <c r="K61" s="50"/>
      <c r="L61" s="823"/>
      <c r="M61" s="824"/>
      <c r="N61" s="51"/>
    </row>
    <row r="62" spans="1:14" ht="15.75" thickBot="1">
      <c r="B62" s="825" t="s">
        <v>953</v>
      </c>
      <c r="C62" s="826"/>
      <c r="D62" s="826"/>
      <c r="E62" s="826"/>
      <c r="F62" s="826"/>
      <c r="G62" s="826"/>
      <c r="H62" s="826"/>
      <c r="I62" s="826"/>
      <c r="J62" s="826"/>
      <c r="K62" s="826"/>
      <c r="L62" s="826"/>
      <c r="M62" s="827"/>
      <c r="N62" s="401">
        <f>SUM(N53:N61)</f>
        <v>541.7479820228483</v>
      </c>
    </row>
    <row r="63" spans="1:14">
      <c r="B63" s="39"/>
      <c r="C63" s="40"/>
      <c r="D63" s="40"/>
      <c r="E63" s="40"/>
      <c r="F63" s="40"/>
      <c r="G63" s="40"/>
      <c r="H63" s="40"/>
      <c r="I63" s="40"/>
      <c r="J63" s="40"/>
      <c r="K63" s="40"/>
      <c r="L63" s="40"/>
      <c r="M63" s="40"/>
      <c r="N63" s="41"/>
    </row>
    <row r="64" spans="1:14">
      <c r="B64" s="70" t="s">
        <v>956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0" t="s">
        <v>957</v>
      </c>
      <c r="C66" s="321"/>
      <c r="D66" s="321"/>
      <c r="E66" s="321"/>
      <c r="F66" s="321"/>
      <c r="G66" s="321"/>
      <c r="H66" s="79" t="s">
        <v>945</v>
      </c>
      <c r="I66" s="80" t="s">
        <v>958</v>
      </c>
      <c r="J66" s="81" t="s">
        <v>959</v>
      </c>
      <c r="K66" s="79" t="s">
        <v>960</v>
      </c>
      <c r="L66" s="828" t="s">
        <v>961</v>
      </c>
      <c r="M66" s="801"/>
      <c r="N66" s="82" t="s">
        <v>951</v>
      </c>
    </row>
    <row r="67" spans="1:15">
      <c r="A67" t="s">
        <v>1227</v>
      </c>
      <c r="B67" s="52" t="str">
        <f>VLOOKUP(A67,TRANSPORTE!A5:D117,3,FALSE)</f>
        <v>Transporte de Arena</v>
      </c>
      <c r="C67" s="324"/>
      <c r="D67" s="324"/>
      <c r="E67" s="324"/>
      <c r="F67" s="324"/>
      <c r="G67" s="324"/>
      <c r="H67" s="318" t="s">
        <v>339</v>
      </c>
      <c r="I67" s="420">
        <v>7.0000000000000001E-3</v>
      </c>
      <c r="J67" s="293">
        <v>1</v>
      </c>
      <c r="K67" s="420">
        <f>I67*J67</f>
        <v>7.0000000000000001E-3</v>
      </c>
      <c r="L67" s="829">
        <f>VLOOKUP(A67,TRANSPORTE!A6:D120,4,FALSE)</f>
        <v>1122.7940548877348</v>
      </c>
      <c r="M67" s="830"/>
      <c r="N67" s="294">
        <f>L67*K67</f>
        <v>7.8595583842141439</v>
      </c>
    </row>
    <row r="68" spans="1:15">
      <c r="B68" s="52"/>
      <c r="C68" s="53"/>
      <c r="D68" s="53"/>
      <c r="E68" s="53"/>
      <c r="F68" s="53"/>
      <c r="G68" s="53"/>
      <c r="H68" s="318"/>
      <c r="I68" s="286"/>
      <c r="J68" s="293"/>
      <c r="K68" s="286"/>
      <c r="L68" s="829"/>
      <c r="M68" s="830"/>
      <c r="N68" s="294"/>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c r="B71" s="52"/>
      <c r="C71" s="53"/>
      <c r="D71" s="53"/>
      <c r="E71" s="53"/>
      <c r="F71" s="53"/>
      <c r="G71" s="53"/>
      <c r="H71" s="295"/>
      <c r="I71" s="286"/>
      <c r="J71" s="286"/>
      <c r="K71" s="286"/>
      <c r="L71" s="296"/>
      <c r="M71" s="297"/>
      <c r="N71" s="298"/>
    </row>
    <row r="72" spans="1:15" ht="15.75" thickBot="1">
      <c r="B72" s="454"/>
      <c r="C72" s="455"/>
      <c r="D72" s="455"/>
      <c r="E72" s="455"/>
      <c r="F72" s="455"/>
      <c r="G72" s="455"/>
      <c r="H72" s="54"/>
      <c r="I72" s="132"/>
      <c r="J72" s="132"/>
      <c r="K72" s="132"/>
      <c r="L72" s="814"/>
      <c r="M72" s="815"/>
      <c r="N72" s="133"/>
    </row>
    <row r="73" spans="1:15" ht="15.75" thickBot="1">
      <c r="B73" s="831" t="s">
        <v>953</v>
      </c>
      <c r="C73" s="832"/>
      <c r="D73" s="832"/>
      <c r="E73" s="832"/>
      <c r="F73" s="832"/>
      <c r="G73" s="832"/>
      <c r="H73" s="832"/>
      <c r="I73" s="832"/>
      <c r="J73" s="832"/>
      <c r="K73" s="832"/>
      <c r="L73" s="832"/>
      <c r="M73" s="833"/>
      <c r="N73" s="110">
        <f>N67+N68+N69+N70+N71</f>
        <v>7.8595583842141439</v>
      </c>
    </row>
    <row r="74" spans="1:15">
      <c r="B74" s="39"/>
      <c r="C74" s="40"/>
      <c r="D74" s="40"/>
      <c r="E74" s="40"/>
      <c r="F74" s="40"/>
      <c r="G74" s="40"/>
      <c r="H74" s="40"/>
      <c r="I74" s="40"/>
      <c r="J74" s="40"/>
      <c r="K74" s="40"/>
      <c r="L74" s="40"/>
      <c r="M74" s="40"/>
      <c r="N74" s="41"/>
    </row>
    <row r="75" spans="1:15">
      <c r="B75" s="70" t="s">
        <v>962</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1" t="s">
        <v>963</v>
      </c>
      <c r="C77" s="852"/>
      <c r="D77" s="852"/>
      <c r="E77" s="852"/>
      <c r="F77" s="852"/>
      <c r="G77" s="852"/>
      <c r="H77" s="852"/>
      <c r="I77" s="79" t="s">
        <v>964</v>
      </c>
      <c r="J77" s="81" t="s">
        <v>1410</v>
      </c>
      <c r="K77" s="80" t="s">
        <v>966</v>
      </c>
      <c r="L77" s="853" t="s">
        <v>950</v>
      </c>
      <c r="M77" s="854"/>
      <c r="N77" s="104" t="s">
        <v>951</v>
      </c>
    </row>
    <row r="78" spans="1:15">
      <c r="A78" t="s">
        <v>7</v>
      </c>
      <c r="B78" s="55" t="str">
        <f>VLOOKUP(A78,'MANO DE OBRA'!A8:D68,3,FALSE)</f>
        <v>Obrero (2)</v>
      </c>
      <c r="C78" s="53"/>
      <c r="D78" s="53"/>
      <c r="E78" s="53"/>
      <c r="F78" s="53"/>
      <c r="G78" s="53"/>
      <c r="H78" s="53"/>
      <c r="I78" s="299">
        <f>K78/J78*100</f>
        <v>58520.000000000007</v>
      </c>
      <c r="J78" s="300">
        <v>185</v>
      </c>
      <c r="K78" s="301">
        <f>VLOOKUP(A78,'MANO DE OBRA'!A8:D99,4,FALSE)</f>
        <v>108262</v>
      </c>
      <c r="L78" s="56"/>
      <c r="M78" s="302">
        <v>480</v>
      </c>
      <c r="N78" s="402">
        <f>K78/M78</f>
        <v>225.54583333333332</v>
      </c>
      <c r="O78" s="112"/>
    </row>
    <row r="79" spans="1:15">
      <c r="A79" t="s">
        <v>30</v>
      </c>
      <c r="B79" s="55" t="str">
        <f>VLOOKUP(A79,'MANO DE OBRA'!A8:D69,3,FALSE)</f>
        <v>Oficial</v>
      </c>
      <c r="C79" s="53"/>
      <c r="D79" s="53"/>
      <c r="E79" s="53"/>
      <c r="F79" s="53"/>
      <c r="G79" s="53"/>
      <c r="H79" s="53"/>
      <c r="I79" s="299">
        <f>K79/J79*100</f>
        <v>57668.23979157189</v>
      </c>
      <c r="J79" s="300">
        <v>185</v>
      </c>
      <c r="K79" s="301">
        <f>VLOOKUP(A79,'MANO DE OBRA'!A8:D100,4,FALSE)</f>
        <v>106686.24361440798</v>
      </c>
      <c r="L79" s="56"/>
      <c r="M79" s="306">
        <v>480</v>
      </c>
      <c r="N79" s="402">
        <f>K79/M79</f>
        <v>222.26300753001664</v>
      </c>
    </row>
    <row r="80" spans="1:15">
      <c r="B80" s="55"/>
      <c r="C80" s="53"/>
      <c r="D80" s="53"/>
      <c r="E80" s="53"/>
      <c r="F80" s="53"/>
      <c r="G80" s="53"/>
      <c r="H80" s="53"/>
      <c r="I80" s="299"/>
      <c r="J80" s="300"/>
      <c r="K80" s="301"/>
      <c r="L80" s="56"/>
      <c r="M80" s="307"/>
      <c r="N80" s="402"/>
    </row>
    <row r="81" spans="1:14">
      <c r="B81" s="55"/>
      <c r="C81" s="53"/>
      <c r="D81" s="53"/>
      <c r="E81" s="53"/>
      <c r="F81" s="53"/>
      <c r="G81" s="53"/>
      <c r="H81" s="53"/>
      <c r="I81" s="286"/>
      <c r="J81" s="304"/>
      <c r="K81" s="305"/>
      <c r="L81" s="325"/>
      <c r="M81" s="307"/>
      <c r="N81" s="303"/>
    </row>
    <row r="82" spans="1:14">
      <c r="B82" s="55"/>
      <c r="C82" s="53"/>
      <c r="D82" s="53"/>
      <c r="E82" s="53"/>
      <c r="F82" s="53"/>
      <c r="G82" s="53"/>
      <c r="H82" s="53"/>
      <c r="I82" s="286"/>
      <c r="J82" s="304"/>
      <c r="K82" s="305"/>
      <c r="L82" s="325"/>
      <c r="M82" s="307"/>
      <c r="N82" s="303"/>
    </row>
    <row r="83" spans="1:14" ht="15.75" thickBot="1">
      <c r="B83" s="812"/>
      <c r="C83" s="813"/>
      <c r="D83" s="813"/>
      <c r="E83" s="813"/>
      <c r="F83" s="813"/>
      <c r="G83" s="813"/>
      <c r="H83" s="813"/>
      <c r="I83" s="132"/>
      <c r="J83" s="132"/>
      <c r="K83" s="132"/>
      <c r="L83" s="913"/>
      <c r="M83" s="913"/>
      <c r="N83" s="51"/>
    </row>
    <row r="84" spans="1:14" ht="15.75" thickBot="1">
      <c r="B84" s="831" t="s">
        <v>953</v>
      </c>
      <c r="C84" s="832"/>
      <c r="D84" s="832"/>
      <c r="E84" s="832"/>
      <c r="F84" s="832"/>
      <c r="G84" s="832"/>
      <c r="H84" s="832"/>
      <c r="I84" s="832"/>
      <c r="J84" s="832"/>
      <c r="K84" s="832"/>
      <c r="L84" s="832"/>
      <c r="M84" s="833"/>
      <c r="N84" s="308">
        <f>SUM(N78:N83)</f>
        <v>447.80884086334993</v>
      </c>
    </row>
    <row r="85" spans="1:14" ht="15.75" thickBot="1">
      <c r="B85" s="39"/>
      <c r="C85" s="40"/>
      <c r="D85" s="40"/>
      <c r="E85" s="40"/>
      <c r="F85" s="40"/>
      <c r="G85" s="40"/>
      <c r="H85" s="40"/>
      <c r="I85" s="40"/>
      <c r="J85" s="40"/>
      <c r="K85" s="40"/>
      <c r="L85" s="40"/>
      <c r="M85" s="40"/>
      <c r="N85" s="41"/>
    </row>
    <row r="86" spans="1:14" ht="15.75" thickBot="1">
      <c r="B86" s="825" t="s">
        <v>967</v>
      </c>
      <c r="C86" s="826"/>
      <c r="D86" s="826"/>
      <c r="E86" s="826"/>
      <c r="F86" s="826"/>
      <c r="G86" s="826"/>
      <c r="H86" s="826"/>
      <c r="I86" s="826"/>
      <c r="J86" s="826"/>
      <c r="K86" s="826"/>
      <c r="L86" s="826"/>
      <c r="M86" s="827"/>
      <c r="N86" s="105">
        <f>N48+N62+N73+N84</f>
        <v>3328.0104090457953</v>
      </c>
    </row>
    <row r="87" spans="1:14">
      <c r="B87" s="39"/>
      <c r="C87" s="40"/>
      <c r="D87" s="40"/>
      <c r="E87" s="40"/>
      <c r="F87" s="40"/>
      <c r="G87" s="40"/>
      <c r="H87" s="40"/>
      <c r="I87" s="40"/>
      <c r="J87" s="40"/>
      <c r="K87" s="40"/>
      <c r="L87" s="40"/>
      <c r="M87" s="40"/>
      <c r="N87" s="41"/>
    </row>
    <row r="88" spans="1:14">
      <c r="B88" s="70" t="s">
        <v>968</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16" t="s">
        <v>969</v>
      </c>
      <c r="C90" s="817"/>
      <c r="D90" s="817"/>
      <c r="E90" s="817"/>
      <c r="F90" s="817"/>
      <c r="G90" s="817"/>
      <c r="H90" s="817"/>
      <c r="I90" s="321"/>
      <c r="J90" s="341"/>
      <c r="K90" s="309" t="s">
        <v>970</v>
      </c>
      <c r="L90" s="855" t="s">
        <v>971</v>
      </c>
      <c r="M90" s="856"/>
      <c r="N90" s="310"/>
    </row>
    <row r="91" spans="1:14">
      <c r="B91" s="857" t="s">
        <v>972</v>
      </c>
      <c r="C91" s="858"/>
      <c r="D91" s="858"/>
      <c r="E91" s="858"/>
      <c r="F91" s="858"/>
      <c r="G91" s="858"/>
      <c r="H91" s="858"/>
      <c r="I91" s="93"/>
      <c r="J91" s="94"/>
      <c r="K91" s="311">
        <v>0.2</v>
      </c>
      <c r="L91" s="859">
        <f>N86*K91</f>
        <v>665.60208180915913</v>
      </c>
      <c r="M91" s="860"/>
      <c r="N91" s="57"/>
    </row>
    <row r="92" spans="1:14">
      <c r="B92" s="95" t="s">
        <v>973</v>
      </c>
      <c r="C92" s="96"/>
      <c r="D92" s="96"/>
      <c r="E92" s="96"/>
      <c r="F92" s="96"/>
      <c r="G92" s="96"/>
      <c r="H92" s="96"/>
      <c r="I92" s="93"/>
      <c r="J92" s="94"/>
      <c r="K92" s="311">
        <v>0.05</v>
      </c>
      <c r="L92" s="859">
        <f>N86*K92</f>
        <v>166.40052045228978</v>
      </c>
      <c r="M92" s="860"/>
      <c r="N92" s="57"/>
    </row>
    <row r="93" spans="1:14" ht="15.75" thickBot="1">
      <c r="B93" s="97" t="s">
        <v>974</v>
      </c>
      <c r="C93" s="98"/>
      <c r="D93" s="98"/>
      <c r="E93" s="98"/>
      <c r="F93" s="98"/>
      <c r="G93" s="98"/>
      <c r="H93" s="98"/>
      <c r="I93" s="99"/>
      <c r="J93" s="100"/>
      <c r="K93" s="312">
        <v>0.05</v>
      </c>
      <c r="L93" s="861">
        <f>N86*K93</f>
        <v>166.40052045228978</v>
      </c>
      <c r="M93" s="862"/>
      <c r="N93" s="57"/>
    </row>
    <row r="94" spans="1:14" ht="15.75" thickBot="1">
      <c r="B94" s="825" t="s">
        <v>953</v>
      </c>
      <c r="C94" s="826"/>
      <c r="D94" s="826"/>
      <c r="E94" s="826"/>
      <c r="F94" s="826"/>
      <c r="G94" s="826"/>
      <c r="H94" s="826"/>
      <c r="I94" s="826"/>
      <c r="J94" s="826"/>
      <c r="K94" s="826"/>
      <c r="L94" s="826"/>
      <c r="M94" s="827"/>
      <c r="N94" s="58">
        <f>L91+L92+L93</f>
        <v>998.40312271373875</v>
      </c>
    </row>
    <row r="95" spans="1:14" ht="15.75" thickBot="1">
      <c r="B95" s="39"/>
      <c r="C95" s="40"/>
      <c r="D95" s="40"/>
      <c r="E95" s="40"/>
      <c r="F95" s="40"/>
      <c r="G95" s="40"/>
      <c r="H95" s="40"/>
      <c r="I95" s="40"/>
      <c r="J95" s="40"/>
      <c r="K95" s="40"/>
      <c r="L95" s="40"/>
      <c r="M95" s="40"/>
      <c r="N95" s="41"/>
    </row>
    <row r="96" spans="1:14" ht="15.75" thickBot="1">
      <c r="A96" t="s">
        <v>2016</v>
      </c>
      <c r="B96" s="825" t="s">
        <v>975</v>
      </c>
      <c r="C96" s="826"/>
      <c r="D96" s="826"/>
      <c r="E96" s="826"/>
      <c r="F96" s="826"/>
      <c r="G96" s="826"/>
      <c r="H96" s="826"/>
      <c r="I96" s="826"/>
      <c r="J96" s="826"/>
      <c r="K96" s="826"/>
      <c r="L96" s="826"/>
      <c r="M96" s="827"/>
      <c r="N96" s="195">
        <f>N86+N94</f>
        <v>4326.4135317595337</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976</v>
      </c>
      <c r="F101" s="59"/>
      <c r="G101" s="59"/>
      <c r="H101" s="59"/>
      <c r="I101" s="59"/>
      <c r="J101" s="59"/>
      <c r="K101" s="18"/>
      <c r="L101" s="18"/>
      <c r="M101" s="18"/>
      <c r="N101" s="23"/>
    </row>
    <row r="102" spans="2:14">
      <c r="B102" s="22"/>
      <c r="C102" s="18"/>
      <c r="D102" s="18"/>
      <c r="E102" s="18" t="s">
        <v>977</v>
      </c>
      <c r="F102" s="18"/>
      <c r="G102" s="18"/>
      <c r="H102" s="18"/>
      <c r="I102" s="18"/>
      <c r="J102" s="18"/>
      <c r="K102" s="18"/>
      <c r="L102" s="18"/>
      <c r="M102" s="18"/>
      <c r="N102" s="23"/>
    </row>
    <row r="103" spans="2:14">
      <c r="B103" s="22"/>
      <c r="C103" s="18"/>
      <c r="D103" s="18"/>
      <c r="E103" s="18" t="s">
        <v>978</v>
      </c>
      <c r="F103" s="18"/>
      <c r="G103" s="18"/>
      <c r="H103" s="18"/>
      <c r="I103" s="18"/>
      <c r="J103" s="18"/>
      <c r="K103" s="18"/>
      <c r="L103" s="18"/>
      <c r="M103" s="18"/>
      <c r="N103" s="23"/>
    </row>
    <row r="104" spans="2:14">
      <c r="B104" s="22"/>
      <c r="C104" s="18"/>
      <c r="D104" s="18"/>
      <c r="E104" s="18" t="s">
        <v>979</v>
      </c>
      <c r="F104" s="18"/>
      <c r="G104" s="18"/>
      <c r="H104" s="18"/>
      <c r="I104" s="18"/>
      <c r="J104" s="18"/>
      <c r="K104" s="18"/>
      <c r="L104" s="18"/>
      <c r="M104" s="18"/>
      <c r="N104" s="23"/>
    </row>
    <row r="105" spans="2:14" ht="15.75" thickBot="1">
      <c r="B105" s="22"/>
      <c r="C105" s="18"/>
      <c r="D105" s="18"/>
      <c r="E105" s="18"/>
      <c r="F105" s="18" t="s">
        <v>980</v>
      </c>
      <c r="G105" s="18"/>
      <c r="H105" s="18"/>
      <c r="I105" s="18"/>
      <c r="J105" s="18"/>
      <c r="K105" s="18"/>
      <c r="L105" s="18"/>
      <c r="M105" s="18"/>
      <c r="N105" s="23"/>
    </row>
    <row r="106" spans="2:14">
      <c r="B106" s="234" t="s">
        <v>2216</v>
      </c>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c r="B109" s="237"/>
      <c r="C109" s="238"/>
      <c r="D109" s="238"/>
      <c r="E109" s="238"/>
      <c r="F109" s="238"/>
      <c r="G109" s="238"/>
      <c r="H109" s="238"/>
      <c r="I109" s="238"/>
      <c r="J109" s="238"/>
      <c r="K109" s="238"/>
      <c r="L109" s="238"/>
      <c r="M109" s="238"/>
      <c r="N109" s="239"/>
    </row>
    <row r="110" spans="2:14" ht="15.75" thickBot="1">
      <c r="B110" s="240"/>
      <c r="C110" s="241"/>
      <c r="D110" s="241"/>
      <c r="E110" s="241"/>
      <c r="F110" s="241"/>
      <c r="G110" s="241"/>
      <c r="H110" s="241"/>
      <c r="I110" s="241"/>
      <c r="J110" s="241"/>
      <c r="K110" s="241"/>
      <c r="L110" s="241"/>
      <c r="M110" s="241"/>
      <c r="N110" s="242"/>
    </row>
    <row r="111" spans="2:14">
      <c r="B111" s="243"/>
      <c r="C111" s="244"/>
      <c r="D111" s="244"/>
      <c r="E111" s="244"/>
      <c r="F111" s="244"/>
      <c r="G111" s="244"/>
      <c r="H111" s="244"/>
      <c r="I111" s="244"/>
      <c r="J111" s="244"/>
      <c r="K111" s="244"/>
      <c r="L111" s="244"/>
      <c r="M111" s="244"/>
      <c r="N111" s="245"/>
    </row>
    <row r="112" spans="2:14">
      <c r="B112" s="229" t="s">
        <v>2217</v>
      </c>
      <c r="C112" s="37"/>
      <c r="D112" s="37"/>
      <c r="E112" s="37"/>
      <c r="F112" s="37"/>
      <c r="G112" s="37"/>
      <c r="H112" s="37"/>
      <c r="I112" s="37"/>
      <c r="J112" s="37"/>
      <c r="K112" s="37"/>
      <c r="L112" s="37"/>
      <c r="M112" s="37"/>
      <c r="N112" s="38"/>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338"/>
      <c r="C119" s="339"/>
      <c r="D119" s="339"/>
      <c r="E119" s="339"/>
      <c r="F119" s="339"/>
      <c r="G119" s="339"/>
      <c r="H119" s="339"/>
      <c r="I119" s="339"/>
      <c r="J119" s="339"/>
      <c r="K119" s="339"/>
      <c r="L119" s="339"/>
      <c r="M119" s="339"/>
      <c r="N119" s="340"/>
    </row>
    <row r="120" spans="2:14">
      <c r="B120" s="229"/>
      <c r="C120" s="37"/>
      <c r="D120" s="37"/>
      <c r="E120" s="37"/>
      <c r="F120" s="37"/>
      <c r="G120" s="37"/>
      <c r="H120" s="37"/>
      <c r="I120" s="37"/>
      <c r="J120" s="37"/>
      <c r="K120" s="37"/>
      <c r="L120" s="37"/>
      <c r="M120" s="37"/>
      <c r="N120" s="38"/>
    </row>
    <row r="121" spans="2:14">
      <c r="B121" s="22"/>
      <c r="C121" s="18"/>
      <c r="D121" s="18"/>
      <c r="E121" s="18" t="s">
        <v>976</v>
      </c>
      <c r="F121" s="59"/>
      <c r="G121" s="59"/>
      <c r="H121" s="18"/>
      <c r="I121" s="18"/>
      <c r="J121" s="18"/>
      <c r="K121" s="18"/>
      <c r="L121" s="18"/>
      <c r="M121" s="18"/>
      <c r="N121" s="23"/>
    </row>
    <row r="122" spans="2:14">
      <c r="B122" s="22"/>
      <c r="C122" s="18"/>
      <c r="D122" s="18"/>
      <c r="E122" s="60" t="s">
        <v>977</v>
      </c>
      <c r="F122" s="18"/>
      <c r="G122" s="18"/>
      <c r="H122" s="60"/>
      <c r="I122" s="60"/>
      <c r="J122" s="60"/>
      <c r="K122" s="18"/>
      <c r="L122" s="18"/>
      <c r="M122" s="18"/>
      <c r="N122" s="23"/>
    </row>
    <row r="123" spans="2:14">
      <c r="B123" s="22"/>
      <c r="C123" s="18"/>
      <c r="D123" s="18"/>
      <c r="E123" s="61" t="s">
        <v>981</v>
      </c>
      <c r="F123" s="18"/>
      <c r="G123" s="18"/>
      <c r="H123" s="61"/>
      <c r="I123" s="61"/>
      <c r="J123" s="61"/>
      <c r="K123" s="18"/>
      <c r="L123" s="18"/>
      <c r="M123" s="18"/>
      <c r="N123" s="23"/>
    </row>
    <row r="124" spans="2:14">
      <c r="B124" s="62"/>
      <c r="C124" s="37"/>
      <c r="D124" s="37"/>
      <c r="E124" s="18" t="s">
        <v>979</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2220</v>
      </c>
      <c r="C126" s="61"/>
      <c r="D126" s="61"/>
      <c r="E126" s="18"/>
      <c r="F126" s="18"/>
      <c r="G126" s="18"/>
      <c r="H126" s="18"/>
      <c r="I126" s="18"/>
      <c r="J126" s="802"/>
      <c r="K126" s="802"/>
      <c r="L126" s="802"/>
      <c r="M126" s="802"/>
      <c r="N126" s="803"/>
    </row>
    <row r="127" spans="2:14" ht="15.75" thickBot="1">
      <c r="B127" s="268" t="s">
        <v>2221</v>
      </c>
      <c r="C127" s="400"/>
      <c r="D127" s="400"/>
      <c r="E127" s="63"/>
      <c r="F127" s="63"/>
      <c r="G127" s="63"/>
      <c r="H127" s="63"/>
      <c r="I127" s="63"/>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1092</v>
      </c>
      <c r="C31" s="87" t="s">
        <v>2039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3014.1578293612533</v>
      </c>
      <c r="L36" s="277"/>
      <c r="M36" s="278">
        <v>6.25</v>
      </c>
      <c r="N36" s="279">
        <f t="shared" ref="N36:N41" si="0">K36/M36</f>
        <v>482.26525269780052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v>
      </c>
      <c r="N37" s="279">
        <f t="shared" si="0"/>
        <v>1627.5399989758325</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4"/>
      <c r="J38" s="275"/>
      <c r="K38" s="276">
        <f>VLOOKUP(A38,EQUIPOS!A8:D165,4,FALSE)</f>
        <v>21703.986818903988</v>
      </c>
      <c r="L38" s="277"/>
      <c r="M38" s="278">
        <v>3.75</v>
      </c>
      <c r="N38" s="279">
        <f t="shared" si="0"/>
        <v>5787.7298183743969</v>
      </c>
    </row>
    <row r="39" spans="1:14">
      <c r="A39" t="s">
        <v>228</v>
      </c>
      <c r="B39" s="838" t="str">
        <f>VLOOKUP(A39,EQUIPOS!A9:D154,3,FALSE)</f>
        <v xml:space="preserve">Formaleta metálica (concreto hidráulico)
</v>
      </c>
      <c r="C39" s="839"/>
      <c r="D39" s="839"/>
      <c r="E39" s="839"/>
      <c r="F39" s="839"/>
      <c r="G39" s="839"/>
      <c r="H39" s="840"/>
      <c r="I39" s="274"/>
      <c r="J39" s="275"/>
      <c r="K39" s="276">
        <f>VLOOKUP(A39,EQUIPOS!A9:D166,4,FALSE)</f>
        <v>1140.0488116495624</v>
      </c>
      <c r="L39" s="277"/>
      <c r="M39" s="278">
        <v>6.25</v>
      </c>
      <c r="N39" s="279">
        <f t="shared" si="0"/>
        <v>182.40780986392997</v>
      </c>
    </row>
    <row r="40" spans="1:14">
      <c r="A40" t="s">
        <v>301</v>
      </c>
      <c r="B40" s="838" t="str">
        <f>VLOOKUP(A40,EQUIPOS!A10:D154,3,FALSE)</f>
        <v>Regla vibratoria, de longitud de 3 a 5 m, motor de 3600 rpm, potencia 6 HP</v>
      </c>
      <c r="C40" s="839"/>
      <c r="D40" s="839"/>
      <c r="E40" s="839"/>
      <c r="F40" s="839"/>
      <c r="G40" s="839"/>
      <c r="H40" s="840"/>
      <c r="I40" s="274"/>
      <c r="J40" s="275"/>
      <c r="K40" s="276">
        <f>VLOOKUP(A40,EQUIPOS!A10:D167,4,FALSE)</f>
        <v>15156.46624046244</v>
      </c>
      <c r="L40" s="277"/>
      <c r="M40" s="278">
        <v>6.25</v>
      </c>
      <c r="N40" s="279">
        <f t="shared" si="0"/>
        <v>2425.0345984739902</v>
      </c>
    </row>
    <row r="41" spans="1:14">
      <c r="A41" t="s">
        <v>363</v>
      </c>
      <c r="B41" s="838" t="str">
        <f>VLOOKUP(A41,EQUIPOS!A11:D155,3,FALSE)</f>
        <v>Vibrador de concreto, Motor de 3 hp a 18.000 rpm Mangueras de 4 mt</v>
      </c>
      <c r="C41" s="839"/>
      <c r="D41" s="839"/>
      <c r="E41" s="839"/>
      <c r="F41" s="839"/>
      <c r="G41" s="839"/>
      <c r="H41" s="840"/>
      <c r="I41" s="274"/>
      <c r="J41" s="275"/>
      <c r="K41" s="276">
        <f>VLOOKUP(A41,EQUIPOS!A11:D168,4,FALSE)</f>
        <v>6052.4143711913766</v>
      </c>
      <c r="L41" s="277"/>
      <c r="M41" s="278">
        <v>6.25</v>
      </c>
      <c r="N41" s="279">
        <f t="shared" si="0"/>
        <v>968.38629939062025</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N83*M46</f>
        <v>971.20648722881606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12444.570265005386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s="150" t="s">
        <v>382</v>
      </c>
      <c r="B53" s="49" t="str">
        <f>VLOOKUP(A53,MATERIALES!A5:D373,3,FALSE)</f>
        <v>Barras de transferencia de carga (1'')</v>
      </c>
      <c r="C53" s="288"/>
      <c r="D53" s="288"/>
      <c r="E53" s="288"/>
      <c r="F53" s="288"/>
      <c r="G53" s="288"/>
      <c r="H53" s="288"/>
      <c r="I53" s="275"/>
      <c r="J53" s="231" t="str">
        <f>VLOOKUP(A53,MATERIALES!A7:D645,2,FALSE)</f>
        <v>kg</v>
      </c>
      <c r="K53" s="414">
        <v>6.1342592592592586</v>
      </c>
      <c r="L53" s="274"/>
      <c r="M53" s="409">
        <f>VLOOKUP(A53,MATERIALES!A5:D396,4,FALSE)</f>
        <v>3572.3384472280682</v>
      </c>
      <c r="N53" s="279">
        <f>K53*M53</f>
        <v>21913.650197116618</v>
      </c>
    </row>
    <row r="54" spans="1:14">
      <c r="A54" s="150" t="s">
        <v>384</v>
      </c>
      <c r="B54" s="49" t="str">
        <f>VLOOKUP(A54,MATERIALES!A6:D373,3,FALSE)</f>
        <v>Barras de unión de 1/2´´</v>
      </c>
      <c r="C54" s="288"/>
      <c r="D54" s="288"/>
      <c r="E54" s="288"/>
      <c r="F54" s="288"/>
      <c r="G54" s="288"/>
      <c r="H54" s="288"/>
      <c r="I54" s="275"/>
      <c r="J54" s="231" t="str">
        <f>VLOOKUP(A54,MATERIALES!A8:D646,2,FALSE)</f>
        <v>kg</v>
      </c>
      <c r="K54" s="289">
        <v>0.37037037037037041</v>
      </c>
      <c r="L54" s="274"/>
      <c r="M54" s="409">
        <f>VLOOKUP(A54,MATERIALES!A6:D397,4,FALSE)</f>
        <v>3466.3343390017158</v>
      </c>
      <c r="N54" s="279">
        <f>K54*M54</f>
        <v>1283.8275329635985</v>
      </c>
    </row>
    <row r="55" spans="1:14">
      <c r="A55" s="150" t="s">
        <v>417</v>
      </c>
      <c r="B55" s="49" t="str">
        <f>VLOOKUP(A55,MATERIALES!A6:D373,3,FALSE)</f>
        <v>Cintilla De Poliuretano (Sikarod) (Pavimentos De Concreto Hidráulico)</v>
      </c>
      <c r="C55" s="288"/>
      <c r="D55" s="288"/>
      <c r="E55" s="288"/>
      <c r="F55" s="288"/>
      <c r="G55" s="288"/>
      <c r="H55" s="288"/>
      <c r="I55" s="275"/>
      <c r="J55" s="231" t="str">
        <f>VLOOKUP(A55,MATERIALES!A9:D647,2,FALSE)</f>
        <v>m</v>
      </c>
      <c r="K55" s="289">
        <v>1.1111111111111112</v>
      </c>
      <c r="L55" s="274"/>
      <c r="M55" s="409">
        <f>VLOOKUP(A55,MATERIALES!A6:D398,4,FALSE)</f>
        <v>1452.2562827010245</v>
      </c>
      <c r="N55" s="279">
        <f>K55*M55</f>
        <v>1613.6180918900272</v>
      </c>
    </row>
    <row r="56" spans="1:14">
      <c r="A56" s="150" t="s">
        <v>646</v>
      </c>
      <c r="B56" s="49" t="str">
        <f>VLOOKUP(A56,MATERIALES!A6:D373,3,FALSE)</f>
        <v>Sello de silicona o sellador autonivelante</v>
      </c>
      <c r="C56" s="288"/>
      <c r="D56" s="288"/>
      <c r="E56" s="288"/>
      <c r="F56" s="288"/>
      <c r="G56" s="288"/>
      <c r="H56" s="288"/>
      <c r="I56" s="275"/>
      <c r="J56" s="231" t="str">
        <f>VLOOKUP(A56,MATERIALES!A10:D648,2,FALSE)</f>
        <v>m</v>
      </c>
      <c r="K56" s="289">
        <v>1.1111111111111112</v>
      </c>
      <c r="L56" s="274"/>
      <c r="M56" s="409">
        <f>VLOOKUP(A56,MATERIALES!A6:D399,4,FALSE)</f>
        <v>6031.6337580794379</v>
      </c>
      <c r="N56" s="279">
        <f>K56*M56</f>
        <v>6701.8152867549315</v>
      </c>
    </row>
    <row r="57" spans="1:14">
      <c r="A57" s="150" t="s">
        <v>778</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8" t="str">
        <f>VLOOKUP(A57,MATERIALES!A11:D649,2,FALSE)</f>
        <v>kg</v>
      </c>
      <c r="K57" s="50">
        <v>1.1200000000000001</v>
      </c>
      <c r="L57" s="829">
        <f>VLOOKUP(A57,MATERIALES!A4:D373,4,FALSE)</f>
        <v>5607.6173251740292</v>
      </c>
      <c r="M57" s="830"/>
      <c r="N57" s="279">
        <f>K57*L57</f>
        <v>6280.5314041949132</v>
      </c>
    </row>
    <row r="58" spans="1:14">
      <c r="A58" s="150" t="s">
        <v>838</v>
      </c>
      <c r="B58" s="323" t="str">
        <f>VLOOKUP(A58,MATERIALES!A8:D373,3,FALSE)</f>
        <v>Concreto hidráulico para pavimento MR-43</v>
      </c>
      <c r="C58" s="324"/>
      <c r="D58" s="324"/>
      <c r="E58" s="324"/>
      <c r="F58" s="324"/>
      <c r="G58" s="324"/>
      <c r="H58" s="324"/>
      <c r="I58" s="324"/>
      <c r="J58" s="318" t="str">
        <f>VLOOKUP(A58,MATERIALES!A11:D650,2,FALSE)</f>
        <v>m3</v>
      </c>
      <c r="K58" s="50">
        <v>1.01</v>
      </c>
      <c r="L58" s="325"/>
      <c r="M58" s="421">
        <f>VLOOKUP(A58,MATERIALES!A8:D401,4,FALSE)</f>
        <v>414772.8746680707</v>
      </c>
      <c r="N58" s="279">
        <f>K58*M58</f>
        <v>418920.60341475141</v>
      </c>
    </row>
    <row r="59" spans="1:14">
      <c r="B59" s="323"/>
      <c r="C59" s="324"/>
      <c r="D59" s="324"/>
      <c r="E59" s="324"/>
      <c r="F59" s="324"/>
      <c r="G59" s="324"/>
      <c r="H59" s="324"/>
      <c r="I59" s="324"/>
      <c r="J59" s="50"/>
      <c r="K59" s="50"/>
      <c r="L59" s="325"/>
      <c r="M59" s="326"/>
      <c r="N59" s="51"/>
    </row>
    <row r="60" spans="1:14" ht="15.75" thickBot="1">
      <c r="B60" s="316"/>
      <c r="C60" s="317"/>
      <c r="D60" s="317"/>
      <c r="E60" s="317"/>
      <c r="F60" s="317"/>
      <c r="G60" s="317"/>
      <c r="H60" s="317"/>
      <c r="I60" s="317"/>
      <c r="J60" s="132"/>
      <c r="K60" s="132"/>
      <c r="L60" s="332"/>
      <c r="M60" s="331"/>
      <c r="N60" s="133"/>
    </row>
    <row r="61" spans="1:14" ht="15.75" thickBot="1">
      <c r="B61" s="825" t="s">
        <v>953</v>
      </c>
      <c r="C61" s="826"/>
      <c r="D61" s="826"/>
      <c r="E61" s="826"/>
      <c r="F61" s="826"/>
      <c r="G61" s="826"/>
      <c r="H61" s="826"/>
      <c r="I61" s="826"/>
      <c r="J61" s="826"/>
      <c r="K61" s="826"/>
      <c r="L61" s="826"/>
      <c r="M61" s="827"/>
      <c r="N61" s="401">
        <f>SUM(N53:N60)</f>
        <v>456714.04592767148</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829">
        <f>VLOOKUP(A66,TRANSPORTE!A5:D117,4,FALSE)</f>
        <v>1561.704458162031</v>
      </c>
      <c r="M66" s="830"/>
      <c r="N66" s="294">
        <f>K66*L66</f>
        <v>1577.3215027436513</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f>N66+N67+N68+N69+N70</f>
        <v>1577.3215027436513</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133"/>
    </row>
    <row r="83" spans="1:14" ht="15.75" thickBot="1">
      <c r="B83" s="831" t="s">
        <v>953</v>
      </c>
      <c r="C83" s="832"/>
      <c r="D83" s="832"/>
      <c r="E83" s="832"/>
      <c r="F83" s="832"/>
      <c r="G83" s="832"/>
      <c r="H83" s="832"/>
      <c r="I83" s="832"/>
      <c r="J83" s="832"/>
      <c r="K83" s="832"/>
      <c r="L83" s="832"/>
      <c r="M83" s="833"/>
      <c r="N83" s="467">
        <f>SUM(N77:N82)</f>
        <v>9712.0648722881597</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N48+N61+N72+N83</f>
        <v>480448.00256770867</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96089.600513541736</v>
      </c>
      <c r="M90" s="860"/>
      <c r="N90" s="57"/>
    </row>
    <row r="91" spans="1:14">
      <c r="B91" s="95" t="s">
        <v>973</v>
      </c>
      <c r="C91" s="96"/>
      <c r="D91" s="96"/>
      <c r="E91" s="96"/>
      <c r="F91" s="96"/>
      <c r="G91" s="96"/>
      <c r="H91" s="96"/>
      <c r="I91" s="93"/>
      <c r="J91" s="94"/>
      <c r="K91" s="311">
        <v>0.05</v>
      </c>
      <c r="L91" s="859">
        <f>N85*K91</f>
        <v>24022.400128385434</v>
      </c>
      <c r="M91" s="860"/>
      <c r="N91" s="57"/>
    </row>
    <row r="92" spans="1:14" ht="15.75" thickBot="1">
      <c r="B92" s="97" t="s">
        <v>974</v>
      </c>
      <c r="C92" s="98"/>
      <c r="D92" s="98"/>
      <c r="E92" s="98"/>
      <c r="F92" s="98"/>
      <c r="G92" s="98"/>
      <c r="H92" s="98"/>
      <c r="I92" s="99"/>
      <c r="J92" s="100"/>
      <c r="K92" s="312">
        <v>0.05</v>
      </c>
      <c r="L92" s="861">
        <f>N85*K92</f>
        <v>24022.400128385434</v>
      </c>
      <c r="M92" s="862"/>
      <c r="N92" s="57"/>
    </row>
    <row r="93" spans="1:14" ht="15.75" thickBot="1">
      <c r="B93" s="825" t="s">
        <v>953</v>
      </c>
      <c r="C93" s="826"/>
      <c r="D93" s="826"/>
      <c r="E93" s="826"/>
      <c r="F93" s="826"/>
      <c r="G93" s="826"/>
      <c r="H93" s="826"/>
      <c r="I93" s="826"/>
      <c r="J93" s="826"/>
      <c r="K93" s="826"/>
      <c r="L93" s="826"/>
      <c r="M93" s="827"/>
      <c r="N93" s="58">
        <f>L90+L91+L92</f>
        <v>144134.40077031261</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624582.40333802125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02"/>
      <c r="K125" s="802"/>
      <c r="L125" s="802"/>
      <c r="M125" s="802"/>
      <c r="N125" s="803"/>
    </row>
    <row r="126" spans="2:14" ht="15.75" customHeight="1" thickBot="1">
      <c r="B126" s="268" t="s">
        <v>2221</v>
      </c>
      <c r="C126" s="400"/>
      <c r="D126" s="400"/>
      <c r="E126" s="63"/>
      <c r="F126" s="63"/>
      <c r="G126" s="63"/>
      <c r="H126" s="63"/>
      <c r="I126" s="63"/>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1624</v>
      </c>
      <c r="C31" s="87" t="s">
        <v>1623</v>
      </c>
      <c r="D31" s="88"/>
      <c r="E31" s="88"/>
      <c r="F31" s="88"/>
      <c r="G31" s="88"/>
      <c r="H31" s="88"/>
      <c r="I31" s="88"/>
      <c r="J31" s="89"/>
      <c r="K31" s="315"/>
      <c r="L31" s="313" t="s">
        <v>387</v>
      </c>
      <c r="M31" s="210"/>
      <c r="N31" s="90"/>
    </row>
    <row r="32" spans="1:14" ht="8.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3014.1578293612533</v>
      </c>
      <c r="L36" s="277"/>
      <c r="M36" s="278">
        <v>6.25</v>
      </c>
      <c r="N36" s="279">
        <f t="shared" ref="N36:N41" si="0">K36/M36</f>
        <v>482.26525269780052</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81376.999948791621</v>
      </c>
      <c r="L37" s="277"/>
      <c r="M37" s="278">
        <v>50</v>
      </c>
      <c r="N37" s="279">
        <f t="shared" si="0"/>
        <v>1627.5399989758325</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4"/>
      <c r="J38" s="275"/>
      <c r="K38" s="276">
        <f>VLOOKUP(A38,EQUIPOS!A8:D165,4,FALSE)</f>
        <v>21703.986818903988</v>
      </c>
      <c r="L38" s="277"/>
      <c r="M38" s="278">
        <v>3.75</v>
      </c>
      <c r="N38" s="279">
        <f t="shared" si="0"/>
        <v>5787.7298183743969</v>
      </c>
    </row>
    <row r="39" spans="1:14">
      <c r="A39" t="s">
        <v>228</v>
      </c>
      <c r="B39" s="838" t="str">
        <f>VLOOKUP(A39,EQUIPOS!A9:D154,3,FALSE)</f>
        <v xml:space="preserve">Formaleta metálica (concreto hidráulico)
</v>
      </c>
      <c r="C39" s="839"/>
      <c r="D39" s="839"/>
      <c r="E39" s="839"/>
      <c r="F39" s="839"/>
      <c r="G39" s="839"/>
      <c r="H39" s="840"/>
      <c r="I39" s="274"/>
      <c r="J39" s="275"/>
      <c r="K39" s="276">
        <f>VLOOKUP(A39,EQUIPOS!A9:D166,4,FALSE)</f>
        <v>1140.0488116495624</v>
      </c>
      <c r="L39" s="277"/>
      <c r="M39" s="278">
        <v>6.25</v>
      </c>
      <c r="N39" s="279">
        <f t="shared" si="0"/>
        <v>182.40780986392997</v>
      </c>
    </row>
    <row r="40" spans="1:14">
      <c r="A40" t="s">
        <v>301</v>
      </c>
      <c r="B40" s="838" t="str">
        <f>VLOOKUP(A40,EQUIPOS!A10:D154,3,FALSE)</f>
        <v>Regla vibratoria, de longitud de 3 a 5 m, motor de 3600 rpm, potencia 6 HP</v>
      </c>
      <c r="C40" s="839"/>
      <c r="D40" s="839"/>
      <c r="E40" s="839"/>
      <c r="F40" s="839"/>
      <c r="G40" s="839"/>
      <c r="H40" s="840"/>
      <c r="I40" s="274"/>
      <c r="J40" s="275"/>
      <c r="K40" s="276">
        <f>VLOOKUP(A40,EQUIPOS!A10:D167,4,FALSE)</f>
        <v>15156.46624046244</v>
      </c>
      <c r="L40" s="277"/>
      <c r="M40" s="278">
        <v>6.25</v>
      </c>
      <c r="N40" s="279">
        <f t="shared" si="0"/>
        <v>2425.0345984739902</v>
      </c>
    </row>
    <row r="41" spans="1:14">
      <c r="A41" t="s">
        <v>363</v>
      </c>
      <c r="B41" s="838" t="str">
        <f>VLOOKUP(A41,EQUIPOS!A11:D155,3,FALSE)</f>
        <v>Vibrador de concreto, Motor de 3 hp a 18.000 rpm Mangueras de 4 mt</v>
      </c>
      <c r="C41" s="839"/>
      <c r="D41" s="839"/>
      <c r="E41" s="839"/>
      <c r="F41" s="839"/>
      <c r="G41" s="839"/>
      <c r="H41" s="840"/>
      <c r="I41" s="274"/>
      <c r="J41" s="275"/>
      <c r="K41" s="276">
        <f>VLOOKUP(A41,EQUIPOS!A11:D168,4,FALSE)</f>
        <v>6052.4143711913766</v>
      </c>
      <c r="L41" s="277"/>
      <c r="M41" s="278">
        <v>6.25</v>
      </c>
      <c r="N41" s="279">
        <f t="shared" si="0"/>
        <v>968.38629939062025</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N83*M46</f>
        <v>971.20648722881606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12444.570265005386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s="150" t="s">
        <v>382</v>
      </c>
      <c r="B53" s="49" t="str">
        <f>VLOOKUP(A53,MATERIALES!A5:D373,3,FALSE)</f>
        <v>Barras de transferencia de carga (1'')</v>
      </c>
      <c r="C53" s="288"/>
      <c r="D53" s="288"/>
      <c r="E53" s="288"/>
      <c r="F53" s="288"/>
      <c r="G53" s="288"/>
      <c r="H53" s="288"/>
      <c r="I53" s="275"/>
      <c r="J53" s="231" t="s">
        <v>377</v>
      </c>
      <c r="K53" s="289">
        <v>6.1342592592592586</v>
      </c>
      <c r="L53" s="274"/>
      <c r="M53" s="409">
        <f>VLOOKUP(A53,MATERIALES!A5:D396,4,FALSE)</f>
        <v>3572.3384472280682</v>
      </c>
      <c r="N53" s="279">
        <f>K53*M53</f>
        <v>21913.650197116618</v>
      </c>
    </row>
    <row r="54" spans="1:14">
      <c r="A54" s="150" t="s">
        <v>751</v>
      </c>
      <c r="B54" s="49" t="str">
        <f>VLOOKUP(A54,MATERIALES!A6:D373,3,FALSE)</f>
        <v>Aditivo Acelerante de Fraguado</v>
      </c>
      <c r="C54" s="288"/>
      <c r="D54" s="288"/>
      <c r="E54" s="288"/>
      <c r="F54" s="288"/>
      <c r="G54" s="288"/>
      <c r="H54" s="288"/>
      <c r="I54" s="275"/>
      <c r="J54" s="231" t="s">
        <v>377</v>
      </c>
      <c r="K54" s="289">
        <v>1.1200000000000001</v>
      </c>
      <c r="L54" s="274"/>
      <c r="M54" s="409">
        <f>VLOOKUP(A54,MATERIALES!A6:D397,4,FALSE)</f>
        <v>17278.669640895401</v>
      </c>
      <c r="N54" s="279">
        <f>K54*M54</f>
        <v>19352.109997802851</v>
      </c>
    </row>
    <row r="55" spans="1:14">
      <c r="A55" s="150" t="s">
        <v>384</v>
      </c>
      <c r="B55" s="49" t="str">
        <f>VLOOKUP(A55,MATERIALES!A6:D373,3,FALSE)</f>
        <v>Barras de unión de 1/2´´</v>
      </c>
      <c r="C55" s="288"/>
      <c r="D55" s="288"/>
      <c r="E55" s="288"/>
      <c r="F55" s="288"/>
      <c r="G55" s="288"/>
      <c r="H55" s="288"/>
      <c r="I55" s="275"/>
      <c r="J55" s="231" t="s">
        <v>377</v>
      </c>
      <c r="K55" s="289">
        <v>0.37037037037037041</v>
      </c>
      <c r="L55" s="274"/>
      <c r="M55" s="409">
        <f>VLOOKUP(A55,MATERIALES!A6:D398,4,FALSE)</f>
        <v>3466.3343390017158</v>
      </c>
      <c r="N55" s="279">
        <f>K55*M55</f>
        <v>1283.8275329635985</v>
      </c>
    </row>
    <row r="56" spans="1:14">
      <c r="A56" s="150" t="s">
        <v>417</v>
      </c>
      <c r="B56" s="49" t="str">
        <f>VLOOKUP(A56,MATERIALES!A6:D373,3,FALSE)</f>
        <v>Cintilla De Poliuretano (Sikarod) (Pavimentos De Concreto Hidráulico)</v>
      </c>
      <c r="C56" s="288"/>
      <c r="D56" s="288"/>
      <c r="E56" s="288"/>
      <c r="F56" s="288"/>
      <c r="G56" s="288"/>
      <c r="H56" s="288"/>
      <c r="I56" s="275"/>
      <c r="J56" s="231" t="s">
        <v>144</v>
      </c>
      <c r="K56" s="289">
        <v>1.1111111111111112</v>
      </c>
      <c r="L56" s="274"/>
      <c r="M56" s="409">
        <f>VLOOKUP(A56,MATERIALES!A6:D399,4,FALSE)</f>
        <v>1452.2562827010245</v>
      </c>
      <c r="N56" s="279">
        <f>K56*M56</f>
        <v>1613.6180918900272</v>
      </c>
    </row>
    <row r="57" spans="1:14">
      <c r="A57" s="150" t="s">
        <v>646</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8" t="s">
        <v>144</v>
      </c>
      <c r="K57" s="50">
        <v>1.1111111111111112</v>
      </c>
      <c r="L57" s="829">
        <f>VLOOKUP(A57,MATERIALES!A4:D373,4,FALSE)</f>
        <v>6031.6337580794379</v>
      </c>
      <c r="M57" s="830"/>
      <c r="N57" s="279">
        <f>K57*L57</f>
        <v>6701.8152867549315</v>
      </c>
    </row>
    <row r="58" spans="1:14">
      <c r="A58" s="150" t="s">
        <v>778</v>
      </c>
      <c r="B58" s="323" t="str">
        <f>VLOOKUP(A58,MATERIALES!A8:D373,3,FALSE)</f>
        <v>Antisol blanco (presentación 20 kg)</v>
      </c>
      <c r="C58" s="324"/>
      <c r="D58" s="324"/>
      <c r="E58" s="324"/>
      <c r="F58" s="324"/>
      <c r="G58" s="324"/>
      <c r="H58" s="324"/>
      <c r="I58" s="324"/>
      <c r="J58" s="318" t="s">
        <v>377</v>
      </c>
      <c r="K58" s="50">
        <v>1.1200000000000001</v>
      </c>
      <c r="L58" s="422"/>
      <c r="M58" s="421">
        <f>VLOOKUP(A58,MATERIALES!A8:D401,4,FALSE)</f>
        <v>5607.6173251740292</v>
      </c>
      <c r="N58" s="279">
        <f>K58*M58</f>
        <v>6280.5314041949132</v>
      </c>
    </row>
    <row r="59" spans="1:14">
      <c r="A59" t="s">
        <v>838</v>
      </c>
      <c r="B59" s="323" t="str">
        <f>VLOOKUP(A59,MATERIALES!A9:D373,3,FALSE)</f>
        <v>Concreto hidráulico para pavimento MR-43</v>
      </c>
      <c r="C59" s="324"/>
      <c r="D59" s="324"/>
      <c r="E59" s="324"/>
      <c r="F59" s="324"/>
      <c r="G59" s="324"/>
      <c r="H59" s="324"/>
      <c r="I59" s="324"/>
      <c r="J59" s="318" t="s">
        <v>387</v>
      </c>
      <c r="K59" s="50">
        <v>1.01</v>
      </c>
      <c r="L59" s="422"/>
      <c r="M59" s="421">
        <f>VLOOKUP(A59,MATERIALES!A9:D402,4,FALSE)</f>
        <v>414772.8746680707</v>
      </c>
      <c r="N59" s="279">
        <f>K59*M59</f>
        <v>418920.60341475141</v>
      </c>
    </row>
    <row r="60" spans="1:14" ht="15.75" thickBot="1">
      <c r="B60" s="316"/>
      <c r="C60" s="317"/>
      <c r="D60" s="317"/>
      <c r="E60" s="317"/>
      <c r="F60" s="317"/>
      <c r="G60" s="317"/>
      <c r="H60" s="317"/>
      <c r="I60" s="317"/>
      <c r="J60" s="132"/>
      <c r="K60" s="132"/>
      <c r="L60" s="332"/>
      <c r="M60" s="331"/>
      <c r="N60" s="133"/>
    </row>
    <row r="61" spans="1:14" ht="15.75" thickBot="1">
      <c r="B61" s="825" t="s">
        <v>953</v>
      </c>
      <c r="C61" s="826"/>
      <c r="D61" s="826"/>
      <c r="E61" s="826"/>
      <c r="F61" s="826"/>
      <c r="G61" s="826"/>
      <c r="H61" s="826"/>
      <c r="I61" s="826"/>
      <c r="J61" s="826"/>
      <c r="K61" s="826"/>
      <c r="L61" s="826"/>
      <c r="M61" s="827"/>
      <c r="N61" s="401">
        <f>SUM(N53:N60)</f>
        <v>476066.15592547436</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829">
        <f>VLOOKUP(A66,TRANSPORTE!A5:D117,4,FALSE)</f>
        <v>1561.704458162031</v>
      </c>
      <c r="M66" s="830"/>
      <c r="N66" s="294">
        <f>K66*L66</f>
        <v>1577.3215027436513</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f>N66+N67+N68+N69+N70</f>
        <v>1577.3215027436513</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51"/>
    </row>
    <row r="83" spans="1:14" ht="15.75" thickBot="1">
      <c r="B83" s="831" t="s">
        <v>953</v>
      </c>
      <c r="C83" s="832"/>
      <c r="D83" s="832"/>
      <c r="E83" s="832"/>
      <c r="F83" s="832"/>
      <c r="G83" s="832"/>
      <c r="H83" s="832"/>
      <c r="I83" s="832"/>
      <c r="J83" s="832"/>
      <c r="K83" s="832"/>
      <c r="L83" s="832"/>
      <c r="M83" s="833"/>
      <c r="N83" s="308">
        <f>SUM(N77:N82)</f>
        <v>9712.0648722881597</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N48+N61+N72+N83</f>
        <v>499800.11256551155</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99960.022513102318</v>
      </c>
      <c r="M90" s="860"/>
      <c r="N90" s="57"/>
    </row>
    <row r="91" spans="1:14">
      <c r="B91" s="95" t="s">
        <v>973</v>
      </c>
      <c r="C91" s="96"/>
      <c r="D91" s="96"/>
      <c r="E91" s="96"/>
      <c r="F91" s="96"/>
      <c r="G91" s="96"/>
      <c r="H91" s="96"/>
      <c r="I91" s="93"/>
      <c r="J91" s="94"/>
      <c r="K91" s="311">
        <v>0.05</v>
      </c>
      <c r="L91" s="859">
        <f>N85*K91</f>
        <v>24990.00562827558</v>
      </c>
      <c r="M91" s="860"/>
      <c r="N91" s="57"/>
    </row>
    <row r="92" spans="1:14" ht="15.75" thickBot="1">
      <c r="B92" s="97" t="s">
        <v>974</v>
      </c>
      <c r="C92" s="98"/>
      <c r="D92" s="98"/>
      <c r="E92" s="98"/>
      <c r="F92" s="98"/>
      <c r="G92" s="98"/>
      <c r="H92" s="98"/>
      <c r="I92" s="99"/>
      <c r="J92" s="100"/>
      <c r="K92" s="312">
        <v>0.05</v>
      </c>
      <c r="L92" s="861">
        <f>N85*K92</f>
        <v>24990.00562827558</v>
      </c>
      <c r="M92" s="862"/>
      <c r="N92" s="57"/>
    </row>
    <row r="93" spans="1:14" ht="15.75" thickBot="1">
      <c r="B93" s="825" t="s">
        <v>953</v>
      </c>
      <c r="C93" s="826"/>
      <c r="D93" s="826"/>
      <c r="E93" s="826"/>
      <c r="F93" s="826"/>
      <c r="G93" s="826"/>
      <c r="H93" s="826"/>
      <c r="I93" s="826"/>
      <c r="J93" s="826"/>
      <c r="K93" s="826"/>
      <c r="L93" s="826"/>
      <c r="M93" s="827"/>
      <c r="N93" s="58">
        <f>L90+L91+L92</f>
        <v>149940.03376965347</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649740.14633516502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02"/>
      <c r="K125" s="802"/>
      <c r="L125" s="802"/>
      <c r="M125" s="802"/>
      <c r="N125" s="803"/>
    </row>
    <row r="126" spans="2:14" ht="15.75" customHeight="1" thickBot="1">
      <c r="B126" s="268" t="s">
        <v>2221</v>
      </c>
      <c r="C126" s="400"/>
      <c r="D126" s="400"/>
      <c r="E126" s="63"/>
      <c r="F126" s="63"/>
      <c r="G126" s="63"/>
      <c r="H126" s="63"/>
      <c r="I126" s="63"/>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29.25" customHeight="1" thickBot="1">
      <c r="A31" s="163" t="s">
        <v>1845</v>
      </c>
      <c r="B31" s="86" t="s">
        <v>1093</v>
      </c>
      <c r="C31" s="965" t="s">
        <v>1625</v>
      </c>
      <c r="D31" s="966"/>
      <c r="E31" s="966"/>
      <c r="F31" s="966"/>
      <c r="G31" s="966"/>
      <c r="H31" s="966"/>
      <c r="I31" s="966"/>
      <c r="J31" s="966"/>
      <c r="K31" s="475"/>
      <c r="L31" s="313" t="s">
        <v>377</v>
      </c>
      <c r="M31" s="210"/>
      <c r="N31" s="90"/>
    </row>
    <row r="32" spans="1:14" ht="13.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c r="C42" s="846"/>
      <c r="D42" s="846"/>
      <c r="E42" s="44"/>
      <c r="F42" s="45"/>
      <c r="G42" s="45"/>
      <c r="H42" s="46"/>
      <c r="I42" s="42"/>
      <c r="J42" s="43"/>
      <c r="K42" s="286"/>
      <c r="L42" s="283"/>
      <c r="M42" s="408"/>
      <c r="N42" s="351"/>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824</v>
      </c>
      <c r="B49" s="49" t="str">
        <f>VLOOKUP(A49,MATERIALES!A4:D373,3,FALSE)</f>
        <v>Cemento Porthland Norma ASTM C150 Tipo _______</v>
      </c>
      <c r="C49" s="288"/>
      <c r="D49" s="288"/>
      <c r="E49" s="288"/>
      <c r="F49" s="288"/>
      <c r="G49" s="288"/>
      <c r="H49" s="288"/>
      <c r="I49" s="275"/>
      <c r="J49" s="423" t="str">
        <f>VLOOKUP(A49,MATERIALES!A5:D641,2,FALSE)</f>
        <v>kg</v>
      </c>
      <c r="K49" s="289">
        <v>1</v>
      </c>
      <c r="L49" s="274"/>
      <c r="M49" s="409">
        <f>VLOOKUP(A49,MATERIALES!A5:D396,4,FALSE)</f>
        <v>699.62711429392425</v>
      </c>
      <c r="N49" s="279">
        <f>K49*M49</f>
        <v>699.62711429392425</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699.62711429392425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N44+N54+N65+N76</f>
        <v>699.62711429392425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139.92542285878486</v>
      </c>
      <c r="M83" s="860"/>
      <c r="N83" s="57"/>
    </row>
    <row r="84" spans="1:14">
      <c r="B84" s="95" t="s">
        <v>973</v>
      </c>
      <c r="C84" s="96"/>
      <c r="D84" s="96"/>
      <c r="E84" s="96"/>
      <c r="F84" s="96"/>
      <c r="G84" s="96"/>
      <c r="H84" s="96"/>
      <c r="I84" s="93"/>
      <c r="J84" s="94"/>
      <c r="K84" s="311">
        <v>0.05</v>
      </c>
      <c r="L84" s="859">
        <f>N78*K84</f>
        <v>34.981355714696214</v>
      </c>
      <c r="M84" s="860"/>
      <c r="N84" s="57"/>
    </row>
    <row r="85" spans="1:14" ht="15.75" thickBot="1">
      <c r="B85" s="97" t="s">
        <v>974</v>
      </c>
      <c r="C85" s="98"/>
      <c r="D85" s="98"/>
      <c r="E85" s="98"/>
      <c r="F85" s="98"/>
      <c r="G85" s="98"/>
      <c r="H85" s="98"/>
      <c r="I85" s="99"/>
      <c r="J85" s="100"/>
      <c r="K85" s="312">
        <v>0.05</v>
      </c>
      <c r="L85" s="861">
        <f>N78*K85</f>
        <v>34.981355714696214</v>
      </c>
      <c r="M85" s="862"/>
      <c r="N85" s="57"/>
    </row>
    <row r="86" spans="1:14" ht="15.75" thickBot="1">
      <c r="B86" s="825" t="s">
        <v>953</v>
      </c>
      <c r="C86" s="826"/>
      <c r="D86" s="826"/>
      <c r="E86" s="826"/>
      <c r="F86" s="826"/>
      <c r="G86" s="826"/>
      <c r="H86" s="826"/>
      <c r="I86" s="826"/>
      <c r="J86" s="826"/>
      <c r="K86" s="826"/>
      <c r="L86" s="826"/>
      <c r="M86" s="827"/>
      <c r="N86" s="58">
        <f>L83+L84+L85</f>
        <v>209.88813428817727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909.51524858210155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1626</v>
      </c>
      <c r="C31" s="965" t="s">
        <v>2040</v>
      </c>
      <c r="D31" s="966"/>
      <c r="E31" s="966"/>
      <c r="F31" s="966"/>
      <c r="G31" s="966"/>
      <c r="H31" s="966"/>
      <c r="I31" s="966"/>
      <c r="J31" s="966"/>
      <c r="K31" s="47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c r="C42" s="846"/>
      <c r="D42" s="846"/>
      <c r="E42" s="44"/>
      <c r="F42" s="45"/>
      <c r="G42" s="45"/>
      <c r="H42" s="46"/>
      <c r="I42" s="42"/>
      <c r="J42" s="43"/>
      <c r="K42" s="286"/>
      <c r="L42" s="283"/>
      <c r="M42" s="408"/>
      <c r="N42" s="351"/>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826</v>
      </c>
      <c r="B49" s="49" t="str">
        <f>VLOOKUP(A49,MATERIALES!A4:D373,3,FALSE)</f>
        <v>Cemento Hidráulico adicionado, Norma ASTM C595 Tipo _______</v>
      </c>
      <c r="C49" s="288"/>
      <c r="D49" s="288"/>
      <c r="E49" s="288"/>
      <c r="F49" s="288"/>
      <c r="G49" s="288"/>
      <c r="H49" s="288"/>
      <c r="I49" s="275"/>
      <c r="J49" s="423" t="str">
        <f>VLOOKUP(A49,MATERIALES!A5:D641,2,FALSE)</f>
        <v>kg</v>
      </c>
      <c r="K49" s="289">
        <v>1</v>
      </c>
      <c r="L49" s="274"/>
      <c r="M49" s="409">
        <f>VLOOKUP(A49,MATERIALES!A5:D396,4,FALSE)</f>
        <v>731.42834676182986</v>
      </c>
      <c r="N49" s="279">
        <f>K49*M49</f>
        <v>731.42834676182986</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731.42834676182986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N44+N54+N65+N76</f>
        <v>731.42834676182986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146.28566935236597</v>
      </c>
      <c r="M83" s="860"/>
      <c r="N83" s="57"/>
    </row>
    <row r="84" spans="1:14">
      <c r="B84" s="95" t="s">
        <v>973</v>
      </c>
      <c r="C84" s="96"/>
      <c r="D84" s="96"/>
      <c r="E84" s="96"/>
      <c r="F84" s="96"/>
      <c r="G84" s="96"/>
      <c r="H84" s="96"/>
      <c r="I84" s="93"/>
      <c r="J84" s="94"/>
      <c r="K84" s="311">
        <v>0.05</v>
      </c>
      <c r="L84" s="859">
        <f>N78*K84</f>
        <v>36.571417338091493</v>
      </c>
      <c r="M84" s="860"/>
      <c r="N84" s="57"/>
    </row>
    <row r="85" spans="1:14" ht="15.75" thickBot="1">
      <c r="B85" s="97" t="s">
        <v>974</v>
      </c>
      <c r="C85" s="98"/>
      <c r="D85" s="98"/>
      <c r="E85" s="98"/>
      <c r="F85" s="98"/>
      <c r="G85" s="98"/>
      <c r="H85" s="98"/>
      <c r="I85" s="99"/>
      <c r="J85" s="100"/>
      <c r="K85" s="312">
        <v>0.05</v>
      </c>
      <c r="L85" s="861">
        <f>N78*K85</f>
        <v>36.571417338091493</v>
      </c>
      <c r="M85" s="862"/>
      <c r="N85" s="57"/>
    </row>
    <row r="86" spans="1:14" ht="15.75" thickBot="1">
      <c r="B86" s="825" t="s">
        <v>953</v>
      </c>
      <c r="C86" s="826"/>
      <c r="D86" s="826"/>
      <c r="E86" s="826"/>
      <c r="F86" s="826"/>
      <c r="G86" s="826"/>
      <c r="H86" s="826"/>
      <c r="I86" s="826"/>
      <c r="J86" s="826"/>
      <c r="K86" s="826"/>
      <c r="L86" s="826"/>
      <c r="M86" s="827"/>
      <c r="N86" s="58">
        <f>L83+L84+L85</f>
        <v>219.42850402854896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950.85685079037876</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41.25" customHeight="1" thickBot="1">
      <c r="A31" t="s">
        <v>1845</v>
      </c>
      <c r="B31" s="86" t="s">
        <v>1627</v>
      </c>
      <c r="C31" s="965" t="s">
        <v>2041</v>
      </c>
      <c r="D31" s="966"/>
      <c r="E31" s="966"/>
      <c r="F31" s="966"/>
      <c r="G31" s="966"/>
      <c r="H31" s="966"/>
      <c r="I31" s="966"/>
      <c r="J31" s="966"/>
      <c r="K31" s="475"/>
      <c r="L31" s="313" t="s">
        <v>377</v>
      </c>
      <c r="M31" s="210"/>
      <c r="N31" s="90"/>
    </row>
    <row r="32" spans="1:14" ht="18.7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c r="C42" s="846"/>
      <c r="D42" s="846"/>
      <c r="E42" s="44"/>
      <c r="F42" s="45"/>
      <c r="G42" s="45"/>
      <c r="H42" s="46"/>
      <c r="I42" s="42"/>
      <c r="J42" s="43"/>
      <c r="K42" s="286"/>
      <c r="L42" s="283"/>
      <c r="M42" s="408"/>
      <c r="N42" s="351"/>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804</v>
      </c>
      <c r="B49" s="49" t="str">
        <f>VLOOKUP(A49,MATERIALES!A4:D373,3,FALSE)</f>
        <v>Cemento gris</v>
      </c>
      <c r="C49" s="288"/>
      <c r="D49" s="288"/>
      <c r="E49" s="288"/>
      <c r="F49" s="288"/>
      <c r="G49" s="288"/>
      <c r="H49" s="288"/>
      <c r="I49" s="275"/>
      <c r="J49" s="423" t="str">
        <f>VLOOKUP(A49,MATERIALES!A5:D641,2,FALSE)</f>
        <v>kg</v>
      </c>
      <c r="K49" s="289">
        <v>1</v>
      </c>
      <c r="L49" s="274"/>
      <c r="M49" s="409">
        <f>VLOOKUP(A49,MATERIALES!A5:D396,4,FALSE)</f>
        <v>530.59134514075413</v>
      </c>
      <c r="N49" s="279">
        <f>K49*M49</f>
        <v>530.59134514075413</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530.59134514075413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N44+N54+N65+N76</f>
        <v>530.59134514075413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106.11826902815083</v>
      </c>
      <c r="M83" s="860"/>
      <c r="N83" s="57"/>
    </row>
    <row r="84" spans="1:14">
      <c r="B84" s="95" t="s">
        <v>973</v>
      </c>
      <c r="C84" s="96"/>
      <c r="D84" s="96"/>
      <c r="E84" s="96"/>
      <c r="F84" s="96"/>
      <c r="G84" s="96"/>
      <c r="H84" s="96"/>
      <c r="I84" s="93"/>
      <c r="J84" s="94"/>
      <c r="K84" s="311">
        <v>0.05</v>
      </c>
      <c r="L84" s="859">
        <f>N78*K84</f>
        <v>26.529567257037709</v>
      </c>
      <c r="M84" s="860"/>
      <c r="N84" s="57"/>
    </row>
    <row r="85" spans="1:14" ht="15.75" thickBot="1">
      <c r="B85" s="97" t="s">
        <v>974</v>
      </c>
      <c r="C85" s="98"/>
      <c r="D85" s="98"/>
      <c r="E85" s="98"/>
      <c r="F85" s="98"/>
      <c r="G85" s="98"/>
      <c r="H85" s="98"/>
      <c r="I85" s="99"/>
      <c r="J85" s="100"/>
      <c r="K85" s="312">
        <v>0.05</v>
      </c>
      <c r="L85" s="861">
        <f>N78*K85</f>
        <v>26.529567257037709</v>
      </c>
      <c r="M85" s="862"/>
      <c r="N85" s="57"/>
    </row>
    <row r="86" spans="1:14" ht="15.75" thickBot="1">
      <c r="B86" s="825" t="s">
        <v>953</v>
      </c>
      <c r="C86" s="826"/>
      <c r="D86" s="826"/>
      <c r="E86" s="826"/>
      <c r="F86" s="826"/>
      <c r="G86" s="826"/>
      <c r="H86" s="826"/>
      <c r="I86" s="826"/>
      <c r="J86" s="826"/>
      <c r="K86" s="826"/>
      <c r="L86" s="826"/>
      <c r="M86" s="827"/>
      <c r="N86" s="58">
        <f>L83+L84+L85</f>
        <v>159.17740354222624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689.76874868298034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1628</v>
      </c>
      <c r="C31" s="87" t="s">
        <v>1629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3014.1578293612533</v>
      </c>
      <c r="L36" s="277"/>
      <c r="M36" s="278">
        <v>30</v>
      </c>
      <c r="N36" s="279">
        <f>K36/M36</f>
        <v>100.47192764537512</v>
      </c>
    </row>
    <row r="37" spans="1:14">
      <c r="A37" t="s">
        <v>363</v>
      </c>
      <c r="B37" s="838" t="str">
        <f>VLOOKUP(A37,EQUIPOS!A7:D154,3,FALSE)</f>
        <v>Vibrador de concreto, Motor de 3 hp a 18.000 rpm Mangueras de 4 mt</v>
      </c>
      <c r="C37" s="839"/>
      <c r="D37" s="839"/>
      <c r="E37" s="839"/>
      <c r="F37" s="839"/>
      <c r="G37" s="839"/>
      <c r="H37" s="840"/>
      <c r="I37" s="274"/>
      <c r="J37" s="275"/>
      <c r="K37" s="276">
        <f>VLOOKUP(A37,EQUIPOS!A7:D164,4,FALSE)</f>
        <v>6052.4143711913766</v>
      </c>
      <c r="L37" s="277"/>
      <c r="M37" s="278">
        <v>30</v>
      </c>
      <c r="N37" s="279">
        <f>K37/M37</f>
        <v>201.74714570637923</v>
      </c>
    </row>
    <row r="38" spans="1:14">
      <c r="A38" t="s">
        <v>228</v>
      </c>
      <c r="B38" s="838" t="str">
        <f>VLOOKUP(A38,EQUIPOS!A8:D154,3,FALSE)</f>
        <v xml:space="preserve">Formaleta metálica (concreto hidráulico)
</v>
      </c>
      <c r="C38" s="839"/>
      <c r="D38" s="839"/>
      <c r="E38" s="839"/>
      <c r="F38" s="839"/>
      <c r="G38" s="839"/>
      <c r="H38" s="840"/>
      <c r="I38" s="841"/>
      <c r="J38" s="822"/>
      <c r="K38" s="276">
        <f>VLOOKUP(A38,EQUIPOS!A8:D165,4,FALSE)</f>
        <v>1140.0488116495624</v>
      </c>
      <c r="L38" s="842">
        <v>0.33329999999999999</v>
      </c>
      <c r="M38" s="843"/>
      <c r="N38" s="279">
        <f>K38/L38</f>
        <v>3420.4884837970671</v>
      </c>
    </row>
    <row r="39" spans="1:14">
      <c r="B39" s="838"/>
      <c r="C39" s="839"/>
      <c r="D39" s="839"/>
      <c r="E39" s="839"/>
      <c r="F39" s="839"/>
      <c r="G39" s="839"/>
      <c r="H39" s="840"/>
      <c r="I39" s="42"/>
      <c r="J39" s="43"/>
      <c r="K39" s="276"/>
      <c r="L39" s="283"/>
      <c r="M39" s="284"/>
      <c r="N39" s="279"/>
    </row>
    <row r="40" spans="1:14">
      <c r="B40" s="327"/>
      <c r="C40" s="328"/>
      <c r="D40" s="328"/>
      <c r="E40" s="330"/>
      <c r="F40" s="330"/>
      <c r="G40" s="330"/>
      <c r="H40" s="131"/>
      <c r="I40" s="42"/>
      <c r="J40" s="43"/>
      <c r="K40" s="281"/>
      <c r="L40" s="283"/>
      <c r="M40" s="284"/>
      <c r="N40" s="285"/>
    </row>
    <row r="41" spans="1:14">
      <c r="B41" s="845" t="s">
        <v>952</v>
      </c>
      <c r="C41" s="846"/>
      <c r="D41" s="846"/>
      <c r="E41" s="44"/>
      <c r="F41" s="45"/>
      <c r="G41" s="45"/>
      <c r="H41" s="46"/>
      <c r="I41" s="42"/>
      <c r="J41" s="43"/>
      <c r="K41" s="286"/>
      <c r="L41" s="283"/>
      <c r="M41" s="408">
        <v>0.1</v>
      </c>
      <c r="N41" s="351">
        <f>N72*M41</f>
        <v>224.88926817266997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3947.5968253214915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838</v>
      </c>
      <c r="B48" s="49" t="str">
        <f>VLOOKUP(A48,MATERIALES!A5:D373,3,FALSE)</f>
        <v>Concreto hidráulico para pavimento MR-43</v>
      </c>
      <c r="C48" s="288"/>
      <c r="D48" s="288"/>
      <c r="E48" s="288"/>
      <c r="F48" s="288"/>
      <c r="G48" s="288"/>
      <c r="H48" s="288"/>
      <c r="I48" s="275"/>
      <c r="J48" s="231" t="str">
        <f>VLOOKUP(A48,MATERIALES!A4:D640,2,FALSE)</f>
        <v>m3</v>
      </c>
      <c r="K48" s="289">
        <v>1.01</v>
      </c>
      <c r="L48" s="274"/>
      <c r="M48" s="409">
        <f>VLOOKUP(A48,MATERIALES!A5:D396,4,FALSE)</f>
        <v>414772.8746680707</v>
      </c>
      <c r="N48" s="279">
        <f>K48*M48</f>
        <v>418920.60341475141</v>
      </c>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ht="15.75" thickBot="1">
      <c r="B51" s="820"/>
      <c r="C51" s="821"/>
      <c r="D51" s="821"/>
      <c r="E51" s="821"/>
      <c r="F51" s="821"/>
      <c r="G51" s="821"/>
      <c r="H51" s="821"/>
      <c r="I51" s="822"/>
      <c r="J51" s="48"/>
      <c r="K51" s="50"/>
      <c r="L51" s="823"/>
      <c r="M51" s="824"/>
      <c r="N51" s="51"/>
    </row>
    <row r="52" spans="1:14" ht="15.75" thickBot="1">
      <c r="B52" s="825" t="s">
        <v>953</v>
      </c>
      <c r="C52" s="826"/>
      <c r="D52" s="826"/>
      <c r="E52" s="826"/>
      <c r="F52" s="826"/>
      <c r="G52" s="826"/>
      <c r="H52" s="826"/>
      <c r="I52" s="826"/>
      <c r="J52" s="826"/>
      <c r="K52" s="826"/>
      <c r="L52" s="826"/>
      <c r="M52" s="827"/>
      <c r="N52" s="401">
        <f>SUM(N48:N51)</f>
        <v>418920.60341475141</v>
      </c>
    </row>
    <row r="53" spans="1:14">
      <c r="B53" s="39"/>
      <c r="C53" s="40"/>
      <c r="D53" s="40"/>
      <c r="E53" s="40"/>
      <c r="F53" s="40"/>
      <c r="G53" s="40"/>
      <c r="H53" s="40"/>
      <c r="I53" s="40"/>
      <c r="J53" s="40"/>
      <c r="K53" s="40"/>
      <c r="L53" s="40"/>
      <c r="M53" s="40"/>
      <c r="N53" s="41"/>
    </row>
    <row r="54" spans="1:14">
      <c r="B54" s="70" t="s">
        <v>956</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0" t="s">
        <v>957</v>
      </c>
      <c r="C56" s="321"/>
      <c r="D56" s="321"/>
      <c r="E56" s="321"/>
      <c r="F56" s="321"/>
      <c r="G56" s="321"/>
      <c r="H56" s="79" t="s">
        <v>945</v>
      </c>
      <c r="I56" s="80" t="s">
        <v>958</v>
      </c>
      <c r="J56" s="81" t="s">
        <v>959</v>
      </c>
      <c r="K56" s="79" t="s">
        <v>960</v>
      </c>
      <c r="L56" s="828" t="s">
        <v>961</v>
      </c>
      <c r="M56" s="801"/>
      <c r="N56" s="82" t="s">
        <v>951</v>
      </c>
    </row>
    <row r="57" spans="1:14">
      <c r="A57" t="s">
        <v>1390</v>
      </c>
      <c r="B57" s="52" t="str">
        <f>VLOOKUP(A57,TRANSPORTE!A5:D117,3,FALSE)</f>
        <v xml:space="preserve">Transporte de Concreto </v>
      </c>
      <c r="C57" s="324"/>
      <c r="D57" s="324"/>
      <c r="E57" s="324"/>
      <c r="F57" s="324"/>
      <c r="G57" s="324"/>
      <c r="H57" s="318" t="s">
        <v>1468</v>
      </c>
      <c r="I57" s="286">
        <v>1.01</v>
      </c>
      <c r="J57" s="293">
        <v>1</v>
      </c>
      <c r="K57" s="286">
        <f>I57*J57</f>
        <v>1.01</v>
      </c>
      <c r="L57" s="829">
        <f>VLOOKUP(A57,TRANSPORTE!A5:D117,4,FALSE)</f>
        <v>1561.704458162031</v>
      </c>
      <c r="M57" s="830"/>
      <c r="N57" s="294">
        <f>K57*L57</f>
        <v>1577.3215027436513</v>
      </c>
    </row>
    <row r="58" spans="1:14">
      <c r="B58" s="52"/>
      <c r="C58" s="53"/>
      <c r="D58" s="53"/>
      <c r="E58" s="53"/>
      <c r="F58" s="53"/>
      <c r="G58" s="53"/>
      <c r="H58" s="295"/>
      <c r="I58" s="286"/>
      <c r="J58" s="286"/>
      <c r="K58" s="286"/>
      <c r="L58" s="296"/>
      <c r="M58" s="297"/>
      <c r="N58" s="298"/>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14"/>
      <c r="M61" s="815"/>
      <c r="N61" s="133"/>
    </row>
    <row r="62" spans="1:14" ht="15.75" thickBot="1">
      <c r="B62" s="831" t="s">
        <v>953</v>
      </c>
      <c r="C62" s="832"/>
      <c r="D62" s="832"/>
      <c r="E62" s="832"/>
      <c r="F62" s="832"/>
      <c r="G62" s="832"/>
      <c r="H62" s="832"/>
      <c r="I62" s="832"/>
      <c r="J62" s="832"/>
      <c r="K62" s="832"/>
      <c r="L62" s="832"/>
      <c r="M62" s="833"/>
      <c r="N62" s="110">
        <f>SUM(N57:N61)</f>
        <v>1577.3215027436513</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1" t="s">
        <v>963</v>
      </c>
      <c r="C66" s="852"/>
      <c r="D66" s="852"/>
      <c r="E66" s="852"/>
      <c r="F66" s="852"/>
      <c r="G66" s="852"/>
      <c r="H66" s="852"/>
      <c r="I66" s="79" t="s">
        <v>964</v>
      </c>
      <c r="J66" s="81" t="s">
        <v>1410</v>
      </c>
      <c r="K66" s="80" t="s">
        <v>966</v>
      </c>
      <c r="L66" s="853" t="s">
        <v>950</v>
      </c>
      <c r="M66" s="854"/>
      <c r="N66" s="104" t="s">
        <v>951</v>
      </c>
    </row>
    <row r="67" spans="1:15">
      <c r="A67" t="s">
        <v>19</v>
      </c>
      <c r="B67" s="55" t="str">
        <f>VLOOKUP(A67,'MANO DE OBRA'!A8:D68,3,FALSE)</f>
        <v>Obrero (8)</v>
      </c>
      <c r="C67" s="53"/>
      <c r="D67" s="53"/>
      <c r="E67" s="53"/>
      <c r="F67" s="53"/>
      <c r="G67" s="53"/>
      <c r="H67" s="53"/>
      <c r="I67" s="299">
        <f>K67/J67*100</f>
        <v>234080.00000000003</v>
      </c>
      <c r="J67" s="300">
        <v>185</v>
      </c>
      <c r="K67" s="301">
        <f>VLOOKUP(A67,'MANO DE OBRA'!A8:D99,4,FALSE)</f>
        <v>433048</v>
      </c>
      <c r="L67" s="56"/>
      <c r="M67" s="302">
        <v>240</v>
      </c>
      <c r="N67" s="402">
        <f>K67/M67</f>
        <v>1804.3666666666666</v>
      </c>
      <c r="O67" s="112"/>
    </row>
    <row r="68" spans="1:15">
      <c r="A68"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306">
        <v>240</v>
      </c>
      <c r="N68" s="402">
        <f>K68/M68</f>
        <v>444.52601506003327</v>
      </c>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12"/>
      <c r="C71" s="813"/>
      <c r="D71" s="813"/>
      <c r="E71" s="813"/>
      <c r="F71" s="813"/>
      <c r="G71" s="813"/>
      <c r="H71" s="813"/>
      <c r="I71" s="132"/>
      <c r="J71" s="132"/>
      <c r="K71" s="132"/>
      <c r="L71" s="913"/>
      <c r="M71" s="913"/>
      <c r="N71" s="51"/>
    </row>
    <row r="72" spans="1:15" ht="15.75" thickBot="1">
      <c r="B72" s="831" t="s">
        <v>953</v>
      </c>
      <c r="C72" s="832"/>
      <c r="D72" s="832"/>
      <c r="E72" s="832"/>
      <c r="F72" s="832"/>
      <c r="G72" s="832"/>
      <c r="H72" s="832"/>
      <c r="I72" s="832"/>
      <c r="J72" s="832"/>
      <c r="K72" s="832"/>
      <c r="L72" s="832"/>
      <c r="M72" s="833"/>
      <c r="N72" s="308">
        <f>SUM(N67:N71)</f>
        <v>2248.8926817266997</v>
      </c>
    </row>
    <row r="73" spans="1:15" ht="15.75" thickBot="1">
      <c r="B73" s="39"/>
      <c r="C73" s="40"/>
      <c r="D73" s="40"/>
      <c r="E73" s="40"/>
      <c r="F73" s="40"/>
      <c r="G73" s="40"/>
      <c r="H73" s="40"/>
      <c r="I73" s="40"/>
      <c r="J73" s="40"/>
      <c r="K73" s="40"/>
      <c r="L73" s="40"/>
      <c r="M73" s="40"/>
      <c r="N73" s="41"/>
    </row>
    <row r="74" spans="1:15" ht="15.75" thickBot="1">
      <c r="B74" s="825" t="s">
        <v>967</v>
      </c>
      <c r="C74" s="826"/>
      <c r="D74" s="826"/>
      <c r="E74" s="826"/>
      <c r="F74" s="826"/>
      <c r="G74" s="826"/>
      <c r="H74" s="826"/>
      <c r="I74" s="826"/>
      <c r="J74" s="826"/>
      <c r="K74" s="826"/>
      <c r="L74" s="826"/>
      <c r="M74" s="827"/>
      <c r="N74" s="105">
        <f>N43+N52+N62+N72</f>
        <v>426694.41442454327</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6" t="s">
        <v>969</v>
      </c>
      <c r="C78" s="817"/>
      <c r="D78" s="817"/>
      <c r="E78" s="817"/>
      <c r="F78" s="817"/>
      <c r="G78" s="817"/>
      <c r="H78" s="817"/>
      <c r="I78" s="321"/>
      <c r="J78" s="341"/>
      <c r="K78" s="309" t="s">
        <v>970</v>
      </c>
      <c r="L78" s="855" t="s">
        <v>971</v>
      </c>
      <c r="M78" s="856"/>
      <c r="N78" s="310"/>
    </row>
    <row r="79" spans="1:15">
      <c r="B79" s="857" t="s">
        <v>972</v>
      </c>
      <c r="C79" s="858"/>
      <c r="D79" s="858"/>
      <c r="E79" s="858"/>
      <c r="F79" s="858"/>
      <c r="G79" s="858"/>
      <c r="H79" s="858"/>
      <c r="I79" s="93"/>
      <c r="J79" s="94"/>
      <c r="K79" s="311">
        <v>0.2</v>
      </c>
      <c r="L79" s="859">
        <f>N74*K79</f>
        <v>85338.882884908657</v>
      </c>
      <c r="M79" s="860"/>
      <c r="N79" s="57"/>
    </row>
    <row r="80" spans="1:15">
      <c r="B80" s="95" t="s">
        <v>973</v>
      </c>
      <c r="C80" s="96"/>
      <c r="D80" s="96"/>
      <c r="E80" s="96"/>
      <c r="F80" s="96"/>
      <c r="G80" s="96"/>
      <c r="H80" s="96"/>
      <c r="I80" s="93"/>
      <c r="J80" s="94"/>
      <c r="K80" s="311">
        <v>0.05</v>
      </c>
      <c r="L80" s="859">
        <f>N74*K80</f>
        <v>21334.720721227164</v>
      </c>
      <c r="M80" s="860"/>
      <c r="N80" s="57"/>
    </row>
    <row r="81" spans="1:14" ht="15.75" thickBot="1">
      <c r="B81" s="97" t="s">
        <v>974</v>
      </c>
      <c r="C81" s="98"/>
      <c r="D81" s="98"/>
      <c r="E81" s="98"/>
      <c r="F81" s="98"/>
      <c r="G81" s="98"/>
      <c r="H81" s="98"/>
      <c r="I81" s="99"/>
      <c r="J81" s="100"/>
      <c r="K81" s="312">
        <v>0.05</v>
      </c>
      <c r="L81" s="861">
        <f>N74*K81</f>
        <v>21334.720721227164</v>
      </c>
      <c r="M81" s="862"/>
      <c r="N81" s="57"/>
    </row>
    <row r="82" spans="1:14" ht="15.75" thickBot="1">
      <c r="B82" s="825" t="s">
        <v>953</v>
      </c>
      <c r="C82" s="826"/>
      <c r="D82" s="826"/>
      <c r="E82" s="826"/>
      <c r="F82" s="826"/>
      <c r="G82" s="826"/>
      <c r="H82" s="826"/>
      <c r="I82" s="826"/>
      <c r="J82" s="826"/>
      <c r="K82" s="826"/>
      <c r="L82" s="826"/>
      <c r="M82" s="827"/>
      <c r="N82" s="58">
        <f>L79+L80+L81</f>
        <v>128008.32432736298</v>
      </c>
    </row>
    <row r="83" spans="1:14" ht="15.75" thickBot="1">
      <c r="B83" s="39"/>
      <c r="C83" s="40"/>
      <c r="D83" s="40"/>
      <c r="E83" s="40"/>
      <c r="F83" s="40"/>
      <c r="G83" s="40"/>
      <c r="H83" s="40"/>
      <c r="I83" s="40"/>
      <c r="J83" s="40"/>
      <c r="K83" s="40"/>
      <c r="L83" s="40"/>
      <c r="M83" s="40"/>
      <c r="N83" s="41"/>
    </row>
    <row r="84" spans="1:14" ht="15.75" thickBot="1">
      <c r="A84" t="s">
        <v>2016</v>
      </c>
      <c r="B84" s="825" t="s">
        <v>975</v>
      </c>
      <c r="C84" s="826"/>
      <c r="D84" s="826"/>
      <c r="E84" s="826"/>
      <c r="F84" s="826"/>
      <c r="G84" s="826"/>
      <c r="H84" s="826"/>
      <c r="I84" s="826"/>
      <c r="J84" s="826"/>
      <c r="K84" s="826"/>
      <c r="L84" s="826"/>
      <c r="M84" s="827"/>
      <c r="N84" s="195">
        <f>N74+N82</f>
        <v>554702.7387519062</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1094</v>
      </c>
      <c r="C31" s="87" t="s">
        <v>1630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5747.2506213834076</v>
      </c>
      <c r="L36" s="277"/>
      <c r="M36" s="278">
        <v>37.5</v>
      </c>
      <c r="N36" s="279">
        <f>K36/M36</f>
        <v>153.2600165702242</v>
      </c>
    </row>
    <row r="37" spans="1:14">
      <c r="B37" s="838"/>
      <c r="C37" s="839"/>
      <c r="D37" s="839"/>
      <c r="E37" s="844"/>
      <c r="F37" s="839"/>
      <c r="G37" s="839"/>
      <c r="H37" s="840"/>
      <c r="I37" s="42"/>
      <c r="J37" s="43"/>
      <c r="K37" s="281"/>
      <c r="L37" s="283"/>
      <c r="M37" s="284"/>
      <c r="N37" s="285"/>
    </row>
    <row r="38" spans="1:14">
      <c r="B38" s="845" t="s">
        <v>952</v>
      </c>
      <c r="C38" s="846"/>
      <c r="D38" s="846"/>
      <c r="E38" s="44"/>
      <c r="F38" s="45"/>
      <c r="G38" s="45"/>
      <c r="H38" s="46"/>
      <c r="I38" s="42"/>
      <c r="J38" s="43"/>
      <c r="K38" s="286"/>
      <c r="L38" s="283"/>
      <c r="M38" s="476">
        <v>0.1</v>
      </c>
      <c r="N38" s="351">
        <f>N72*M38</f>
        <v>1079.468487228816</v>
      </c>
    </row>
    <row r="39" spans="1:14" ht="15.75" thickBot="1">
      <c r="B39" s="838"/>
      <c r="C39" s="839"/>
      <c r="D39" s="839"/>
      <c r="E39" s="839"/>
      <c r="F39" s="839"/>
      <c r="G39" s="839"/>
      <c r="H39" s="840"/>
      <c r="I39" s="847"/>
      <c r="J39" s="848"/>
      <c r="K39" s="47"/>
      <c r="L39" s="849"/>
      <c r="M39" s="850"/>
      <c r="N39" s="111"/>
    </row>
    <row r="40" spans="1:14" ht="15.75" thickBot="1">
      <c r="B40" s="825" t="s">
        <v>953</v>
      </c>
      <c r="C40" s="826"/>
      <c r="D40" s="826"/>
      <c r="E40" s="826"/>
      <c r="F40" s="826"/>
      <c r="G40" s="826"/>
      <c r="H40" s="826"/>
      <c r="I40" s="826"/>
      <c r="J40" s="826"/>
      <c r="K40" s="826"/>
      <c r="L40" s="826"/>
      <c r="M40" s="827"/>
      <c r="N40" s="401">
        <f>SUM(N36:N39)</f>
        <v>1232.7285037990403</v>
      </c>
    </row>
    <row r="41" spans="1:14">
      <c r="B41" s="287"/>
      <c r="C41" s="40"/>
      <c r="D41" s="40"/>
      <c r="E41" s="40"/>
      <c r="F41" s="40"/>
      <c r="G41" s="40"/>
      <c r="H41" s="40"/>
      <c r="I41" s="40"/>
      <c r="J41" s="40"/>
      <c r="K41" s="40"/>
      <c r="L41" s="40"/>
      <c r="M41" s="40"/>
      <c r="N41" s="41"/>
    </row>
    <row r="42" spans="1:14">
      <c r="B42" s="70" t="s">
        <v>954</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16" t="s">
        <v>944</v>
      </c>
      <c r="C44" s="817"/>
      <c r="D44" s="817"/>
      <c r="E44" s="817"/>
      <c r="F44" s="817"/>
      <c r="G44" s="817"/>
      <c r="H44" s="817"/>
      <c r="I44" s="818"/>
      <c r="J44" s="322" t="s">
        <v>945</v>
      </c>
      <c r="K44" s="91" t="s">
        <v>946</v>
      </c>
      <c r="L44" s="819" t="s">
        <v>955</v>
      </c>
      <c r="M44" s="818"/>
      <c r="N44" s="92" t="s">
        <v>951</v>
      </c>
    </row>
    <row r="45" spans="1:14">
      <c r="A45" s="150" t="s">
        <v>755</v>
      </c>
      <c r="B45" s="49" t="str">
        <f>VLOOKUP(A45,MATERIALES!A5:D373,3,FALSE)</f>
        <v>Adoquín e=8cm</v>
      </c>
      <c r="C45" s="288"/>
      <c r="D45" s="288"/>
      <c r="E45" s="288"/>
      <c r="F45" s="288"/>
      <c r="G45" s="288"/>
      <c r="H45" s="288"/>
      <c r="I45" s="275"/>
      <c r="J45" s="231" t="str">
        <f>VLOOKUP(A45,MATERIALES!A1:D637,2,FALSE)</f>
        <v>m2</v>
      </c>
      <c r="K45" s="289">
        <v>1.03</v>
      </c>
      <c r="L45" s="274"/>
      <c r="M45" s="409">
        <f>VLOOKUP(A45,MATERIALES!A5:D396,4,FALSE)</f>
        <v>47378.132035812043</v>
      </c>
      <c r="N45" s="279">
        <f>K45*M45</f>
        <v>48799.475996886402</v>
      </c>
    </row>
    <row r="46" spans="1:14">
      <c r="A46" s="150" t="s">
        <v>797</v>
      </c>
      <c r="B46" s="49" t="str">
        <f>VLOOKUP(A46,MATERIALES!A6:D373,3,FALSE)</f>
        <v>Arena de sello (fina)</v>
      </c>
      <c r="C46" s="288"/>
      <c r="D46" s="288"/>
      <c r="E46" s="288"/>
      <c r="F46" s="288"/>
      <c r="G46" s="288"/>
      <c r="H46" s="288"/>
      <c r="I46" s="275"/>
      <c r="J46" s="231" t="str">
        <f>VLOOKUP(A46,MATERIALES!A2:D638,2,FALSE)</f>
        <v>m3</v>
      </c>
      <c r="K46" s="289">
        <v>0.01</v>
      </c>
      <c r="L46" s="274"/>
      <c r="M46" s="409">
        <f>VLOOKUP(A46,MATERIALES!A6:D397,4,FALSE)</f>
        <v>45227.893735725193</v>
      </c>
      <c r="N46" s="279">
        <f>K46*M46</f>
        <v>452.27893735725195</v>
      </c>
    </row>
    <row r="47" spans="1:14">
      <c r="A47" s="150" t="s">
        <v>800</v>
      </c>
      <c r="B47" s="49" t="str">
        <f>VLOOKUP(A47,MATERIALES!A6:D373,3,FALSE)</f>
        <v>Arena de soporte (media)</v>
      </c>
      <c r="C47" s="288"/>
      <c r="D47" s="288"/>
      <c r="E47" s="288"/>
      <c r="F47" s="288"/>
      <c r="G47" s="288"/>
      <c r="H47" s="288"/>
      <c r="I47" s="275"/>
      <c r="J47" s="231" t="str">
        <f>VLOOKUP(A47,MATERIALES!A3:D639,2,FALSE)</f>
        <v>m3</v>
      </c>
      <c r="K47" s="289">
        <v>0.05</v>
      </c>
      <c r="L47" s="274"/>
      <c r="M47" s="409">
        <f>VLOOKUP(A47,MATERIALES!A6:D398,4,FALSE)</f>
        <v>34695.370536994669</v>
      </c>
      <c r="N47" s="279">
        <f>K47*M47</f>
        <v>1734.7685268497335</v>
      </c>
    </row>
    <row r="48" spans="1:14">
      <c r="A48" t="s">
        <v>832</v>
      </c>
      <c r="B48" s="49" t="str">
        <f>VLOOKUP(A48,MATERIALES!A6:D373,3,FALSE)</f>
        <v>Concreto Resistencia  21 (Mpa)</v>
      </c>
      <c r="C48" s="324"/>
      <c r="D48" s="324"/>
      <c r="E48" s="324"/>
      <c r="F48" s="324"/>
      <c r="G48" s="324"/>
      <c r="H48" s="324"/>
      <c r="I48" s="324"/>
      <c r="J48" s="318" t="str">
        <f>VLOOKUP(A48,MATERIALES!A4:D640,2,FALSE)</f>
        <v>m3</v>
      </c>
      <c r="K48" s="50">
        <v>0.01</v>
      </c>
      <c r="L48" s="325"/>
      <c r="M48" s="409">
        <f>VLOOKUP(A48,MATERIALES!A6:D399,4,FALSE)</f>
        <v>421300.92794922093</v>
      </c>
      <c r="N48" s="279">
        <f>K48*M48</f>
        <v>4213.0092794922093</v>
      </c>
    </row>
    <row r="49" spans="1:14" ht="15.75" thickBot="1">
      <c r="B49" s="316"/>
      <c r="C49" s="317"/>
      <c r="D49" s="317"/>
      <c r="E49" s="317"/>
      <c r="F49" s="317"/>
      <c r="G49" s="317"/>
      <c r="H49" s="317"/>
      <c r="I49" s="317"/>
      <c r="J49" s="132"/>
      <c r="K49" s="132"/>
      <c r="L49" s="332"/>
      <c r="M49" s="331"/>
      <c r="N49" s="133"/>
    </row>
    <row r="50" spans="1:14" ht="15.75" thickBot="1">
      <c r="B50" s="825" t="s">
        <v>953</v>
      </c>
      <c r="C50" s="826"/>
      <c r="D50" s="826"/>
      <c r="E50" s="826"/>
      <c r="F50" s="826"/>
      <c r="G50" s="826"/>
      <c r="H50" s="826"/>
      <c r="I50" s="826"/>
      <c r="J50" s="826"/>
      <c r="K50" s="826"/>
      <c r="L50" s="826"/>
      <c r="M50" s="827"/>
      <c r="N50" s="401">
        <f>SUM(N45:N49)</f>
        <v>55199.532740585593</v>
      </c>
    </row>
    <row r="51" spans="1:14">
      <c r="B51" s="39"/>
      <c r="C51" s="40"/>
      <c r="D51" s="40"/>
      <c r="E51" s="40"/>
      <c r="F51" s="40"/>
      <c r="G51" s="40"/>
      <c r="H51" s="40"/>
      <c r="I51" s="40"/>
      <c r="J51" s="40"/>
      <c r="K51" s="40"/>
      <c r="L51" s="40"/>
      <c r="M51" s="40"/>
      <c r="N51" s="41"/>
    </row>
    <row r="52" spans="1:14">
      <c r="B52" s="70" t="s">
        <v>956</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0" t="s">
        <v>957</v>
      </c>
      <c r="C54" s="321"/>
      <c r="D54" s="321"/>
      <c r="E54" s="321"/>
      <c r="F54" s="321"/>
      <c r="G54" s="321"/>
      <c r="H54" s="79" t="s">
        <v>945</v>
      </c>
      <c r="I54" s="80" t="s">
        <v>958</v>
      </c>
      <c r="J54" s="81" t="s">
        <v>959</v>
      </c>
      <c r="K54" s="79" t="s">
        <v>960</v>
      </c>
      <c r="L54" s="828" t="s">
        <v>961</v>
      </c>
      <c r="M54" s="801"/>
      <c r="N54" s="82" t="s">
        <v>951</v>
      </c>
    </row>
    <row r="55" spans="1:14">
      <c r="A55" t="s">
        <v>1631</v>
      </c>
      <c r="B55" s="52" t="str">
        <f>VLOOKUP(A55,TRANSPORTE!A5:D117,3,FALSE)</f>
        <v>Transporte de Adoquín e=8cm</v>
      </c>
      <c r="C55" s="324"/>
      <c r="D55" s="324"/>
      <c r="E55" s="324"/>
      <c r="F55" s="324"/>
      <c r="G55" s="324"/>
      <c r="H55" s="318" t="s">
        <v>1468</v>
      </c>
      <c r="I55" s="286">
        <v>0.92</v>
      </c>
      <c r="J55" s="293">
        <v>1</v>
      </c>
      <c r="K55" s="286">
        <f>I55*J55</f>
        <v>0.92</v>
      </c>
      <c r="L55" s="829">
        <f>VLOOKUP(A55,TRANSPORTE!A5:D117,4,FALSE)</f>
        <v>1398.3889592692697</v>
      </c>
      <c r="M55" s="830"/>
      <c r="N55" s="294">
        <f>K55*L55</f>
        <v>1286.5178425277281</v>
      </c>
    </row>
    <row r="56" spans="1:14">
      <c r="A56" t="s">
        <v>1227</v>
      </c>
      <c r="B56" s="52" t="str">
        <f>VLOOKUP(A56,TRANSPORTE!A6:D117,3,FALSE)</f>
        <v>Transporte de Arena</v>
      </c>
      <c r="C56" s="53"/>
      <c r="D56" s="53"/>
      <c r="E56" s="53"/>
      <c r="F56" s="53"/>
      <c r="G56" s="53"/>
      <c r="H56" s="318" t="s">
        <v>1468</v>
      </c>
      <c r="I56" s="286">
        <v>0.01</v>
      </c>
      <c r="J56" s="293">
        <v>1</v>
      </c>
      <c r="K56" s="286">
        <f>I56*J56</f>
        <v>0.01</v>
      </c>
      <c r="L56" s="829">
        <f>VLOOKUP(A56,TRANSPORTE!A6:D117,4,FALSE)</f>
        <v>1122.7940548877348</v>
      </c>
      <c r="M56" s="830"/>
      <c r="N56" s="294">
        <f>K56*L56</f>
        <v>11.227940548877347</v>
      </c>
    </row>
    <row r="57" spans="1:14">
      <c r="A57" t="s">
        <v>1227</v>
      </c>
      <c r="B57" s="52" t="str">
        <f>VLOOKUP(A57,TRANSPORTE!A6:D117,3,FALSE)</f>
        <v>Transporte de Arena</v>
      </c>
      <c r="C57" s="53"/>
      <c r="D57" s="53"/>
      <c r="E57" s="53"/>
      <c r="F57" s="53"/>
      <c r="G57" s="53"/>
      <c r="H57" s="318" t="s">
        <v>1468</v>
      </c>
      <c r="I57" s="286">
        <v>0.05</v>
      </c>
      <c r="J57" s="293">
        <v>1</v>
      </c>
      <c r="K57" s="286">
        <f>I57*J57</f>
        <v>0.05</v>
      </c>
      <c r="L57" s="829">
        <f>VLOOKUP(A57,TRANSPORTE!A6:D118,4,FALSE)</f>
        <v>1122.7940548877348</v>
      </c>
      <c r="M57" s="830"/>
      <c r="N57" s="294">
        <f>K57*L57</f>
        <v>56.139702744386739</v>
      </c>
    </row>
    <row r="58" spans="1:14">
      <c r="B58" s="52"/>
      <c r="C58" s="53"/>
      <c r="D58" s="53"/>
      <c r="E58" s="53"/>
      <c r="F58" s="53"/>
      <c r="G58" s="53"/>
      <c r="H58" s="318"/>
      <c r="I58" s="286"/>
      <c r="J58" s="293"/>
      <c r="K58" s="286"/>
      <c r="L58" s="829"/>
      <c r="M58" s="830"/>
      <c r="N58" s="294"/>
    </row>
    <row r="59" spans="1:14">
      <c r="B59" s="52"/>
      <c r="C59" s="53"/>
      <c r="D59" s="53"/>
      <c r="E59" s="53"/>
      <c r="F59" s="53"/>
      <c r="G59" s="53"/>
      <c r="H59" s="295"/>
      <c r="I59" s="286"/>
      <c r="J59" s="286"/>
      <c r="K59" s="286"/>
      <c r="L59" s="296"/>
      <c r="M59" s="297"/>
      <c r="N59" s="298"/>
    </row>
    <row r="60" spans="1:14" ht="15.75" thickBot="1">
      <c r="B60" s="316"/>
      <c r="C60" s="317"/>
      <c r="D60" s="317"/>
      <c r="E60" s="317"/>
      <c r="F60" s="317"/>
      <c r="G60" s="317"/>
      <c r="H60" s="54"/>
      <c r="I60" s="132"/>
      <c r="J60" s="132"/>
      <c r="K60" s="132"/>
      <c r="L60" s="814"/>
      <c r="M60" s="815"/>
      <c r="N60" s="133"/>
    </row>
    <row r="61" spans="1:14" ht="15.75" thickBot="1">
      <c r="B61" s="831" t="s">
        <v>953</v>
      </c>
      <c r="C61" s="832"/>
      <c r="D61" s="832"/>
      <c r="E61" s="832"/>
      <c r="F61" s="832"/>
      <c r="G61" s="832"/>
      <c r="H61" s="832"/>
      <c r="I61" s="832"/>
      <c r="J61" s="832"/>
      <c r="K61" s="832"/>
      <c r="L61" s="832"/>
      <c r="M61" s="833"/>
      <c r="N61" s="110">
        <f>N55+N56+N57+N58+N59</f>
        <v>1353.8854858209922</v>
      </c>
    </row>
    <row r="62" spans="1:14">
      <c r="B62" s="39"/>
      <c r="C62" s="40"/>
      <c r="D62" s="40"/>
      <c r="E62" s="40"/>
      <c r="F62" s="40"/>
      <c r="G62" s="40"/>
      <c r="H62" s="40"/>
      <c r="I62" s="40"/>
      <c r="J62" s="40"/>
      <c r="K62" s="40"/>
      <c r="L62" s="40"/>
      <c r="M62" s="40"/>
      <c r="N62" s="41"/>
    </row>
    <row r="63" spans="1:14">
      <c r="B63" s="70" t="s">
        <v>962</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1" t="s">
        <v>963</v>
      </c>
      <c r="C65" s="852"/>
      <c r="D65" s="852"/>
      <c r="E65" s="852"/>
      <c r="F65" s="852"/>
      <c r="G65" s="852"/>
      <c r="H65" s="852"/>
      <c r="I65" s="79" t="s">
        <v>964</v>
      </c>
      <c r="J65" s="81" t="s">
        <v>1410</v>
      </c>
      <c r="K65" s="80" t="s">
        <v>966</v>
      </c>
      <c r="L65" s="853" t="s">
        <v>950</v>
      </c>
      <c r="M65" s="854"/>
      <c r="N65" s="104" t="s">
        <v>951</v>
      </c>
    </row>
    <row r="66" spans="1:15">
      <c r="A66" s="151" t="s">
        <v>19</v>
      </c>
      <c r="B66" s="55" t="str">
        <f>VLOOKUP(A66,'MANO DE OBRA'!A8:D68,3,FALSE)</f>
        <v>Obrero (8)</v>
      </c>
      <c r="C66" s="53"/>
      <c r="D66" s="53"/>
      <c r="E66" s="53"/>
      <c r="F66" s="53"/>
      <c r="G66" s="53"/>
      <c r="H66" s="53"/>
      <c r="I66" s="299">
        <f>K66/J66*100</f>
        <v>234080.00000000003</v>
      </c>
      <c r="J66" s="300">
        <v>185</v>
      </c>
      <c r="K66" s="301">
        <f>VLOOKUP(A66,'MANO DE OBRA'!A8:D99,4,FALSE)</f>
        <v>433048</v>
      </c>
      <c r="L66" s="56"/>
      <c r="M66" s="302">
        <v>50</v>
      </c>
      <c r="N66" s="402">
        <f>K66/M66</f>
        <v>8660.9599999999991</v>
      </c>
      <c r="O66" s="112"/>
    </row>
    <row r="67" spans="1:15">
      <c r="A67" s="151" t="s">
        <v>30</v>
      </c>
      <c r="B67" s="55" t="str">
        <f>VLOOKUP(A67,'MANO DE OBRA'!A8:D69,3,FALSE)</f>
        <v>Oficial</v>
      </c>
      <c r="C67" s="53"/>
      <c r="D67" s="53"/>
      <c r="E67" s="53"/>
      <c r="F67" s="53"/>
      <c r="G67" s="53"/>
      <c r="H67" s="53"/>
      <c r="I67" s="299">
        <f>K67/J67*100</f>
        <v>57668.23979157189</v>
      </c>
      <c r="J67" s="300">
        <v>185</v>
      </c>
      <c r="K67" s="301">
        <f>VLOOKUP(A67,'MANO DE OBRA'!A8:D100,4,FALSE)</f>
        <v>106686.24361440798</v>
      </c>
      <c r="L67" s="56"/>
      <c r="M67" s="306">
        <v>50</v>
      </c>
      <c r="N67" s="402">
        <f>K67/M67</f>
        <v>2133.7248722881595</v>
      </c>
    </row>
    <row r="68" spans="1:15">
      <c r="B68" s="55"/>
      <c r="C68" s="53"/>
      <c r="D68" s="53"/>
      <c r="E68" s="53"/>
      <c r="F68" s="53"/>
      <c r="G68" s="53"/>
      <c r="H68" s="53"/>
      <c r="I68" s="286"/>
      <c r="J68" s="304"/>
      <c r="K68" s="305"/>
      <c r="L68" s="56"/>
      <c r="M68" s="307"/>
      <c r="N68" s="303"/>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12"/>
      <c r="C71" s="813"/>
      <c r="D71" s="813"/>
      <c r="E71" s="813"/>
      <c r="F71" s="813"/>
      <c r="G71" s="813"/>
      <c r="H71" s="813"/>
      <c r="I71" s="132"/>
      <c r="J71" s="132"/>
      <c r="K71" s="132"/>
      <c r="L71" s="913"/>
      <c r="M71" s="913"/>
      <c r="N71" s="51"/>
    </row>
    <row r="72" spans="1:15" ht="15.75" thickBot="1">
      <c r="B72" s="831" t="s">
        <v>953</v>
      </c>
      <c r="C72" s="832"/>
      <c r="D72" s="832"/>
      <c r="E72" s="832"/>
      <c r="F72" s="832"/>
      <c r="G72" s="832"/>
      <c r="H72" s="832"/>
      <c r="I72" s="832"/>
      <c r="J72" s="832"/>
      <c r="K72" s="832"/>
      <c r="L72" s="832"/>
      <c r="M72" s="833"/>
      <c r="N72" s="308">
        <f>SUM(N66:N71)</f>
        <v>10794.684872288159</v>
      </c>
    </row>
    <row r="73" spans="1:15" ht="15.75" thickBot="1">
      <c r="B73" s="39"/>
      <c r="C73" s="40"/>
      <c r="D73" s="40"/>
      <c r="E73" s="40"/>
      <c r="F73" s="40"/>
      <c r="G73" s="40"/>
      <c r="H73" s="40"/>
      <c r="I73" s="40"/>
      <c r="J73" s="40"/>
      <c r="K73" s="40"/>
      <c r="L73" s="40"/>
      <c r="M73" s="40"/>
      <c r="N73" s="41"/>
    </row>
    <row r="74" spans="1:15" ht="15.75" thickBot="1">
      <c r="B74" s="825" t="s">
        <v>967</v>
      </c>
      <c r="C74" s="826"/>
      <c r="D74" s="826"/>
      <c r="E74" s="826"/>
      <c r="F74" s="826"/>
      <c r="G74" s="826"/>
      <c r="H74" s="826"/>
      <c r="I74" s="826"/>
      <c r="J74" s="826"/>
      <c r="K74" s="826"/>
      <c r="L74" s="826"/>
      <c r="M74" s="827"/>
      <c r="N74" s="105">
        <f>N40+N50+N61+N72</f>
        <v>68580.831602493781</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6" t="s">
        <v>969</v>
      </c>
      <c r="C78" s="817"/>
      <c r="D78" s="817"/>
      <c r="E78" s="817"/>
      <c r="F78" s="817"/>
      <c r="G78" s="817"/>
      <c r="H78" s="817"/>
      <c r="I78" s="321"/>
      <c r="J78" s="341"/>
      <c r="K78" s="309" t="s">
        <v>970</v>
      </c>
      <c r="L78" s="855" t="s">
        <v>971</v>
      </c>
      <c r="M78" s="856"/>
      <c r="N78" s="310"/>
    </row>
    <row r="79" spans="1:15">
      <c r="B79" s="857" t="s">
        <v>972</v>
      </c>
      <c r="C79" s="858"/>
      <c r="D79" s="858"/>
      <c r="E79" s="858"/>
      <c r="F79" s="858"/>
      <c r="G79" s="858"/>
      <c r="H79" s="858"/>
      <c r="I79" s="93"/>
      <c r="J79" s="94"/>
      <c r="K79" s="311">
        <v>0.2</v>
      </c>
      <c r="L79" s="859">
        <f>N74*K79</f>
        <v>13716.166320498756</v>
      </c>
      <c r="M79" s="860"/>
      <c r="N79" s="57"/>
    </row>
    <row r="80" spans="1:15">
      <c r="B80" s="95" t="s">
        <v>973</v>
      </c>
      <c r="C80" s="96"/>
      <c r="D80" s="96"/>
      <c r="E80" s="96"/>
      <c r="F80" s="96"/>
      <c r="G80" s="96"/>
      <c r="H80" s="96"/>
      <c r="I80" s="93"/>
      <c r="J80" s="94"/>
      <c r="K80" s="311">
        <v>0.05</v>
      </c>
      <c r="L80" s="859">
        <f>N74*K80</f>
        <v>3429.0415801246891</v>
      </c>
      <c r="M80" s="860"/>
      <c r="N80" s="57"/>
    </row>
    <row r="81" spans="1:14" ht="15.75" thickBot="1">
      <c r="B81" s="97" t="s">
        <v>974</v>
      </c>
      <c r="C81" s="98"/>
      <c r="D81" s="98"/>
      <c r="E81" s="98"/>
      <c r="F81" s="98"/>
      <c r="G81" s="98"/>
      <c r="H81" s="98"/>
      <c r="I81" s="99"/>
      <c r="J81" s="100"/>
      <c r="K81" s="312">
        <v>0.05</v>
      </c>
      <c r="L81" s="861">
        <f>N74*K81</f>
        <v>3429.0415801246891</v>
      </c>
      <c r="M81" s="862"/>
      <c r="N81" s="57"/>
    </row>
    <row r="82" spans="1:14" ht="15.75" thickBot="1">
      <c r="B82" s="825" t="s">
        <v>953</v>
      </c>
      <c r="C82" s="826"/>
      <c r="D82" s="826"/>
      <c r="E82" s="826"/>
      <c r="F82" s="826"/>
      <c r="G82" s="826"/>
      <c r="H82" s="826"/>
      <c r="I82" s="826"/>
      <c r="J82" s="826"/>
      <c r="K82" s="826"/>
      <c r="L82" s="826"/>
      <c r="M82" s="827"/>
      <c r="N82" s="58">
        <f>L79+L80+L81</f>
        <v>20574.249480748134</v>
      </c>
    </row>
    <row r="83" spans="1:14" ht="15.75" thickBot="1">
      <c r="B83" s="39"/>
      <c r="C83" s="40"/>
      <c r="D83" s="40"/>
      <c r="E83" s="40"/>
      <c r="F83" s="40"/>
      <c r="G83" s="40"/>
      <c r="H83" s="40"/>
      <c r="I83" s="40"/>
      <c r="J83" s="40"/>
      <c r="K83" s="40"/>
      <c r="L83" s="40"/>
      <c r="M83" s="40"/>
      <c r="N83" s="41"/>
    </row>
    <row r="84" spans="1:14" ht="15.75" thickBot="1">
      <c r="A84" t="s">
        <v>2016</v>
      </c>
      <c r="B84" s="825" t="s">
        <v>975</v>
      </c>
      <c r="C84" s="826"/>
      <c r="D84" s="826"/>
      <c r="E84" s="826"/>
      <c r="F84" s="826"/>
      <c r="G84" s="826"/>
      <c r="H84" s="826"/>
      <c r="I84" s="826"/>
      <c r="J84" s="826"/>
      <c r="K84" s="826"/>
      <c r="L84" s="826"/>
      <c r="M84" s="827"/>
      <c r="N84" s="195">
        <f>N74+N82</f>
        <v>89155.081083241908</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1632</v>
      </c>
      <c r="C31" s="87" t="s">
        <v>2088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91549.124942390568</v>
      </c>
      <c r="L36" s="277"/>
      <c r="M36" s="278">
        <v>35</v>
      </c>
      <c r="N36" s="279">
        <f>K36/M36</f>
        <v>2615.6892840683017</v>
      </c>
    </row>
    <row r="37" spans="1:14">
      <c r="A37" s="119" t="s">
        <v>312</v>
      </c>
      <c r="B37" s="838" t="str">
        <f>VLOOKUP(A37,EQUIPOS!A7:D154,3,FALSE)</f>
        <v>Retroexcavadora sobre oruga, potencia 138 HP, balde de 1,5 m3.</v>
      </c>
      <c r="C37" s="839"/>
      <c r="D37" s="839"/>
      <c r="E37" s="839"/>
      <c r="F37" s="839"/>
      <c r="G37" s="839"/>
      <c r="H37" s="840"/>
      <c r="I37" s="428"/>
      <c r="J37" s="429"/>
      <c r="K37" s="276">
        <f>VLOOKUP(A37,EQUIPOS!A7:D164,4,FALSE)</f>
        <v>158602.11435448501</v>
      </c>
      <c r="L37" s="342"/>
      <c r="M37" s="343">
        <v>35</v>
      </c>
      <c r="N37" s="279">
        <f>K37/M37</f>
        <v>4531.4889815567149</v>
      </c>
    </row>
    <row r="38" spans="1:14">
      <c r="A38" s="119"/>
      <c r="B38" s="327"/>
      <c r="C38" s="328"/>
      <c r="D38" s="328"/>
      <c r="E38" s="330"/>
      <c r="F38" s="328"/>
      <c r="G38" s="328"/>
      <c r="H38" s="329"/>
      <c r="I38" s="335"/>
      <c r="J38" s="337"/>
      <c r="K38" s="276"/>
      <c r="L38" s="430"/>
      <c r="M38" s="431"/>
      <c r="N38" s="279"/>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0.01</v>
      </c>
      <c r="N40" s="351">
        <f>N73*M40</f>
        <v>7.6767229862288557</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7154.8549886112451</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50" t="s">
        <v>442</v>
      </c>
      <c r="B47" s="49" t="str">
        <f>VLOOKUP(A47,MATERIALES!A5:D373,3,FALSE)</f>
        <v>Derechos de explotación y/o disposición de materiales</v>
      </c>
      <c r="C47" s="288"/>
      <c r="D47" s="288"/>
      <c r="E47" s="288"/>
      <c r="F47" s="288"/>
      <c r="G47" s="288"/>
      <c r="H47" s="288"/>
      <c r="I47" s="275"/>
      <c r="J47" s="231" t="str">
        <f>VLOOKUP(A47,MATERIALES!A3:D639,2,FALSE)</f>
        <v>m3</v>
      </c>
      <c r="K47" s="289">
        <v>1.3</v>
      </c>
      <c r="L47" s="274"/>
      <c r="M47" s="409">
        <f>VLOOKUP(A47,MATERIALES!A5:D396,4,FALSE)</f>
        <v>3879.7503610844888</v>
      </c>
      <c r="N47" s="279">
        <f>K47*M47</f>
        <v>5043.6754694098354</v>
      </c>
    </row>
    <row r="48" spans="1:14">
      <c r="A48" s="212"/>
      <c r="B48" s="327"/>
      <c r="C48" s="432"/>
      <c r="D48" s="432"/>
      <c r="E48" s="432"/>
      <c r="F48" s="432"/>
      <c r="G48" s="432"/>
      <c r="H48" s="432"/>
      <c r="I48" s="429"/>
      <c r="J48" s="318"/>
      <c r="K48" s="404"/>
      <c r="L48" s="428"/>
      <c r="M48" s="433"/>
      <c r="N48" s="280"/>
    </row>
    <row r="49" spans="1:14">
      <c r="A49" s="212"/>
      <c r="B49" s="174"/>
      <c r="C49" s="336"/>
      <c r="D49" s="336"/>
      <c r="E49" s="336"/>
      <c r="F49" s="336"/>
      <c r="G49" s="336"/>
      <c r="H49" s="336"/>
      <c r="I49" s="429"/>
      <c r="J49" s="434"/>
      <c r="K49" s="435"/>
      <c r="L49" s="335"/>
      <c r="M49" s="436"/>
      <c r="N49" s="437"/>
    </row>
    <row r="50" spans="1:14" ht="15.75" thickBot="1">
      <c r="B50" s="316"/>
      <c r="C50" s="317"/>
      <c r="D50" s="317"/>
      <c r="E50" s="317"/>
      <c r="F50" s="317"/>
      <c r="G50" s="317"/>
      <c r="H50" s="317"/>
      <c r="I50" s="317"/>
      <c r="J50" s="132"/>
      <c r="K50" s="132"/>
      <c r="L50" s="332"/>
      <c r="M50" s="331"/>
      <c r="N50" s="133"/>
    </row>
    <row r="51" spans="1:14" ht="15.75" thickBot="1">
      <c r="B51" s="825" t="s">
        <v>953</v>
      </c>
      <c r="C51" s="826"/>
      <c r="D51" s="826"/>
      <c r="E51" s="826"/>
      <c r="F51" s="826"/>
      <c r="G51" s="826"/>
      <c r="H51" s="826"/>
      <c r="I51" s="826"/>
      <c r="J51" s="826"/>
      <c r="K51" s="826"/>
      <c r="L51" s="826"/>
      <c r="M51" s="827"/>
      <c r="N51" s="401">
        <f>SUM(N47:N50)</f>
        <v>5043.6754694098354</v>
      </c>
    </row>
    <row r="52" spans="1:14">
      <c r="B52" s="39"/>
      <c r="C52" s="40"/>
      <c r="D52" s="40"/>
      <c r="E52" s="40"/>
      <c r="F52" s="40"/>
      <c r="G52" s="40"/>
      <c r="H52" s="40"/>
      <c r="I52" s="40"/>
      <c r="J52" s="40"/>
      <c r="K52" s="40"/>
      <c r="L52" s="40"/>
      <c r="M52" s="40"/>
      <c r="N52" s="41"/>
    </row>
    <row r="53" spans="1:14">
      <c r="B53" s="70" t="s">
        <v>956</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0" t="s">
        <v>957</v>
      </c>
      <c r="C55" s="321"/>
      <c r="D55" s="321"/>
      <c r="E55" s="321"/>
      <c r="F55" s="321"/>
      <c r="G55" s="321"/>
      <c r="H55" s="79" t="s">
        <v>945</v>
      </c>
      <c r="I55" s="80" t="s">
        <v>958</v>
      </c>
      <c r="J55" s="81" t="s">
        <v>959</v>
      </c>
      <c r="K55" s="79" t="s">
        <v>960</v>
      </c>
      <c r="L55" s="828" t="s">
        <v>961</v>
      </c>
      <c r="M55" s="801"/>
      <c r="N55" s="82" t="s">
        <v>951</v>
      </c>
    </row>
    <row r="56" spans="1:14">
      <c r="A56" t="s">
        <v>1256</v>
      </c>
      <c r="B56" s="52" t="str">
        <f>VLOOKUP(A56,TRANSPORTE!A5:D117,3,FALSE)</f>
        <v>Transporte de material de excavación</v>
      </c>
      <c r="C56" s="324"/>
      <c r="D56" s="324"/>
      <c r="E56" s="324"/>
      <c r="F56" s="324"/>
      <c r="G56" s="324"/>
      <c r="H56" s="318" t="s">
        <v>1468</v>
      </c>
      <c r="I56" s="286">
        <v>1.3</v>
      </c>
      <c r="J56" s="293">
        <v>1</v>
      </c>
      <c r="K56" s="286">
        <f>I56*J56</f>
        <v>1.3</v>
      </c>
      <c r="L56" s="829">
        <f>VLOOKUP(A56,TRANSPORTE!A5:D117,4,FALSE)</f>
        <v>1122.7940548877348</v>
      </c>
      <c r="M56" s="830"/>
      <c r="N56" s="294">
        <f>K56*L56</f>
        <v>1459.6322713540553</v>
      </c>
    </row>
    <row r="57" spans="1:14">
      <c r="B57" s="52"/>
      <c r="C57" s="53"/>
      <c r="D57" s="53"/>
      <c r="E57" s="53"/>
      <c r="F57" s="53"/>
      <c r="G57" s="53"/>
      <c r="H57" s="318"/>
      <c r="I57" s="286"/>
      <c r="J57" s="293"/>
      <c r="K57" s="286"/>
      <c r="L57" s="829"/>
      <c r="M57" s="830"/>
      <c r="N57" s="294"/>
    </row>
    <row r="58" spans="1:14">
      <c r="B58" s="52"/>
      <c r="C58" s="53"/>
      <c r="D58" s="53"/>
      <c r="E58" s="53"/>
      <c r="F58" s="53"/>
      <c r="G58" s="53"/>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14"/>
      <c r="M61" s="815"/>
      <c r="N61" s="133"/>
    </row>
    <row r="62" spans="1:14" ht="15.75" thickBot="1">
      <c r="B62" s="831" t="s">
        <v>953</v>
      </c>
      <c r="C62" s="832"/>
      <c r="D62" s="832"/>
      <c r="E62" s="832"/>
      <c r="F62" s="832"/>
      <c r="G62" s="832"/>
      <c r="H62" s="832"/>
      <c r="I62" s="832"/>
      <c r="J62" s="832"/>
      <c r="K62" s="832"/>
      <c r="L62" s="832"/>
      <c r="M62" s="833"/>
      <c r="N62" s="110">
        <f>N56+N57+N58+N59+N60</f>
        <v>1459.6322713540553</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1" t="s">
        <v>963</v>
      </c>
      <c r="C66" s="852"/>
      <c r="D66" s="852"/>
      <c r="E66" s="852"/>
      <c r="F66" s="852"/>
      <c r="G66" s="852"/>
      <c r="H66" s="852"/>
      <c r="I66" s="79" t="s">
        <v>964</v>
      </c>
      <c r="J66" s="81" t="s">
        <v>1410</v>
      </c>
      <c r="K66" s="80" t="s">
        <v>966</v>
      </c>
      <c r="L66" s="853" t="s">
        <v>950</v>
      </c>
      <c r="M66" s="854"/>
      <c r="N66" s="104" t="s">
        <v>951</v>
      </c>
    </row>
    <row r="67" spans="1:15">
      <c r="A67" s="151" t="s">
        <v>7</v>
      </c>
      <c r="B67" s="55" t="str">
        <f>VLOOKUP(A67,'MANO DE OBRA'!A8:D68,3,FALSE)</f>
        <v>Obrero (2)</v>
      </c>
      <c r="C67" s="53"/>
      <c r="D67" s="53"/>
      <c r="E67" s="53"/>
      <c r="F67" s="53"/>
      <c r="G67" s="53"/>
      <c r="H67" s="53"/>
      <c r="I67" s="299">
        <f>K67/J67*100</f>
        <v>58520.000000000007</v>
      </c>
      <c r="J67" s="300">
        <v>185</v>
      </c>
      <c r="K67" s="301">
        <f>VLOOKUP(A67,'MANO DE OBRA'!A8:D99,4,FALSE)</f>
        <v>108262</v>
      </c>
      <c r="L67" s="56"/>
      <c r="M67" s="438">
        <v>280</v>
      </c>
      <c r="N67" s="402">
        <f>K67/M67</f>
        <v>386.65</v>
      </c>
      <c r="O67" s="112"/>
    </row>
    <row r="68" spans="1:15">
      <c r="A68" s="151"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439">
        <v>280</v>
      </c>
      <c r="N68" s="402">
        <f>K68/M68</f>
        <v>381.02229862288567</v>
      </c>
    </row>
    <row r="69" spans="1:15">
      <c r="B69" s="55"/>
      <c r="C69" s="53"/>
      <c r="D69" s="53"/>
      <c r="E69" s="53"/>
      <c r="F69" s="53"/>
      <c r="G69" s="53"/>
      <c r="H69" s="53"/>
      <c r="I69" s="286"/>
      <c r="J69" s="304"/>
      <c r="K69" s="305"/>
      <c r="L69" s="56"/>
      <c r="M69" s="307"/>
      <c r="N69" s="303"/>
    </row>
    <row r="70" spans="1:15">
      <c r="B70" s="55"/>
      <c r="C70" s="53"/>
      <c r="D70" s="53"/>
      <c r="E70" s="53"/>
      <c r="F70" s="53"/>
      <c r="G70" s="53"/>
      <c r="H70" s="53"/>
      <c r="I70" s="286"/>
      <c r="J70" s="304"/>
      <c r="K70" s="305"/>
      <c r="L70" s="325"/>
      <c r="M70" s="307"/>
      <c r="N70" s="303"/>
    </row>
    <row r="71" spans="1:15">
      <c r="B71" s="55"/>
      <c r="C71" s="53"/>
      <c r="D71" s="53"/>
      <c r="E71" s="53"/>
      <c r="F71" s="53"/>
      <c r="G71" s="53"/>
      <c r="H71" s="53"/>
      <c r="I71" s="286"/>
      <c r="J71" s="304"/>
      <c r="K71" s="305"/>
      <c r="L71" s="325"/>
      <c r="M71" s="307"/>
      <c r="N71" s="303"/>
    </row>
    <row r="72" spans="1:15" ht="15.75" thickBot="1">
      <c r="B72" s="812"/>
      <c r="C72" s="813"/>
      <c r="D72" s="813"/>
      <c r="E72" s="813"/>
      <c r="F72" s="813"/>
      <c r="G72" s="813"/>
      <c r="H72" s="813"/>
      <c r="I72" s="132"/>
      <c r="J72" s="132"/>
      <c r="K72" s="132"/>
      <c r="L72" s="913"/>
      <c r="M72" s="913"/>
      <c r="N72" s="51"/>
    </row>
    <row r="73" spans="1:15" ht="15.75" thickBot="1">
      <c r="B73" s="831" t="s">
        <v>953</v>
      </c>
      <c r="C73" s="832"/>
      <c r="D73" s="832"/>
      <c r="E73" s="832"/>
      <c r="F73" s="832"/>
      <c r="G73" s="832"/>
      <c r="H73" s="832"/>
      <c r="I73" s="832"/>
      <c r="J73" s="832"/>
      <c r="K73" s="832"/>
      <c r="L73" s="832"/>
      <c r="M73" s="833"/>
      <c r="N73" s="308">
        <f>SUM(N67:N72)</f>
        <v>767.67229862288559</v>
      </c>
    </row>
    <row r="74" spans="1:15" ht="15.75" thickBot="1">
      <c r="B74" s="39"/>
      <c r="C74" s="40"/>
      <c r="D74" s="40"/>
      <c r="E74" s="40"/>
      <c r="F74" s="40"/>
      <c r="G74" s="40"/>
      <c r="H74" s="40"/>
      <c r="I74" s="40"/>
      <c r="J74" s="40"/>
      <c r="K74" s="40"/>
      <c r="L74" s="40"/>
      <c r="M74" s="40"/>
      <c r="N74" s="41"/>
    </row>
    <row r="75" spans="1:15" ht="15.75" thickBot="1">
      <c r="B75" s="825" t="s">
        <v>967</v>
      </c>
      <c r="C75" s="826"/>
      <c r="D75" s="826"/>
      <c r="E75" s="826"/>
      <c r="F75" s="826"/>
      <c r="G75" s="826"/>
      <c r="H75" s="826"/>
      <c r="I75" s="826"/>
      <c r="J75" s="826"/>
      <c r="K75" s="826"/>
      <c r="L75" s="826"/>
      <c r="M75" s="827"/>
      <c r="N75" s="105">
        <f>N42+N51+N62+N73</f>
        <v>14425.83502799802</v>
      </c>
    </row>
    <row r="76" spans="1:15">
      <c r="B76" s="39"/>
      <c r="C76" s="40"/>
      <c r="D76" s="40"/>
      <c r="E76" s="40"/>
      <c r="F76" s="40"/>
      <c r="G76" s="40"/>
      <c r="H76" s="40"/>
      <c r="I76" s="40"/>
      <c r="J76" s="40"/>
      <c r="K76" s="40"/>
      <c r="L76" s="40"/>
      <c r="M76" s="40"/>
      <c r="N76" s="41"/>
    </row>
    <row r="77" spans="1:15">
      <c r="B77" s="70" t="s">
        <v>968</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16" t="s">
        <v>969</v>
      </c>
      <c r="C79" s="817"/>
      <c r="D79" s="817"/>
      <c r="E79" s="817"/>
      <c r="F79" s="817"/>
      <c r="G79" s="817"/>
      <c r="H79" s="817"/>
      <c r="I79" s="321"/>
      <c r="J79" s="341"/>
      <c r="K79" s="309" t="s">
        <v>970</v>
      </c>
      <c r="L79" s="855" t="s">
        <v>971</v>
      </c>
      <c r="M79" s="856"/>
      <c r="N79" s="310"/>
    </row>
    <row r="80" spans="1:15">
      <c r="B80" s="857" t="s">
        <v>972</v>
      </c>
      <c r="C80" s="858"/>
      <c r="D80" s="858"/>
      <c r="E80" s="858"/>
      <c r="F80" s="858"/>
      <c r="G80" s="858"/>
      <c r="H80" s="858"/>
      <c r="I80" s="93"/>
      <c r="J80" s="94"/>
      <c r="K80" s="311">
        <v>0.2</v>
      </c>
      <c r="L80" s="859">
        <f>N75*K80</f>
        <v>2885.1670055996042</v>
      </c>
      <c r="M80" s="860"/>
      <c r="N80" s="57"/>
    </row>
    <row r="81" spans="1:14">
      <c r="B81" s="95" t="s">
        <v>973</v>
      </c>
      <c r="C81" s="96"/>
      <c r="D81" s="96"/>
      <c r="E81" s="96"/>
      <c r="F81" s="96"/>
      <c r="G81" s="96"/>
      <c r="H81" s="96"/>
      <c r="I81" s="93"/>
      <c r="J81" s="94"/>
      <c r="K81" s="311">
        <v>0.05</v>
      </c>
      <c r="L81" s="859">
        <f>N75*K81</f>
        <v>721.29175139990105</v>
      </c>
      <c r="M81" s="860"/>
      <c r="N81" s="57"/>
    </row>
    <row r="82" spans="1:14" ht="15.75" thickBot="1">
      <c r="B82" s="97" t="s">
        <v>974</v>
      </c>
      <c r="C82" s="98"/>
      <c r="D82" s="98"/>
      <c r="E82" s="98"/>
      <c r="F82" s="98"/>
      <c r="G82" s="98"/>
      <c r="H82" s="98"/>
      <c r="I82" s="99"/>
      <c r="J82" s="100"/>
      <c r="K82" s="312">
        <v>0.05</v>
      </c>
      <c r="L82" s="861">
        <f>N75*K82</f>
        <v>721.29175139990105</v>
      </c>
      <c r="M82" s="862"/>
      <c r="N82" s="57"/>
    </row>
    <row r="83" spans="1:14" ht="15.75" thickBot="1">
      <c r="B83" s="825" t="s">
        <v>953</v>
      </c>
      <c r="C83" s="826"/>
      <c r="D83" s="826"/>
      <c r="E83" s="826"/>
      <c r="F83" s="826"/>
      <c r="G83" s="826"/>
      <c r="H83" s="826"/>
      <c r="I83" s="826"/>
      <c r="J83" s="826"/>
      <c r="K83" s="826"/>
      <c r="L83" s="826"/>
      <c r="M83" s="827"/>
      <c r="N83" s="58">
        <f>L80+L81+L82</f>
        <v>4327.7505083994065</v>
      </c>
    </row>
    <row r="84" spans="1:14" ht="15.75" thickBot="1">
      <c r="B84" s="39"/>
      <c r="C84" s="40"/>
      <c r="D84" s="40"/>
      <c r="E84" s="40"/>
      <c r="F84" s="40"/>
      <c r="G84" s="40"/>
      <c r="H84" s="40"/>
      <c r="I84" s="40"/>
      <c r="J84" s="40"/>
      <c r="K84" s="40"/>
      <c r="L84" s="40"/>
      <c r="M84" s="40"/>
      <c r="N84" s="41"/>
    </row>
    <row r="85" spans="1:14" ht="15.75" thickBot="1">
      <c r="A85" t="s">
        <v>2016</v>
      </c>
      <c r="B85" s="825" t="s">
        <v>975</v>
      </c>
      <c r="C85" s="826"/>
      <c r="D85" s="826"/>
      <c r="E85" s="826"/>
      <c r="F85" s="826"/>
      <c r="G85" s="826"/>
      <c r="H85" s="826"/>
      <c r="I85" s="826"/>
      <c r="J85" s="826"/>
      <c r="K85" s="826"/>
      <c r="L85" s="826"/>
      <c r="M85" s="827"/>
      <c r="N85" s="195">
        <f>N75+N83</f>
        <v>18753.585536397426</v>
      </c>
    </row>
    <row r="86" spans="1:14">
      <c r="B86" s="246"/>
      <c r="C86" s="247"/>
      <c r="D86" s="247"/>
      <c r="E86" s="247"/>
      <c r="F86" s="247"/>
      <c r="G86" s="247"/>
      <c r="H86" s="247"/>
      <c r="I86" s="247"/>
      <c r="J86" s="247"/>
      <c r="K86" s="247"/>
      <c r="L86" s="247"/>
      <c r="M86" s="247"/>
      <c r="N86" s="248"/>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250"/>
      <c r="F89" s="250"/>
      <c r="G89" s="250"/>
      <c r="H89" s="250"/>
      <c r="I89" s="250"/>
      <c r="J89" s="250"/>
      <c r="K89" s="250"/>
      <c r="L89" s="250"/>
      <c r="M89" s="250"/>
      <c r="N89" s="251"/>
    </row>
    <row r="90" spans="1:14">
      <c r="B90" s="249"/>
      <c r="C90" s="250"/>
      <c r="D90" s="250"/>
      <c r="E90" s="424" t="s">
        <v>976</v>
      </c>
      <c r="F90" s="424"/>
      <c r="G90" s="424"/>
      <c r="H90" s="424"/>
      <c r="I90" s="424"/>
      <c r="J90" s="424"/>
      <c r="K90" s="250"/>
      <c r="L90" s="250"/>
      <c r="M90" s="250"/>
      <c r="N90" s="251"/>
    </row>
    <row r="91" spans="1:14">
      <c r="B91" s="249"/>
      <c r="C91" s="250"/>
      <c r="D91" s="250"/>
      <c r="E91" s="250" t="s">
        <v>977</v>
      </c>
      <c r="F91" s="250"/>
      <c r="G91" s="250"/>
      <c r="H91" s="250"/>
      <c r="I91" s="250"/>
      <c r="J91" s="250"/>
      <c r="K91" s="250"/>
      <c r="L91" s="250"/>
      <c r="M91" s="250"/>
      <c r="N91" s="251"/>
    </row>
    <row r="92" spans="1:14">
      <c r="B92" s="249"/>
      <c r="C92" s="250"/>
      <c r="D92" s="250"/>
      <c r="E92" s="250" t="s">
        <v>978</v>
      </c>
      <c r="F92" s="250"/>
      <c r="G92" s="250"/>
      <c r="H92" s="250"/>
      <c r="I92" s="250"/>
      <c r="J92" s="250"/>
      <c r="K92" s="250"/>
      <c r="L92" s="250"/>
      <c r="M92" s="250"/>
      <c r="N92" s="251"/>
    </row>
    <row r="93" spans="1:14">
      <c r="B93" s="249"/>
      <c r="C93" s="250"/>
      <c r="D93" s="250"/>
      <c r="E93" s="250" t="s">
        <v>979</v>
      </c>
      <c r="F93" s="250"/>
      <c r="G93" s="250"/>
      <c r="H93" s="250"/>
      <c r="I93" s="250"/>
      <c r="J93" s="250"/>
      <c r="K93" s="250"/>
      <c r="L93" s="250"/>
      <c r="M93" s="250"/>
      <c r="N93" s="251"/>
    </row>
    <row r="94" spans="1:14" ht="15.75" thickBot="1">
      <c r="B94" s="249"/>
      <c r="C94" s="250"/>
      <c r="D94" s="250"/>
      <c r="E94" s="250"/>
      <c r="F94" s="250" t="s">
        <v>980</v>
      </c>
      <c r="G94" s="250"/>
      <c r="H94" s="250"/>
      <c r="I94" s="250"/>
      <c r="J94" s="250"/>
      <c r="K94" s="250"/>
      <c r="L94" s="250"/>
      <c r="M94" s="250"/>
      <c r="N94" s="251"/>
    </row>
    <row r="95" spans="1:14">
      <c r="B95" s="234" t="s">
        <v>2216</v>
      </c>
      <c r="C95" s="235"/>
      <c r="D95" s="235"/>
      <c r="E95" s="235"/>
      <c r="F95" s="235"/>
      <c r="G95" s="235"/>
      <c r="H95" s="235"/>
      <c r="I95" s="235"/>
      <c r="J95" s="235"/>
      <c r="K95" s="235"/>
      <c r="L95" s="235"/>
      <c r="M95" s="235"/>
      <c r="N95" s="236"/>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ht="15.75" thickBot="1">
      <c r="B99" s="255"/>
      <c r="C99" s="256"/>
      <c r="D99" s="256"/>
      <c r="E99" s="256"/>
      <c r="F99" s="256"/>
      <c r="G99" s="256"/>
      <c r="H99" s="256"/>
      <c r="I99" s="256"/>
      <c r="J99" s="256"/>
      <c r="K99" s="256"/>
      <c r="L99" s="256"/>
      <c r="M99" s="256"/>
      <c r="N99" s="257"/>
    </row>
    <row r="100" spans="2:14">
      <c r="B100" s="258"/>
      <c r="C100" s="259"/>
      <c r="D100" s="259"/>
      <c r="E100" s="259"/>
      <c r="F100" s="259"/>
      <c r="G100" s="259"/>
      <c r="H100" s="259"/>
      <c r="I100" s="259"/>
      <c r="J100" s="259"/>
      <c r="K100" s="259"/>
      <c r="L100" s="259"/>
      <c r="M100" s="259"/>
      <c r="N100" s="260"/>
    </row>
    <row r="101" spans="2:14">
      <c r="B101" s="261" t="s">
        <v>2217</v>
      </c>
      <c r="C101" s="262"/>
      <c r="D101" s="262"/>
      <c r="E101" s="262"/>
      <c r="F101" s="262"/>
      <c r="G101" s="262"/>
      <c r="H101" s="262"/>
      <c r="I101" s="262"/>
      <c r="J101" s="262"/>
      <c r="K101" s="262"/>
      <c r="L101" s="262"/>
      <c r="M101" s="262"/>
      <c r="N101" s="263"/>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346"/>
      <c r="C108" s="347"/>
      <c r="D108" s="347"/>
      <c r="E108" s="347"/>
      <c r="F108" s="347"/>
      <c r="G108" s="347"/>
      <c r="H108" s="347"/>
      <c r="I108" s="347"/>
      <c r="J108" s="347"/>
      <c r="K108" s="347"/>
      <c r="L108" s="347"/>
      <c r="M108" s="347"/>
      <c r="N108" s="348"/>
    </row>
    <row r="109" spans="2:14">
      <c r="B109" s="261"/>
      <c r="C109" s="262"/>
      <c r="D109" s="262"/>
      <c r="E109" s="262"/>
      <c r="F109" s="262"/>
      <c r="G109" s="262"/>
      <c r="H109" s="262"/>
      <c r="I109" s="262"/>
      <c r="J109" s="262"/>
      <c r="K109" s="262"/>
      <c r="L109" s="262"/>
      <c r="M109" s="262"/>
      <c r="N109" s="263"/>
    </row>
    <row r="110" spans="2:14">
      <c r="B110" s="249"/>
      <c r="C110" s="250"/>
      <c r="D110" s="250"/>
      <c r="E110" s="250" t="s">
        <v>976</v>
      </c>
      <c r="F110" s="424"/>
      <c r="G110" s="424"/>
      <c r="H110" s="250"/>
      <c r="I110" s="250"/>
      <c r="J110" s="250"/>
      <c r="K110" s="250"/>
      <c r="L110" s="250"/>
      <c r="M110" s="250"/>
      <c r="N110" s="251"/>
    </row>
    <row r="111" spans="2:14">
      <c r="B111" s="249"/>
      <c r="C111" s="250"/>
      <c r="D111" s="250"/>
      <c r="E111" s="425" t="s">
        <v>977</v>
      </c>
      <c r="F111" s="250"/>
      <c r="G111" s="250"/>
      <c r="H111" s="425"/>
      <c r="I111" s="425"/>
      <c r="J111" s="425"/>
      <c r="K111" s="250"/>
      <c r="L111" s="250"/>
      <c r="M111" s="250"/>
      <c r="N111" s="251"/>
    </row>
    <row r="112" spans="2:14">
      <c r="B112" s="249"/>
      <c r="C112" s="250"/>
      <c r="D112" s="250"/>
      <c r="E112" s="264" t="s">
        <v>981</v>
      </c>
      <c r="F112" s="250"/>
      <c r="G112" s="250"/>
      <c r="H112" s="264"/>
      <c r="I112" s="264"/>
      <c r="J112" s="264"/>
      <c r="K112" s="250"/>
      <c r="L112" s="250"/>
      <c r="M112" s="250"/>
      <c r="N112" s="251"/>
    </row>
    <row r="113" spans="2:14">
      <c r="B113" s="265"/>
      <c r="C113" s="262"/>
      <c r="D113" s="262"/>
      <c r="E113" s="250" t="s">
        <v>979</v>
      </c>
      <c r="F113" s="250"/>
      <c r="G113" s="250"/>
      <c r="H113" s="250"/>
      <c r="I113" s="250"/>
      <c r="J113" s="250"/>
      <c r="K113" s="262"/>
      <c r="L113" s="262"/>
      <c r="M113" s="262"/>
      <c r="N113" s="263"/>
    </row>
    <row r="114" spans="2:14">
      <c r="B114" s="265"/>
      <c r="C114" s="262"/>
      <c r="D114" s="262"/>
      <c r="E114" s="262"/>
      <c r="F114" s="250"/>
      <c r="G114" s="250"/>
      <c r="H114" s="250"/>
      <c r="I114" s="250"/>
      <c r="J114" s="250"/>
      <c r="K114" s="262"/>
      <c r="L114" s="262"/>
      <c r="M114" s="262"/>
      <c r="N114" s="263"/>
    </row>
    <row r="115" spans="2:14">
      <c r="B115" s="265" t="s">
        <v>2220</v>
      </c>
      <c r="C115" s="264"/>
      <c r="D115" s="264"/>
      <c r="E115" s="250"/>
      <c r="F115" s="250"/>
      <c r="G115" s="250"/>
      <c r="H115" s="250"/>
      <c r="I115" s="250"/>
      <c r="J115" s="973"/>
      <c r="K115" s="973"/>
      <c r="L115" s="973"/>
      <c r="M115" s="973"/>
      <c r="N115" s="974"/>
    </row>
    <row r="116" spans="2:14" ht="15.75" thickBot="1">
      <c r="B116" s="426" t="s">
        <v>2221</v>
      </c>
      <c r="C116" s="427"/>
      <c r="D116" s="427"/>
      <c r="E116" s="266"/>
      <c r="F116" s="266"/>
      <c r="G116" s="266"/>
      <c r="H116" s="266"/>
      <c r="I116" s="266"/>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1633</v>
      </c>
      <c r="C31" s="87" t="s">
        <v>2089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91549.124942390568</v>
      </c>
      <c r="L36" s="277"/>
      <c r="M36" s="278">
        <v>2.5</v>
      </c>
      <c r="N36" s="279">
        <f>K36/M36</f>
        <v>36619.649976956229</v>
      </c>
    </row>
    <row r="37" spans="1:14">
      <c r="A37" s="119" t="s">
        <v>129</v>
      </c>
      <c r="B37" s="838" t="str">
        <f>VLOOKUP(A37,EQUIPOS!A7:D154,3,FALSE)</f>
        <v xml:space="preserve">Buldozer, Potencia al volante de 140 HP, motor de 2200 RPM, longitud de hoja 4,80m. </v>
      </c>
      <c r="C37" s="839"/>
      <c r="D37" s="839"/>
      <c r="E37" s="839"/>
      <c r="F37" s="839"/>
      <c r="G37" s="839"/>
      <c r="H37" s="840"/>
      <c r="I37" s="428"/>
      <c r="J37" s="429"/>
      <c r="K37" s="276">
        <f>VLOOKUP(A37,EQUIPOS!A7:D164,4,FALSE)</f>
        <v>138405.20645026164</v>
      </c>
      <c r="L37" s="342"/>
      <c r="M37" s="343">
        <v>100</v>
      </c>
      <c r="N37" s="279">
        <f>K37/M37</f>
        <v>1384.0520645026163</v>
      </c>
    </row>
    <row r="38" spans="1:14">
      <c r="A38" s="119" t="s">
        <v>312</v>
      </c>
      <c r="B38" s="838" t="str">
        <f>VLOOKUP(A38,EQUIPOS!A8:D154,3,FALSE)</f>
        <v>Retroexcavadora sobre oruga, potencia 138 HP, balde de 1,5 m3.</v>
      </c>
      <c r="C38" s="839"/>
      <c r="D38" s="839"/>
      <c r="E38" s="839"/>
      <c r="F38" s="839"/>
      <c r="G38" s="839"/>
      <c r="H38" s="840"/>
      <c r="I38" s="335"/>
      <c r="J38" s="337"/>
      <c r="K38" s="276">
        <f>VLOOKUP(A38,EQUIPOS!A8:D165,4,FALSE)</f>
        <v>158602.11435448501</v>
      </c>
      <c r="L38" s="430"/>
      <c r="M38" s="431">
        <v>16</v>
      </c>
      <c r="N38" s="279">
        <f>K38/M38</f>
        <v>9912.6321471553129</v>
      </c>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0.01</v>
      </c>
      <c r="N40" s="351">
        <f>N76*M40</f>
        <v>25.250800282375621</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47941.584988896531</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52" t="s">
        <v>376</v>
      </c>
      <c r="B47" s="49" t="str">
        <f>VLOOKUP(A47,MATERIALES!A5:D373,3,FALSE)</f>
        <v>Anfo</v>
      </c>
      <c r="C47" s="288"/>
      <c r="D47" s="288"/>
      <c r="E47" s="288"/>
      <c r="F47" s="288"/>
      <c r="G47" s="288"/>
      <c r="H47" s="288"/>
      <c r="I47" s="275"/>
      <c r="J47" s="231" t="str">
        <f>VLOOKUP(A47,MATERIALES!A3:D639,2,FALSE)</f>
        <v>kg</v>
      </c>
      <c r="K47" s="289">
        <v>0.3</v>
      </c>
      <c r="L47" s="274"/>
      <c r="M47" s="409">
        <f>VLOOKUP(A47,MATERIALES!A5:D396,4,FALSE)</f>
        <v>6084.6358121926141</v>
      </c>
      <c r="N47" s="279">
        <f>K47*M47</f>
        <v>1825.3907436577842</v>
      </c>
    </row>
    <row r="48" spans="1:14">
      <c r="A48" s="152" t="s">
        <v>424</v>
      </c>
      <c r="B48" s="49" t="str">
        <f>VLOOKUP(A48,MATERIALES!A6:D373,3,FALSE)</f>
        <v>Cordón detonante</v>
      </c>
      <c r="C48" s="432"/>
      <c r="D48" s="432"/>
      <c r="E48" s="432"/>
      <c r="F48" s="432"/>
      <c r="G48" s="432"/>
      <c r="H48" s="432"/>
      <c r="I48" s="432"/>
      <c r="J48" s="318" t="str">
        <f>VLOOKUP(A48,MATERIALES!A4:D640,2,FALSE)</f>
        <v>m</v>
      </c>
      <c r="K48" s="404">
        <v>3</v>
      </c>
      <c r="L48" s="428"/>
      <c r="M48" s="409">
        <f>VLOOKUP(A48,MATERIALES!A6:D397,4,FALSE)</f>
        <v>4685.7493222231687</v>
      </c>
      <c r="N48" s="279">
        <f t="shared" ref="N48:N53" si="0">K48*M48</f>
        <v>14057.247966669507</v>
      </c>
    </row>
    <row r="49" spans="1:14">
      <c r="A49" s="152" t="s">
        <v>453</v>
      </c>
      <c r="B49" s="49" t="str">
        <f>VLOOKUP(A49,MATERIALES!A6:D373,3,FALSE)</f>
        <v>Explosivos  75% (INDUGEL)</v>
      </c>
      <c r="C49" s="432"/>
      <c r="D49" s="432"/>
      <c r="E49" s="432"/>
      <c r="F49" s="432"/>
      <c r="G49" s="432"/>
      <c r="H49" s="432"/>
      <c r="I49" s="432"/>
      <c r="J49" s="319" t="str">
        <f>VLOOKUP(A49,MATERIALES!A5:D641,2,FALSE)</f>
        <v>lb</v>
      </c>
      <c r="K49" s="404">
        <v>0.25</v>
      </c>
      <c r="L49" s="428"/>
      <c r="M49" s="409">
        <f>VLOOKUP(A49,MATERIALES!A6:D398,4,FALSE)</f>
        <v>14911.095620941285</v>
      </c>
      <c r="N49" s="279">
        <f t="shared" si="0"/>
        <v>3727.7739052353213</v>
      </c>
    </row>
    <row r="50" spans="1:14">
      <c r="A50" s="152" t="s">
        <v>458</v>
      </c>
      <c r="B50" s="49" t="str">
        <f>VLOOKUP(A50,MATERIALES!A6:D373,3,FALSE)</f>
        <v>Fulminantes</v>
      </c>
      <c r="C50" s="432"/>
      <c r="D50" s="432"/>
      <c r="E50" s="432"/>
      <c r="F50" s="432"/>
      <c r="G50" s="432"/>
      <c r="H50" s="432"/>
      <c r="I50" s="432"/>
      <c r="J50" s="319" t="str">
        <f>VLOOKUP(A50,MATERIALES!A6:D642,2,FALSE)</f>
        <v>u</v>
      </c>
      <c r="K50" s="404">
        <v>1</v>
      </c>
      <c r="L50" s="428"/>
      <c r="M50" s="409">
        <f>VLOOKUP(A50,MATERIALES!A6:D399,4,FALSE)</f>
        <v>890.43450910135812</v>
      </c>
      <c r="N50" s="279">
        <f t="shared" si="0"/>
        <v>890.43450910135812</v>
      </c>
    </row>
    <row r="51" spans="1:14">
      <c r="A51" s="152" t="s">
        <v>552</v>
      </c>
      <c r="B51" s="49" t="str">
        <f>VLOOKUP(A51,MATERIALES!A7:D373,3,FALSE)</f>
        <v>Mecha Lenta</v>
      </c>
      <c r="C51" s="432"/>
      <c r="D51" s="432"/>
      <c r="E51" s="432"/>
      <c r="F51" s="432"/>
      <c r="G51" s="432"/>
      <c r="H51" s="432"/>
      <c r="I51" s="432"/>
      <c r="J51" s="319" t="str">
        <f>VLOOKUP(A51,MATERIALES!A6:D643,2,FALSE)</f>
        <v>m</v>
      </c>
      <c r="K51" s="404">
        <v>1</v>
      </c>
      <c r="L51" s="428"/>
      <c r="M51" s="409">
        <f>VLOOKUP(A51,MATERIALES!A7:D400,4,FALSE)</f>
        <v>905.91153562981276</v>
      </c>
      <c r="N51" s="279">
        <f t="shared" si="0"/>
        <v>905.91153562981276</v>
      </c>
    </row>
    <row r="52" spans="1:14">
      <c r="A52" s="152" t="s">
        <v>845</v>
      </c>
      <c r="B52" s="49" t="str">
        <f>VLOOKUP(A52,MATERIALES!A8:D373,3,FALSE)</f>
        <v>Escolta y transporte (una tarifa por cada m3 escoltado y transportado)</v>
      </c>
      <c r="C52" s="432"/>
      <c r="D52" s="432"/>
      <c r="E52" s="432"/>
      <c r="F52" s="432"/>
      <c r="G52" s="432"/>
      <c r="H52" s="432"/>
      <c r="I52" s="432"/>
      <c r="J52" s="319" t="str">
        <f>VLOOKUP(A52,MATERIALES!A6:D644,2,FALSE)</f>
        <v>kg</v>
      </c>
      <c r="K52" s="404">
        <v>0.45800000000000002</v>
      </c>
      <c r="L52" s="428"/>
      <c r="M52" s="409">
        <f>VLOOKUP(A52,MATERIALES!A8:D401,4,FALSE)</f>
        <v>7992.7097602669519</v>
      </c>
      <c r="N52" s="279">
        <f t="shared" si="0"/>
        <v>3660.661070202264</v>
      </c>
    </row>
    <row r="53" spans="1:14" ht="15.75" thickBot="1">
      <c r="A53" t="s">
        <v>442</v>
      </c>
      <c r="B53" s="49" t="str">
        <f>VLOOKUP(A53,MATERIALES!A9:D373,3,FALSE)</f>
        <v>Derechos de explotación y/o disposición de materiales</v>
      </c>
      <c r="C53" s="317"/>
      <c r="D53" s="317"/>
      <c r="E53" s="317"/>
      <c r="F53" s="317"/>
      <c r="G53" s="317"/>
      <c r="H53" s="317"/>
      <c r="I53" s="317"/>
      <c r="J53" s="440" t="str">
        <f>VLOOKUP(A53,MATERIALES!A7:D645,2,FALSE)</f>
        <v>m3</v>
      </c>
      <c r="K53" s="132">
        <v>1.3</v>
      </c>
      <c r="L53" s="332"/>
      <c r="M53" s="409">
        <f>VLOOKUP(A53,MATERIALES!A9:D402,4,FALSE)</f>
        <v>3879.7503610844888</v>
      </c>
      <c r="N53" s="279">
        <f t="shared" si="0"/>
        <v>5043.6754694098354</v>
      </c>
    </row>
    <row r="54" spans="1:14" ht="15.75" thickBot="1">
      <c r="B54" s="825" t="s">
        <v>953</v>
      </c>
      <c r="C54" s="826"/>
      <c r="D54" s="826"/>
      <c r="E54" s="826"/>
      <c r="F54" s="826"/>
      <c r="G54" s="826"/>
      <c r="H54" s="826"/>
      <c r="I54" s="826"/>
      <c r="J54" s="826"/>
      <c r="K54" s="826"/>
      <c r="L54" s="826"/>
      <c r="M54" s="827"/>
      <c r="N54" s="401">
        <f>SUM(N47:N53)</f>
        <v>30111.095199905882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829">
        <f>VLOOKUP(A59,TRANSPORTE!A5:D117,4,FALSE)</f>
        <v>1122.7940548877348</v>
      </c>
      <c r="M59" s="830"/>
      <c r="N59" s="294">
        <f>K59*L59</f>
        <v>1459.6322713540553</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3"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41">
        <v>128</v>
      </c>
      <c r="N70" s="402">
        <f>K70/M70</f>
        <v>1691.59375</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128</v>
      </c>
      <c r="N71" s="402">
        <f>K71/M71</f>
        <v>833.48627823756237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2525.0800282375621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82037.392488394034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16407.478497678807</v>
      </c>
      <c r="M83" s="860"/>
      <c r="N83" s="57"/>
    </row>
    <row r="84" spans="1:14">
      <c r="B84" s="95" t="s">
        <v>973</v>
      </c>
      <c r="C84" s="96"/>
      <c r="D84" s="96"/>
      <c r="E84" s="96"/>
      <c r="F84" s="96"/>
      <c r="G84" s="96"/>
      <c r="H84" s="96"/>
      <c r="I84" s="93"/>
      <c r="J84" s="94"/>
      <c r="K84" s="311">
        <v>0.05</v>
      </c>
      <c r="L84" s="859">
        <f>N78*K84</f>
        <v>4101.8696244197017</v>
      </c>
      <c r="M84" s="860"/>
      <c r="N84" s="57"/>
    </row>
    <row r="85" spans="1:14" ht="15.75" thickBot="1">
      <c r="B85" s="97" t="s">
        <v>974</v>
      </c>
      <c r="C85" s="98"/>
      <c r="D85" s="98"/>
      <c r="E85" s="98"/>
      <c r="F85" s="98"/>
      <c r="G85" s="98"/>
      <c r="H85" s="98"/>
      <c r="I85" s="99"/>
      <c r="J85" s="100"/>
      <c r="K85" s="312">
        <v>0.05</v>
      </c>
      <c r="L85" s="861">
        <f>N78*K85</f>
        <v>4101.8696244197017</v>
      </c>
      <c r="M85" s="862"/>
      <c r="N85" s="57"/>
    </row>
    <row r="86" spans="1:14" ht="15.75" thickBot="1">
      <c r="B86" s="825" t="s">
        <v>953</v>
      </c>
      <c r="C86" s="826"/>
      <c r="D86" s="826"/>
      <c r="E86" s="826"/>
      <c r="F86" s="826"/>
      <c r="G86" s="826"/>
      <c r="H86" s="826"/>
      <c r="I86" s="826"/>
      <c r="J86" s="826"/>
      <c r="K86" s="826"/>
      <c r="L86" s="826"/>
      <c r="M86" s="827"/>
      <c r="N86" s="58">
        <f>L83+L84+L85</f>
        <v>24611.21774651821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106648.61023491225</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1634</v>
      </c>
      <c r="C31" s="87" t="s">
        <v>2090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91549.124942390568</v>
      </c>
      <c r="L36" s="277"/>
      <c r="M36" s="343">
        <v>2.5</v>
      </c>
      <c r="N36" s="279">
        <f>K36/M36</f>
        <v>36619.649976956229</v>
      </c>
    </row>
    <row r="37" spans="1:14">
      <c r="A37" s="119" t="s">
        <v>129</v>
      </c>
      <c r="B37" s="838" t="str">
        <f>VLOOKUP(A37,EQUIPOS!A7:D154,3,FALSE)</f>
        <v xml:space="preserve">Buldozer, Potencia al volante de 140 HP, motor de 2200 RPM, longitud de hoja 4,80m. </v>
      </c>
      <c r="C37" s="839"/>
      <c r="D37" s="839"/>
      <c r="E37" s="839"/>
      <c r="F37" s="839"/>
      <c r="G37" s="839"/>
      <c r="H37" s="840"/>
      <c r="I37" s="428"/>
      <c r="J37" s="429"/>
      <c r="K37" s="276">
        <f>VLOOKUP(A37,EQUIPOS!A7:D164,4,FALSE)</f>
        <v>138405.20645026164</v>
      </c>
      <c r="L37" s="342"/>
      <c r="M37" s="343">
        <v>100</v>
      </c>
      <c r="N37" s="279">
        <f>K37/M37</f>
        <v>1384.0520645026163</v>
      </c>
    </row>
    <row r="38" spans="1:14">
      <c r="A38" s="119" t="s">
        <v>261</v>
      </c>
      <c r="B38" s="838" t="str">
        <f>VLOOKUP(A38,EQUIPOS!A8:D154,3,FALSE)</f>
        <v xml:space="preserve">Motobomba 3 PULGADAS (incluye operario)
</v>
      </c>
      <c r="C38" s="839"/>
      <c r="D38" s="839"/>
      <c r="E38" s="839"/>
      <c r="F38" s="839"/>
      <c r="G38" s="839"/>
      <c r="H38" s="840"/>
      <c r="I38" s="335"/>
      <c r="J38" s="337"/>
      <c r="K38" s="276">
        <f>VLOOKUP(A38,EQUIPOS!A8:D165,4,FALSE)</f>
        <v>9154.9124942390572</v>
      </c>
      <c r="L38" s="430"/>
      <c r="M38" s="431">
        <v>8</v>
      </c>
      <c r="N38" s="279">
        <f>K38/M38</f>
        <v>1144.3640617798821</v>
      </c>
    </row>
    <row r="39" spans="1:14">
      <c r="A39" t="s">
        <v>312</v>
      </c>
      <c r="B39" s="838" t="str">
        <f>VLOOKUP(A39,EQUIPOS!A9:D154,3,FALSE)</f>
        <v>Retroexcavadora sobre oruga, potencia 138 HP, balde de 1,5 m3.</v>
      </c>
      <c r="C39" s="839"/>
      <c r="D39" s="839"/>
      <c r="E39" s="839"/>
      <c r="F39" s="839"/>
      <c r="G39" s="839"/>
      <c r="H39" s="840"/>
      <c r="I39" s="42"/>
      <c r="J39" s="43"/>
      <c r="K39" s="276">
        <f>VLOOKUP(A39,EQUIPOS!A9:D166,4,FALSE)</f>
        <v>158602.11435448501</v>
      </c>
      <c r="L39" s="283"/>
      <c r="M39" s="343">
        <v>8</v>
      </c>
      <c r="N39" s="279">
        <f>K39/M39</f>
        <v>19825.264294310626</v>
      </c>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N78*M41</f>
        <v>215.73612180720397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59189.066519356558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52" t="s">
        <v>376</v>
      </c>
      <c r="B48" s="49" t="str">
        <f>VLOOKUP(A48,MATERIALES!A5:D373,3,FALSE)</f>
        <v>Anfo</v>
      </c>
      <c r="C48" s="288"/>
      <c r="D48" s="288"/>
      <c r="E48" s="288"/>
      <c r="F48" s="288"/>
      <c r="G48" s="288"/>
      <c r="H48" s="288"/>
      <c r="I48" s="275"/>
      <c r="J48" s="231" t="str">
        <f>VLOOKUP(A48,MATERIALES!A4:D640,2,FALSE)</f>
        <v>kg</v>
      </c>
      <c r="K48" s="289">
        <v>0.3</v>
      </c>
      <c r="L48" s="274"/>
      <c r="M48" s="409">
        <f>VLOOKUP(A48,MATERIALES!A5:D396,4,FALSE)</f>
        <v>6084.6358121926141</v>
      </c>
      <c r="N48" s="279">
        <f>K48*M48</f>
        <v>1825.3907436577842</v>
      </c>
    </row>
    <row r="49" spans="1:14">
      <c r="A49" s="152" t="s">
        <v>424</v>
      </c>
      <c r="B49" s="49" t="str">
        <f>VLOOKUP(A49,MATERIALES!A6:D373,3,FALSE)</f>
        <v>Cordón detonante</v>
      </c>
      <c r="C49" s="432"/>
      <c r="D49" s="432"/>
      <c r="E49" s="432"/>
      <c r="F49" s="432"/>
      <c r="G49" s="432"/>
      <c r="H49" s="432"/>
      <c r="I49" s="432"/>
      <c r="J49" s="318" t="str">
        <f>VLOOKUP(A49,MATERIALES!A5:D641,2,FALSE)</f>
        <v>m</v>
      </c>
      <c r="K49" s="404">
        <v>3</v>
      </c>
      <c r="L49" s="428"/>
      <c r="M49" s="409">
        <f>VLOOKUP(A49,MATERIALES!A6:D397,4,FALSE)</f>
        <v>4685.7493222231687</v>
      </c>
      <c r="N49" s="279">
        <f t="shared" ref="N49:N54" si="0">K49*M49</f>
        <v>14057.247966669507</v>
      </c>
    </row>
    <row r="50" spans="1:14">
      <c r="A50" s="152" t="s">
        <v>453</v>
      </c>
      <c r="B50" s="49" t="str">
        <f>VLOOKUP(A50,MATERIALES!A6:D373,3,FALSE)</f>
        <v>Explosivos  75% (INDUGEL)</v>
      </c>
      <c r="C50" s="432"/>
      <c r="D50" s="432"/>
      <c r="E50" s="432"/>
      <c r="F50" s="432"/>
      <c r="G50" s="432"/>
      <c r="H50" s="432"/>
      <c r="I50" s="432"/>
      <c r="J50" s="319" t="str">
        <f>VLOOKUP(A50,MATERIALES!A6:D642,2,FALSE)</f>
        <v>lb</v>
      </c>
      <c r="K50" s="404">
        <v>0.25</v>
      </c>
      <c r="L50" s="428"/>
      <c r="M50" s="409">
        <f>VLOOKUP(A50,MATERIALES!A6:D398,4,FALSE)</f>
        <v>14911.095620941285</v>
      </c>
      <c r="N50" s="279">
        <f t="shared" si="0"/>
        <v>3727.7739052353213</v>
      </c>
    </row>
    <row r="51" spans="1:14">
      <c r="A51" s="152"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VLOOKUP(A51,MATERIALES!A6:D399,4,FALSE)</f>
        <v>890.43450910135812</v>
      </c>
      <c r="N51" s="279">
        <f t="shared" si="0"/>
        <v>890.43450910135812</v>
      </c>
    </row>
    <row r="52" spans="1:14">
      <c r="A52" s="152" t="s">
        <v>552</v>
      </c>
      <c r="B52" s="49" t="str">
        <f>VLOOKUP(A52,MATERIALES!A7:D373,3,FALSE)</f>
        <v>Mecha Lenta</v>
      </c>
      <c r="C52" s="432"/>
      <c r="D52" s="432"/>
      <c r="E52" s="432"/>
      <c r="F52" s="432"/>
      <c r="G52" s="432"/>
      <c r="H52" s="432"/>
      <c r="I52" s="432"/>
      <c r="J52" s="319" t="str">
        <f>VLOOKUP(A52,MATERIALES!A6:D644,2,FALSE)</f>
        <v>m</v>
      </c>
      <c r="K52" s="404">
        <v>1</v>
      </c>
      <c r="L52" s="428"/>
      <c r="M52" s="409">
        <f>VLOOKUP(A52,MATERIALES!A7:D400,4,FALSE)</f>
        <v>905.91153562981276</v>
      </c>
      <c r="N52" s="279">
        <f t="shared" si="0"/>
        <v>905.91153562981276</v>
      </c>
    </row>
    <row r="53" spans="1:14">
      <c r="A53" s="212" t="s">
        <v>845</v>
      </c>
      <c r="B53" s="49" t="str">
        <f>VLOOKUP(A53,MATERIALES!A7:D373,3,FALSE)</f>
        <v>Escolta y transporte (una tarifa por cada m3 escoltado y transportado)</v>
      </c>
      <c r="C53" s="432"/>
      <c r="D53" s="432"/>
      <c r="E53" s="432"/>
      <c r="F53" s="432"/>
      <c r="G53" s="432"/>
      <c r="H53" s="432"/>
      <c r="I53" s="432"/>
      <c r="J53" s="319" t="str">
        <f>VLOOKUP(A53,MATERIALES!A6:D644,2,FALSE)</f>
        <v>kg</v>
      </c>
      <c r="K53" s="404">
        <v>0.45800000000000002</v>
      </c>
      <c r="L53" s="428"/>
      <c r="M53" s="409">
        <f>VLOOKUP(A53,MATERIALES!A7:D400,4,FALSE)</f>
        <v>7992.7097602669519</v>
      </c>
      <c r="N53" s="279">
        <f>K53*M53</f>
        <v>3660.661070202264</v>
      </c>
    </row>
    <row r="54" spans="1:14">
      <c r="A54" s="152" t="s">
        <v>442</v>
      </c>
      <c r="B54" s="49" t="str">
        <f>VLOOKUP(A54,MATERIALES!A8:D373,3,FALSE)</f>
        <v>Derechos de explotación y/o disposición de materiales</v>
      </c>
      <c r="C54" s="432"/>
      <c r="D54" s="432"/>
      <c r="E54" s="432"/>
      <c r="F54" s="432"/>
      <c r="G54" s="432"/>
      <c r="H54" s="432"/>
      <c r="I54" s="432"/>
      <c r="J54" s="319" t="str">
        <f>VLOOKUP(A54,MATERIALES!A7:D645,2,FALSE)</f>
        <v>m3</v>
      </c>
      <c r="K54" s="404">
        <v>1.3</v>
      </c>
      <c r="L54" s="428"/>
      <c r="M54" s="409">
        <f>VLOOKUP(A54,MATERIALES!A8:D401,4,FALSE)</f>
        <v>3879.7503610844888</v>
      </c>
      <c r="N54" s="279">
        <f t="shared" si="0"/>
        <v>5043.6754694098354</v>
      </c>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30111.095199905882</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1256</v>
      </c>
      <c r="B61" s="52" t="str">
        <f>VLOOKUP(A61,TRANSPORTE!A5:D117,3,FALSE)</f>
        <v>Transporte de material de excavación</v>
      </c>
      <c r="C61" s="324"/>
      <c r="D61" s="324"/>
      <c r="E61" s="324"/>
      <c r="F61" s="324"/>
      <c r="G61" s="324"/>
      <c r="H61" s="318" t="s">
        <v>1468</v>
      </c>
      <c r="I61" s="286">
        <v>1.3</v>
      </c>
      <c r="J61" s="293">
        <v>1</v>
      </c>
      <c r="K61" s="286">
        <f>I61*J61</f>
        <v>1.3</v>
      </c>
      <c r="L61" s="829">
        <f>VLOOKUP(A61,TRANSPORTE!A5:D117,4,FALSE)</f>
        <v>1122.7940548877348</v>
      </c>
      <c r="M61" s="830"/>
      <c r="N61" s="294">
        <f>K61*L61</f>
        <v>1459.6322713540553</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1459.6322713540553</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53" t="s">
        <v>15</v>
      </c>
      <c r="B72" s="55" t="str">
        <f>VLOOKUP(A72,'MANO DE OBRA'!A8:D68,3,FALSE)</f>
        <v>Obrero (6)</v>
      </c>
      <c r="C72" s="53"/>
      <c r="D72" s="53"/>
      <c r="E72" s="53"/>
      <c r="F72" s="53"/>
      <c r="G72" s="53"/>
      <c r="H72" s="53"/>
      <c r="I72" s="299">
        <f>K72/J72*100</f>
        <v>175560</v>
      </c>
      <c r="J72" s="300">
        <v>185</v>
      </c>
      <c r="K72" s="301">
        <f>VLOOKUP(A72,'MANO DE OBRA'!A8:D99,4,FALSE)</f>
        <v>324786</v>
      </c>
      <c r="L72" s="56"/>
      <c r="M72" s="441">
        <v>20</v>
      </c>
      <c r="N72" s="402">
        <f>K72/M72</f>
        <v>16239.3</v>
      </c>
      <c r="O72" s="112"/>
    </row>
    <row r="73" spans="1:15">
      <c r="A73" s="15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39">
        <v>20</v>
      </c>
      <c r="N73" s="402">
        <f>K73/M73</f>
        <v>5334.3121807203988</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21573.612180720396</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112333.40617133689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22466.68123426738</v>
      </c>
      <c r="M85" s="860"/>
      <c r="N85" s="57"/>
    </row>
    <row r="86" spans="1:14">
      <c r="B86" s="95" t="s">
        <v>973</v>
      </c>
      <c r="C86" s="96"/>
      <c r="D86" s="96"/>
      <c r="E86" s="96"/>
      <c r="F86" s="96"/>
      <c r="G86" s="96"/>
      <c r="H86" s="96"/>
      <c r="I86" s="93"/>
      <c r="J86" s="94"/>
      <c r="K86" s="311">
        <v>0.05</v>
      </c>
      <c r="L86" s="859">
        <f>N80*K86</f>
        <v>5616.6703085668451</v>
      </c>
      <c r="M86" s="860"/>
      <c r="N86" s="57"/>
    </row>
    <row r="87" spans="1:14" ht="15.75" thickBot="1">
      <c r="B87" s="97" t="s">
        <v>974</v>
      </c>
      <c r="C87" s="98"/>
      <c r="D87" s="98"/>
      <c r="E87" s="98"/>
      <c r="F87" s="98"/>
      <c r="G87" s="98"/>
      <c r="H87" s="98"/>
      <c r="I87" s="99"/>
      <c r="J87" s="100"/>
      <c r="K87" s="312">
        <v>0.05</v>
      </c>
      <c r="L87" s="861">
        <f>N80*K87</f>
        <v>5616.6703085668451</v>
      </c>
      <c r="M87" s="862"/>
      <c r="N87" s="57"/>
    </row>
    <row r="88" spans="1:14" ht="15.75" thickBot="1">
      <c r="B88" s="825" t="s">
        <v>953</v>
      </c>
      <c r="C88" s="826"/>
      <c r="D88" s="826"/>
      <c r="E88" s="826"/>
      <c r="F88" s="826"/>
      <c r="G88" s="826"/>
      <c r="H88" s="826"/>
      <c r="I88" s="826"/>
      <c r="J88" s="826"/>
      <c r="K88" s="826"/>
      <c r="L88" s="826"/>
      <c r="M88" s="827"/>
      <c r="N88" s="58">
        <f>L85+L86+L87</f>
        <v>33700.02185140107</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146033.42802273796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2.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1635</v>
      </c>
      <c r="C31" s="87" t="s">
        <v>2091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138405.20645026164</v>
      </c>
      <c r="L36" s="277"/>
      <c r="M36" s="343">
        <v>100</v>
      </c>
      <c r="N36" s="279">
        <f>K36/M36</f>
        <v>1384.0520645026163</v>
      </c>
    </row>
    <row r="37" spans="1:14">
      <c r="A37" s="119" t="s">
        <v>312</v>
      </c>
      <c r="B37" s="838" t="str">
        <f>VLOOKUP(A37,EQUIPOS!A7:D154,3,FALSE)</f>
        <v>Retroexcavadora sobre oruga, potencia 138 HP, balde de 1,5 m3.</v>
      </c>
      <c r="C37" s="839"/>
      <c r="D37" s="839"/>
      <c r="E37" s="839"/>
      <c r="F37" s="839"/>
      <c r="G37" s="839"/>
      <c r="H37" s="840"/>
      <c r="I37" s="428"/>
      <c r="J37" s="429"/>
      <c r="K37" s="276">
        <f>VLOOKUP(A37,EQUIPOS!A7:D164,4,FALSE)</f>
        <v>158602.11435448501</v>
      </c>
      <c r="L37" s="342"/>
      <c r="M37" s="343">
        <v>35</v>
      </c>
      <c r="N37" s="279">
        <f>K37/M37</f>
        <v>4531.4889815567149</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7.6767229862288557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5923.2177690455601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52" t="s">
        <v>442</v>
      </c>
      <c r="B48" s="49" t="str">
        <f>VLOOKUP(A48,MATERIALES!A5:D373,3,FALSE)</f>
        <v>Derechos de explotación y/o disposición de materiales</v>
      </c>
      <c r="C48" s="288"/>
      <c r="D48" s="288"/>
      <c r="E48" s="288"/>
      <c r="F48" s="288"/>
      <c r="G48" s="288"/>
      <c r="H48" s="288"/>
      <c r="I48" s="275"/>
      <c r="J48" s="231" t="str">
        <f>VLOOKUP(A48,MATERIALES!A4:D640,2,FALSE)</f>
        <v>m3</v>
      </c>
      <c r="K48" s="289">
        <v>1.3</v>
      </c>
      <c r="L48" s="274"/>
      <c r="M48" s="409">
        <f>VLOOKUP(A48,MATERIALES!A5:D396,4,FALSE)</f>
        <v>3879.7503610844888</v>
      </c>
      <c r="N48" s="279">
        <f>K48*M48</f>
        <v>5043.6754694098354</v>
      </c>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c r="A53" s="152"/>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f>K54*M54</f>
        <v>0</v>
      </c>
    </row>
    <row r="55" spans="1:14" ht="15.75" thickBot="1">
      <c r="B55" s="825" t="s">
        <v>953</v>
      </c>
      <c r="C55" s="826"/>
      <c r="D55" s="826"/>
      <c r="E55" s="826"/>
      <c r="F55" s="826"/>
      <c r="G55" s="826"/>
      <c r="H55" s="826"/>
      <c r="I55" s="826"/>
      <c r="J55" s="826"/>
      <c r="K55" s="826"/>
      <c r="L55" s="826"/>
      <c r="M55" s="827"/>
      <c r="N55" s="401">
        <f>SUM(N48:N54)</f>
        <v>5043.6754694098354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1256</v>
      </c>
      <c r="B60" s="52" t="str">
        <f>VLOOKUP(A60,TRANSPORTE!A5:D117,3,FALSE)</f>
        <v>Transporte de material de excavación</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5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280</v>
      </c>
      <c r="N71" s="402">
        <f>K71/M71</f>
        <v>381.02229862288567</v>
      </c>
      <c r="O71" s="112"/>
    </row>
    <row r="72" spans="1:15">
      <c r="A72" s="15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39">
        <v>280</v>
      </c>
      <c r="N72" s="402">
        <f>K72/M72</f>
        <v>386.65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767.67229862288559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13194.197808432336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2638.8395616864673</v>
      </c>
      <c r="M84" s="860"/>
      <c r="N84" s="57"/>
    </row>
    <row r="85" spans="1:14">
      <c r="B85" s="95" t="s">
        <v>973</v>
      </c>
      <c r="C85" s="96"/>
      <c r="D85" s="96"/>
      <c r="E85" s="96"/>
      <c r="F85" s="96"/>
      <c r="G85" s="96"/>
      <c r="H85" s="96"/>
      <c r="I85" s="93"/>
      <c r="J85" s="94"/>
      <c r="K85" s="311">
        <v>0.05</v>
      </c>
      <c r="L85" s="859">
        <f>N79*K85</f>
        <v>659.70989042161682</v>
      </c>
      <c r="M85" s="860"/>
      <c r="N85" s="57"/>
    </row>
    <row r="86" spans="1:14" ht="15.75" thickBot="1">
      <c r="B86" s="97" t="s">
        <v>974</v>
      </c>
      <c r="C86" s="98"/>
      <c r="D86" s="98"/>
      <c r="E86" s="98"/>
      <c r="F86" s="98"/>
      <c r="G86" s="98"/>
      <c r="H86" s="98"/>
      <c r="I86" s="99"/>
      <c r="J86" s="100"/>
      <c r="K86" s="312">
        <v>0.05</v>
      </c>
      <c r="L86" s="861">
        <f>N79*K86</f>
        <v>659.70989042161682</v>
      </c>
      <c r="M86" s="862"/>
      <c r="N86" s="57"/>
    </row>
    <row r="87" spans="1:14" ht="15.75" thickBot="1">
      <c r="B87" s="825" t="s">
        <v>953</v>
      </c>
      <c r="C87" s="826"/>
      <c r="D87" s="826"/>
      <c r="E87" s="826"/>
      <c r="F87" s="826"/>
      <c r="G87" s="826"/>
      <c r="H87" s="826"/>
      <c r="I87" s="826"/>
      <c r="J87" s="826"/>
      <c r="K87" s="826"/>
      <c r="L87" s="826"/>
      <c r="M87" s="827"/>
      <c r="N87" s="58">
        <f>L84+L85+L86</f>
        <v>3958.2593425297009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17152.457150962036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7.75" customHeight="1" thickBot="1">
      <c r="B29" s="77" t="s">
        <v>943</v>
      </c>
      <c r="C29" s="834" t="s">
        <v>944</v>
      </c>
      <c r="D29" s="835"/>
      <c r="E29" s="835"/>
      <c r="F29" s="835"/>
      <c r="G29" s="835"/>
      <c r="H29" s="835"/>
      <c r="I29" s="835"/>
      <c r="J29" s="78"/>
      <c r="K29" s="349" t="s">
        <v>2215</v>
      </c>
      <c r="L29" s="836" t="s">
        <v>945</v>
      </c>
      <c r="M29" s="837"/>
      <c r="N29" s="77" t="s">
        <v>946</v>
      </c>
    </row>
    <row r="30" spans="1:14" ht="15.75" customHeight="1" thickBot="1">
      <c r="A30" t="s">
        <v>1845</v>
      </c>
      <c r="B30" s="86" t="s">
        <v>1636</v>
      </c>
      <c r="C30" s="87" t="s">
        <v>2092</v>
      </c>
      <c r="D30" s="88"/>
      <c r="E30" s="88"/>
      <c r="F30" s="88"/>
      <c r="G30" s="88"/>
      <c r="H30" s="88"/>
      <c r="I30" s="88"/>
      <c r="J30" s="88"/>
      <c r="K30" s="460"/>
      <c r="L30" s="313" t="s">
        <v>387</v>
      </c>
      <c r="M30" s="210"/>
      <c r="N30" s="90"/>
    </row>
    <row r="31" spans="1:14" ht="6" customHeight="1">
      <c r="B31" s="101"/>
      <c r="C31" s="102"/>
      <c r="D31" s="102"/>
      <c r="E31" s="102"/>
      <c r="F31" s="102"/>
      <c r="G31" s="102"/>
      <c r="H31" s="102"/>
      <c r="I31" s="102"/>
      <c r="J31" s="102"/>
      <c r="K31" s="102"/>
      <c r="L31" s="102"/>
      <c r="M31" s="102"/>
      <c r="N31" s="103"/>
    </row>
    <row r="32" spans="1:14">
      <c r="B32" s="64" t="s">
        <v>947</v>
      </c>
      <c r="C32" s="65"/>
      <c r="D32" s="65"/>
      <c r="E32" s="65"/>
      <c r="F32" s="65"/>
      <c r="G32" s="65"/>
      <c r="H32" s="65"/>
      <c r="I32" s="65"/>
      <c r="J32" s="65"/>
      <c r="K32" s="65"/>
      <c r="L32" s="65"/>
      <c r="M32" s="65"/>
      <c r="N32" s="66"/>
    </row>
    <row r="33" spans="1:14" ht="15.75" thickBot="1">
      <c r="B33" s="273"/>
      <c r="C33" s="67"/>
      <c r="D33" s="67"/>
      <c r="E33" s="67"/>
      <c r="F33" s="67"/>
      <c r="G33" s="67"/>
      <c r="H33" s="67"/>
      <c r="I33" s="68"/>
      <c r="J33" s="68"/>
      <c r="K33" s="67"/>
      <c r="L33" s="67"/>
      <c r="M33" s="67"/>
      <c r="N33" s="69"/>
    </row>
    <row r="34" spans="1:14">
      <c r="B34" s="806" t="s">
        <v>944</v>
      </c>
      <c r="C34" s="807"/>
      <c r="D34" s="807"/>
      <c r="E34" s="807"/>
      <c r="F34" s="807"/>
      <c r="G34" s="807"/>
      <c r="H34" s="808"/>
      <c r="I34" s="809" t="s">
        <v>948</v>
      </c>
      <c r="J34" s="810"/>
      <c r="K34" s="75" t="s">
        <v>949</v>
      </c>
      <c r="L34" s="811" t="s">
        <v>950</v>
      </c>
      <c r="M34" s="808"/>
      <c r="N34" s="76" t="s">
        <v>951</v>
      </c>
    </row>
    <row r="35" spans="1:14">
      <c r="A35" s="119" t="s">
        <v>263</v>
      </c>
      <c r="B35" s="838" t="str">
        <f>VLOOKUP(A35,EQUIPOS!A6:D154,3,FALSE)</f>
        <v xml:space="preserve">Motobomba 4 pulgadas
</v>
      </c>
      <c r="C35" s="839"/>
      <c r="D35" s="839"/>
      <c r="E35" s="839"/>
      <c r="F35" s="839"/>
      <c r="G35" s="839"/>
      <c r="H35" s="840"/>
      <c r="I35" s="274"/>
      <c r="J35" s="275"/>
      <c r="K35" s="276">
        <f>VLOOKUP(A35,EQUIPOS!A6:D163,4,FALSE)</f>
        <v>5341.4157452286154</v>
      </c>
      <c r="L35" s="277"/>
      <c r="M35" s="343">
        <v>21</v>
      </c>
      <c r="N35" s="279">
        <f>K35/M35</f>
        <v>254.35313072517215</v>
      </c>
    </row>
    <row r="36" spans="1:14">
      <c r="A36" s="119" t="s">
        <v>129</v>
      </c>
      <c r="B36" s="838" t="str">
        <f>VLOOKUP(A36,EQUIPOS!A7:D154,3,FALSE)</f>
        <v xml:space="preserve">Buldozer, Potencia al volante de 140 HP, motor de 2200 RPM, longitud de hoja 4,80m. </v>
      </c>
      <c r="C36" s="839"/>
      <c r="D36" s="839"/>
      <c r="E36" s="839"/>
      <c r="F36" s="839"/>
      <c r="G36" s="839"/>
      <c r="H36" s="840"/>
      <c r="I36" s="428"/>
      <c r="J36" s="429"/>
      <c r="K36" s="276">
        <f>VLOOKUP(A36,EQUIPOS!A7:D164,4,FALSE)</f>
        <v>138405.20645026164</v>
      </c>
      <c r="L36" s="342"/>
      <c r="M36" s="343">
        <v>100</v>
      </c>
      <c r="N36" s="279">
        <f>K36/M36</f>
        <v>1384.0520645026163</v>
      </c>
    </row>
    <row r="37" spans="1:14">
      <c r="A37" s="119" t="s">
        <v>312</v>
      </c>
      <c r="B37" s="838" t="str">
        <f>VLOOKUP(A37,EQUIPOS!A8:D154,3,FALSE)</f>
        <v>Retroexcavadora sobre oruga, potencia 138 HP, balde de 1,5 m3.</v>
      </c>
      <c r="C37" s="839"/>
      <c r="D37" s="839"/>
      <c r="E37" s="839"/>
      <c r="F37" s="839"/>
      <c r="G37" s="839"/>
      <c r="H37" s="840"/>
      <c r="I37" s="335"/>
      <c r="J37" s="337"/>
      <c r="K37" s="276">
        <f>VLOOKUP(A37,EQUIPOS!A8:D165,4,FALSE)</f>
        <v>158602.11435448501</v>
      </c>
      <c r="L37" s="430"/>
      <c r="M37" s="431">
        <v>21</v>
      </c>
      <c r="N37" s="279">
        <f>K37/M37</f>
        <v>7552.4816359278575</v>
      </c>
    </row>
    <row r="38" spans="1:14">
      <c r="B38" s="838"/>
      <c r="C38" s="839"/>
      <c r="D38" s="839"/>
      <c r="E38" s="839"/>
      <c r="F38" s="839"/>
      <c r="G38" s="839"/>
      <c r="H38" s="840"/>
      <c r="I38" s="42"/>
      <c r="J38" s="43"/>
      <c r="K38" s="276"/>
      <c r="L38" s="283"/>
      <c r="M38" s="343"/>
      <c r="N38" s="279"/>
    </row>
    <row r="39" spans="1:14">
      <c r="B39" s="327"/>
      <c r="C39" s="328"/>
      <c r="D39" s="328"/>
      <c r="E39" s="328"/>
      <c r="F39" s="330"/>
      <c r="G39" s="330"/>
      <c r="H39" s="131"/>
      <c r="I39" s="42"/>
      <c r="J39" s="43"/>
      <c r="K39" s="276"/>
      <c r="L39" s="283"/>
      <c r="M39" s="284"/>
      <c r="N39" s="280"/>
    </row>
    <row r="40" spans="1:14">
      <c r="B40" s="845" t="s">
        <v>952</v>
      </c>
      <c r="C40" s="846"/>
      <c r="D40" s="846"/>
      <c r="E40" s="44"/>
      <c r="F40" s="45"/>
      <c r="G40" s="45"/>
      <c r="H40" s="46"/>
      <c r="I40" s="42"/>
      <c r="J40" s="43"/>
      <c r="K40" s="286"/>
      <c r="L40" s="283"/>
      <c r="M40" s="408">
        <v>0.01</v>
      </c>
      <c r="N40" s="351">
        <f>N76*M40</f>
        <v>12.794538310381427</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SUM(N35:N41)</f>
        <v>9203.6813694660268</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52" t="s">
        <v>442</v>
      </c>
      <c r="B47" s="49" t="str">
        <f>VLOOKUP(A47,MATERIALES!A5:D373,3,FALSE)</f>
        <v>Derechos de explotación y/o disposición de materiales</v>
      </c>
      <c r="C47" s="288"/>
      <c r="D47" s="288"/>
      <c r="E47" s="288"/>
      <c r="F47" s="288"/>
      <c r="G47" s="288"/>
      <c r="H47" s="288"/>
      <c r="I47" s="275"/>
      <c r="J47" s="231" t="str">
        <f>VLOOKUP(A47,MATERIALES!A4:D640,2,FALSE)</f>
        <v>m3</v>
      </c>
      <c r="K47" s="289">
        <v>1.3</v>
      </c>
      <c r="L47" s="274"/>
      <c r="M47" s="409">
        <f>VLOOKUP(A47,MATERIALES!A5:D396,4,FALSE)</f>
        <v>3879.7503610844888</v>
      </c>
      <c r="N47" s="279">
        <f>K47*M47</f>
        <v>5043.6754694098354</v>
      </c>
    </row>
    <row r="48" spans="1:14">
      <c r="A48" s="152"/>
      <c r="B48" s="49"/>
      <c r="C48" s="432"/>
      <c r="D48" s="432"/>
      <c r="E48" s="432"/>
      <c r="F48" s="432"/>
      <c r="G48" s="432"/>
      <c r="H48" s="432"/>
      <c r="I48" s="432"/>
      <c r="J48" s="318"/>
      <c r="K48" s="404"/>
      <c r="L48" s="428"/>
      <c r="M48" s="409"/>
      <c r="N48" s="279"/>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5" t="s">
        <v>953</v>
      </c>
      <c r="C54" s="826"/>
      <c r="D54" s="826"/>
      <c r="E54" s="826"/>
      <c r="F54" s="826"/>
      <c r="G54" s="826"/>
      <c r="H54" s="826"/>
      <c r="I54" s="826"/>
      <c r="J54" s="826"/>
      <c r="K54" s="826"/>
      <c r="L54" s="826"/>
      <c r="M54" s="827"/>
      <c r="N54" s="401">
        <f>SUM(N47:N53)</f>
        <v>5043.6754694098354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829">
        <f>VLOOKUP(A59,TRANSPORTE!A5:D117,4,FALSE)</f>
        <v>1122.7940548877348</v>
      </c>
      <c r="M59" s="830"/>
      <c r="N59" s="294">
        <f>K59*L59</f>
        <v>1459.6322713540553</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1459.6322713540553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3"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168</v>
      </c>
      <c r="N70" s="402">
        <f>K70/M70</f>
        <v>644.41666666666663</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168</v>
      </c>
      <c r="N71" s="402">
        <f>K71/M71</f>
        <v>635.03716437147614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1279.4538310381427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16986.442941268058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3397.288588253612</v>
      </c>
      <c r="M83" s="860"/>
      <c r="N83" s="57"/>
    </row>
    <row r="84" spans="1:14">
      <c r="B84" s="95" t="s">
        <v>973</v>
      </c>
      <c r="C84" s="96"/>
      <c r="D84" s="96"/>
      <c r="E84" s="96"/>
      <c r="F84" s="96"/>
      <c r="G84" s="96"/>
      <c r="H84" s="96"/>
      <c r="I84" s="93"/>
      <c r="J84" s="94"/>
      <c r="K84" s="311">
        <v>0.05</v>
      </c>
      <c r="L84" s="859">
        <f>N78*K84</f>
        <v>849.32214706340301</v>
      </c>
      <c r="M84" s="860"/>
      <c r="N84" s="57"/>
    </row>
    <row r="85" spans="1:14" ht="15.75" thickBot="1">
      <c r="B85" s="97" t="s">
        <v>974</v>
      </c>
      <c r="C85" s="98"/>
      <c r="D85" s="98"/>
      <c r="E85" s="98"/>
      <c r="F85" s="98"/>
      <c r="G85" s="98"/>
      <c r="H85" s="98"/>
      <c r="I85" s="99"/>
      <c r="J85" s="100"/>
      <c r="K85" s="312">
        <v>0.05</v>
      </c>
      <c r="L85" s="861">
        <f>N78*K85</f>
        <v>849.32214706340301</v>
      </c>
      <c r="M85" s="862"/>
      <c r="N85" s="57"/>
    </row>
    <row r="86" spans="1:14" ht="15.75" thickBot="1">
      <c r="B86" s="825" t="s">
        <v>953</v>
      </c>
      <c r="C86" s="826"/>
      <c r="D86" s="826"/>
      <c r="E86" s="826"/>
      <c r="F86" s="826"/>
      <c r="G86" s="826"/>
      <c r="H86" s="826"/>
      <c r="I86" s="826"/>
      <c r="J86" s="826"/>
      <c r="K86" s="826"/>
      <c r="L86" s="826"/>
      <c r="M86" s="827"/>
      <c r="N86" s="58">
        <f>L83+L84+L85</f>
        <v>5095.932882380419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22082.375823648479</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1095</v>
      </c>
      <c r="C31" s="87" t="s">
        <v>2093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343">
        <v>2.5</v>
      </c>
      <c r="N36" s="279">
        <f>K36/M36</f>
        <v>2726.1294982845193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405.98250000000002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3132.1119982845194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26140.613088618444</v>
      </c>
      <c r="N48" s="279">
        <f>K48*M48</f>
        <v>33982.797015203978</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63.602464935811291</v>
      </c>
      <c r="N49" s="279">
        <f>K49*M49</f>
        <v>1908.0739480743387</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35890.870963278314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8119.65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48602.265232916892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9720.4530465833795</v>
      </c>
      <c r="M84" s="860"/>
      <c r="N84" s="57"/>
    </row>
    <row r="85" spans="1:14">
      <c r="B85" s="95" t="s">
        <v>973</v>
      </c>
      <c r="C85" s="96"/>
      <c r="D85" s="96"/>
      <c r="E85" s="96"/>
      <c r="F85" s="96"/>
      <c r="G85" s="96"/>
      <c r="H85" s="96"/>
      <c r="I85" s="93"/>
      <c r="J85" s="94"/>
      <c r="K85" s="311">
        <v>0.05</v>
      </c>
      <c r="L85" s="859">
        <f>N79*K85</f>
        <v>2430.1132616458449</v>
      </c>
      <c r="M85" s="860"/>
      <c r="N85" s="57"/>
    </row>
    <row r="86" spans="1:14" ht="15.75" thickBot="1">
      <c r="B86" s="97" t="s">
        <v>974</v>
      </c>
      <c r="C86" s="98"/>
      <c r="D86" s="98"/>
      <c r="E86" s="98"/>
      <c r="F86" s="98"/>
      <c r="G86" s="98"/>
      <c r="H86" s="98"/>
      <c r="I86" s="99"/>
      <c r="J86" s="100"/>
      <c r="K86" s="312">
        <v>0.05</v>
      </c>
      <c r="L86" s="861">
        <f>N79*K86</f>
        <v>2430.1132616458449</v>
      </c>
      <c r="M86" s="862"/>
      <c r="N86" s="57"/>
    </row>
    <row r="87" spans="1:14" ht="15.75" thickBot="1">
      <c r="B87" s="825" t="s">
        <v>953</v>
      </c>
      <c r="C87" s="826"/>
      <c r="D87" s="826"/>
      <c r="E87" s="826"/>
      <c r="F87" s="826"/>
      <c r="G87" s="826"/>
      <c r="H87" s="826"/>
      <c r="I87" s="826"/>
      <c r="J87" s="826"/>
      <c r="K87" s="826"/>
      <c r="L87" s="826"/>
      <c r="M87" s="827"/>
      <c r="N87" s="58">
        <f>L84+L85+L86</f>
        <v>14580.67956987507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63182.944802791964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1096</v>
      </c>
      <c r="C31" s="87" t="s">
        <v>1637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343">
        <v>2.5</v>
      </c>
      <c r="N36" s="279">
        <f>K36/M36</f>
        <v>2726.1294982845193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405.98250000000002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3132.1119982845194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540</v>
      </c>
      <c r="B48" s="49" t="str">
        <f>VLOOKUP(A48,MATERIALES!A5:D373,3,FALSE)</f>
        <v>Material de Recebo Para Relleno</v>
      </c>
      <c r="C48" s="288"/>
      <c r="D48" s="288"/>
      <c r="E48" s="288"/>
      <c r="F48" s="288"/>
      <c r="G48" s="288"/>
      <c r="H48" s="288"/>
      <c r="I48" s="275"/>
      <c r="J48" s="231" t="str">
        <f>VLOOKUP(A48,MATERIALES!A4:D640,2,FALSE)</f>
        <v>m3</v>
      </c>
      <c r="K48" s="289">
        <v>1.3</v>
      </c>
      <c r="L48" s="274"/>
      <c r="M48" s="409">
        <f>VLOOKUP(A48,MATERIALES!A5:D396,4,FALSE)</f>
        <v>24889.764611547489</v>
      </c>
      <c r="N48" s="279">
        <f>K48*M48</f>
        <v>32356.693995011738</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63.602464935811291</v>
      </c>
      <c r="N49" s="279">
        <f>K49*M49</f>
        <v>1908.0739480743387</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34264.767943086074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51"/>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8119.65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46976.162212724652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9395.2324425449315</v>
      </c>
      <c r="M84" s="860"/>
      <c r="N84" s="57"/>
    </row>
    <row r="85" spans="1:14">
      <c r="B85" s="95" t="s">
        <v>973</v>
      </c>
      <c r="C85" s="96"/>
      <c r="D85" s="96"/>
      <c r="E85" s="96"/>
      <c r="F85" s="96"/>
      <c r="G85" s="96"/>
      <c r="H85" s="96"/>
      <c r="I85" s="93"/>
      <c r="J85" s="94"/>
      <c r="K85" s="311">
        <v>0.05</v>
      </c>
      <c r="L85" s="859">
        <f>N79*K85</f>
        <v>2348.8081106362329</v>
      </c>
      <c r="M85" s="860"/>
      <c r="N85" s="57"/>
    </row>
    <row r="86" spans="1:14" ht="15.75" thickBot="1">
      <c r="B86" s="97" t="s">
        <v>974</v>
      </c>
      <c r="C86" s="98"/>
      <c r="D86" s="98"/>
      <c r="E86" s="98"/>
      <c r="F86" s="98"/>
      <c r="G86" s="98"/>
      <c r="H86" s="98"/>
      <c r="I86" s="99"/>
      <c r="J86" s="100"/>
      <c r="K86" s="312">
        <v>0.05</v>
      </c>
      <c r="L86" s="861">
        <f>N79*K86</f>
        <v>2348.8081106362329</v>
      </c>
      <c r="M86" s="862"/>
      <c r="N86" s="57"/>
    </row>
    <row r="87" spans="1:14" ht="15.75" thickBot="1">
      <c r="B87" s="825" t="s">
        <v>953</v>
      </c>
      <c r="C87" s="826"/>
      <c r="D87" s="826"/>
      <c r="E87" s="826"/>
      <c r="F87" s="826"/>
      <c r="G87" s="826"/>
      <c r="H87" s="826"/>
      <c r="I87" s="826"/>
      <c r="J87" s="826"/>
      <c r="K87" s="826"/>
      <c r="L87" s="826"/>
      <c r="M87" s="827"/>
      <c r="N87" s="58">
        <f>L84+L85+L86</f>
        <v>14092.848663817398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61069.010876542052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1638</v>
      </c>
      <c r="C31" s="87" t="s">
        <v>1639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343">
        <v>2.5</v>
      </c>
      <c r="N36" s="279">
        <f>K36/M36</f>
        <v>2726.1294982845193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405.98250000000002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3132.1119982845194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515</v>
      </c>
      <c r="B48" s="49" t="str">
        <f>VLOOKUP(A48,MATERIALES!A5:D373,3,FALSE)</f>
        <v>Material  Granular Tipo SBG</v>
      </c>
      <c r="C48" s="288"/>
      <c r="D48" s="288"/>
      <c r="E48" s="288"/>
      <c r="F48" s="288"/>
      <c r="G48" s="288"/>
      <c r="H48" s="288"/>
      <c r="I48" s="275"/>
      <c r="J48" s="231" t="str">
        <f>VLOOKUP(A48,MATERIALES!A4:D640,2,FALSE)</f>
        <v>m3</v>
      </c>
      <c r="K48" s="289">
        <v>1.3</v>
      </c>
      <c r="L48" s="274"/>
      <c r="M48" s="409">
        <f>VLOOKUP(A48,MATERIALES!A5:D396,4,FALSE)</f>
        <v>41002.389061953014</v>
      </c>
      <c r="N48" s="279">
        <f>K48*M48</f>
        <v>53303.105780538921</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63.602464935811291</v>
      </c>
      <c r="N49" s="279">
        <f>K49*M49</f>
        <v>1908.0739480743387</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55211.179728613257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8119.65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67922.573998251828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13584.514799650366</v>
      </c>
      <c r="M84" s="860"/>
      <c r="N84" s="57"/>
    </row>
    <row r="85" spans="1:14">
      <c r="B85" s="95" t="s">
        <v>973</v>
      </c>
      <c r="C85" s="96"/>
      <c r="D85" s="96"/>
      <c r="E85" s="96"/>
      <c r="F85" s="96"/>
      <c r="G85" s="96"/>
      <c r="H85" s="96"/>
      <c r="I85" s="93"/>
      <c r="J85" s="94"/>
      <c r="K85" s="311">
        <v>0.05</v>
      </c>
      <c r="L85" s="859">
        <f>N79*K85</f>
        <v>3396.1286999125914</v>
      </c>
      <c r="M85" s="860"/>
      <c r="N85" s="57"/>
    </row>
    <row r="86" spans="1:14" ht="15.75" thickBot="1">
      <c r="B86" s="97" t="s">
        <v>974</v>
      </c>
      <c r="C86" s="98"/>
      <c r="D86" s="98"/>
      <c r="E86" s="98"/>
      <c r="F86" s="98"/>
      <c r="G86" s="98"/>
      <c r="H86" s="98"/>
      <c r="I86" s="99"/>
      <c r="J86" s="100"/>
      <c r="K86" s="312">
        <v>0.05</v>
      </c>
      <c r="L86" s="861">
        <f>N79*K86</f>
        <v>3396.1286999125914</v>
      </c>
      <c r="M86" s="862"/>
      <c r="N86" s="57"/>
    </row>
    <row r="87" spans="1:14" ht="15.75" thickBot="1">
      <c r="B87" s="825" t="s">
        <v>953</v>
      </c>
      <c r="C87" s="826"/>
      <c r="D87" s="826"/>
      <c r="E87" s="826"/>
      <c r="F87" s="826"/>
      <c r="G87" s="826"/>
      <c r="H87" s="826"/>
      <c r="I87" s="826"/>
      <c r="J87" s="826"/>
      <c r="K87" s="826"/>
      <c r="L87" s="826"/>
      <c r="M87" s="827"/>
      <c r="N87" s="58">
        <f>L84+L85+L86</f>
        <v>20376.772199475548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88299.346197727369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1640</v>
      </c>
      <c r="C31" s="87" t="s">
        <v>1641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6815.3237457112982</v>
      </c>
      <c r="L36" s="277"/>
      <c r="M36" s="343">
        <v>2.5</v>
      </c>
      <c r="N36" s="279">
        <f>K36/M36</f>
        <v>2726.1294982845193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405.98250000000002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3132.1119982845194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517</v>
      </c>
      <c r="B48" s="49" t="str">
        <f>VLOOKUP(A48,MATERIALES!A5:D373,3,FALSE)</f>
        <v>Material Granular Tipo  BG</v>
      </c>
      <c r="C48" s="288"/>
      <c r="D48" s="288"/>
      <c r="E48" s="288"/>
      <c r="F48" s="288"/>
      <c r="G48" s="288"/>
      <c r="H48" s="288"/>
      <c r="I48" s="275"/>
      <c r="J48" s="231" t="str">
        <f>VLOOKUP(A48,MATERIALES!A4:D640,2,FALSE)</f>
        <v>m3</v>
      </c>
      <c r="K48" s="289">
        <v>1.3</v>
      </c>
      <c r="L48" s="274"/>
      <c r="M48" s="409">
        <f>VLOOKUP(A48,MATERIALES!A5:D396,4,FALSE)</f>
        <v>44383.92011437365</v>
      </c>
      <c r="N48" s="279">
        <f>K48*M48</f>
        <v>57699.096148685749</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63.602464935811291</v>
      </c>
      <c r="N49" s="279">
        <f>K49*M49</f>
        <v>1908.0739480743387</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59607.170096760085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8119.65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72318.564366398656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14463.712873279732</v>
      </c>
      <c r="M84" s="860"/>
      <c r="N84" s="57"/>
    </row>
    <row r="85" spans="1:14">
      <c r="B85" s="95" t="s">
        <v>973</v>
      </c>
      <c r="C85" s="96"/>
      <c r="D85" s="96"/>
      <c r="E85" s="96"/>
      <c r="F85" s="96"/>
      <c r="G85" s="96"/>
      <c r="H85" s="96"/>
      <c r="I85" s="93"/>
      <c r="J85" s="94"/>
      <c r="K85" s="311">
        <v>0.05</v>
      </c>
      <c r="L85" s="859">
        <f>N79*K85</f>
        <v>3615.928218319933</v>
      </c>
      <c r="M85" s="860"/>
      <c r="N85" s="57"/>
    </row>
    <row r="86" spans="1:14" ht="15.75" thickBot="1">
      <c r="B86" s="97" t="s">
        <v>974</v>
      </c>
      <c r="C86" s="98"/>
      <c r="D86" s="98"/>
      <c r="E86" s="98"/>
      <c r="F86" s="98"/>
      <c r="G86" s="98"/>
      <c r="H86" s="98"/>
      <c r="I86" s="99"/>
      <c r="J86" s="100"/>
      <c r="K86" s="312">
        <v>0.05</v>
      </c>
      <c r="L86" s="861">
        <f>N79*K86</f>
        <v>3615.928218319933</v>
      </c>
      <c r="M86" s="862"/>
      <c r="N86" s="57"/>
    </row>
    <row r="87" spans="1:14" ht="15.75" thickBot="1">
      <c r="B87" s="825" t="s">
        <v>953</v>
      </c>
      <c r="C87" s="826"/>
      <c r="D87" s="826"/>
      <c r="E87" s="826"/>
      <c r="F87" s="826"/>
      <c r="G87" s="826"/>
      <c r="H87" s="826"/>
      <c r="I87" s="826"/>
      <c r="J87" s="826"/>
      <c r="K87" s="826"/>
      <c r="L87" s="826"/>
      <c r="M87" s="827"/>
      <c r="N87" s="58">
        <f>L84+L85+L86</f>
        <v>21695.569309919596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94014.133676318248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1642</v>
      </c>
      <c r="C31" s="87" t="s">
        <v>1643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c r="B36" s="838"/>
      <c r="C36" s="839"/>
      <c r="D36" s="839"/>
      <c r="E36" s="839"/>
      <c r="F36" s="839"/>
      <c r="G36" s="839"/>
      <c r="H36" s="840"/>
      <c r="I36" s="274"/>
      <c r="J36" s="275"/>
      <c r="K36" s="276"/>
      <c r="L36" s="277"/>
      <c r="M36" s="343"/>
      <c r="N36" s="279"/>
      <c r="P36" s="112"/>
    </row>
    <row r="37" spans="1:16">
      <c r="A37" s="119"/>
      <c r="B37" s="838"/>
      <c r="C37" s="839"/>
      <c r="D37" s="839"/>
      <c r="E37" s="839"/>
      <c r="F37" s="839"/>
      <c r="G37" s="839"/>
      <c r="H37" s="840"/>
      <c r="I37" s="428"/>
      <c r="J37" s="429"/>
      <c r="K37" s="276"/>
      <c r="L37" s="342"/>
      <c r="M37" s="343"/>
      <c r="N37" s="279"/>
      <c r="P37" s="109"/>
    </row>
    <row r="38" spans="1:16">
      <c r="A38" s="119"/>
      <c r="B38" s="838"/>
      <c r="C38" s="839"/>
      <c r="D38" s="839"/>
      <c r="E38" s="839"/>
      <c r="F38" s="839"/>
      <c r="G38" s="839"/>
      <c r="H38" s="840"/>
      <c r="I38" s="335"/>
      <c r="J38" s="337"/>
      <c r="K38" s="276"/>
      <c r="L38" s="430"/>
      <c r="M38" s="431"/>
      <c r="N38" s="279"/>
      <c r="P38" s="112"/>
    </row>
    <row r="39" spans="1:16">
      <c r="B39" s="838"/>
      <c r="C39" s="839"/>
      <c r="D39" s="839"/>
      <c r="E39" s="839"/>
      <c r="F39" s="839"/>
      <c r="G39" s="839"/>
      <c r="H39" s="840"/>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5" t="s">
        <v>952</v>
      </c>
      <c r="C41" s="846"/>
      <c r="D41" s="846"/>
      <c r="E41" s="44"/>
      <c r="F41" s="45"/>
      <c r="G41" s="45"/>
      <c r="H41" s="46"/>
      <c r="I41" s="42"/>
      <c r="J41" s="43"/>
      <c r="K41" s="286"/>
      <c r="L41" s="283"/>
      <c r="M41" s="408">
        <v>0.05</v>
      </c>
      <c r="N41" s="351">
        <f>N77*M41</f>
        <v>405.98250000000002</v>
      </c>
      <c r="P41" s="112"/>
    </row>
    <row r="42" spans="1:16" ht="15.75" thickBot="1">
      <c r="B42" s="838"/>
      <c r="C42" s="839"/>
      <c r="D42" s="839"/>
      <c r="E42" s="839"/>
      <c r="F42" s="839"/>
      <c r="G42" s="839"/>
      <c r="H42" s="840"/>
      <c r="I42" s="847"/>
      <c r="J42" s="848"/>
      <c r="K42" s="47"/>
      <c r="L42" s="849"/>
      <c r="M42" s="850"/>
      <c r="N42" s="111"/>
    </row>
    <row r="43" spans="1:16" ht="15.75" thickBot="1">
      <c r="B43" s="825" t="s">
        <v>953</v>
      </c>
      <c r="C43" s="826"/>
      <c r="D43" s="826"/>
      <c r="E43" s="826"/>
      <c r="F43" s="826"/>
      <c r="G43" s="826"/>
      <c r="H43" s="826"/>
      <c r="I43" s="826"/>
      <c r="J43" s="826"/>
      <c r="K43" s="826"/>
      <c r="L43" s="826"/>
      <c r="M43" s="827"/>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6" t="s">
        <v>944</v>
      </c>
      <c r="C47" s="817"/>
      <c r="D47" s="817"/>
      <c r="E47" s="817"/>
      <c r="F47" s="817"/>
      <c r="G47" s="817"/>
      <c r="H47" s="817"/>
      <c r="I47" s="818"/>
      <c r="J47" s="322" t="s">
        <v>945</v>
      </c>
      <c r="K47" s="91" t="s">
        <v>946</v>
      </c>
      <c r="L47" s="819" t="s">
        <v>955</v>
      </c>
      <c r="M47" s="818"/>
      <c r="N47" s="92" t="s">
        <v>951</v>
      </c>
    </row>
    <row r="48" spans="1:16">
      <c r="A48" s="164" t="s">
        <v>544</v>
      </c>
      <c r="B48" s="49" t="str">
        <f>VLOOKUP(A48,MATERIALES!A5:D373,3,FALSE)</f>
        <v>Material filtrante (6´´)</v>
      </c>
      <c r="C48" s="288"/>
      <c r="D48" s="288"/>
      <c r="E48" s="288"/>
      <c r="F48" s="288"/>
      <c r="G48" s="288"/>
      <c r="H48" s="288"/>
      <c r="I48" s="275"/>
      <c r="J48" s="231" t="str">
        <f>VLOOKUP(A48,MATERIALES!A4:D640,2,FALSE)</f>
        <v>m3</v>
      </c>
      <c r="K48" s="289">
        <v>1.3</v>
      </c>
      <c r="L48" s="274"/>
      <c r="M48" s="409">
        <f>VLOOKUP(A48,MATERIALES!A5:D396,4,FALSE)</f>
        <v>50457.955515743626</v>
      </c>
      <c r="N48" s="279">
        <f>K48*M48</f>
        <v>65595.342170466713</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65595.342170466713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8119.65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75580.606941820763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15116.121388364154</v>
      </c>
      <c r="M84" s="860"/>
      <c r="N84" s="57"/>
    </row>
    <row r="85" spans="1:14">
      <c r="B85" s="95" t="s">
        <v>973</v>
      </c>
      <c r="C85" s="96"/>
      <c r="D85" s="96"/>
      <c r="E85" s="96"/>
      <c r="F85" s="96"/>
      <c r="G85" s="96"/>
      <c r="H85" s="96"/>
      <c r="I85" s="93"/>
      <c r="J85" s="94"/>
      <c r="K85" s="311">
        <v>0.05</v>
      </c>
      <c r="L85" s="859">
        <f>N79*K85</f>
        <v>3779.0303470910385</v>
      </c>
      <c r="M85" s="860"/>
      <c r="N85" s="57"/>
    </row>
    <row r="86" spans="1:14" ht="15.75" thickBot="1">
      <c r="B86" s="97" t="s">
        <v>974</v>
      </c>
      <c r="C86" s="98"/>
      <c r="D86" s="98"/>
      <c r="E86" s="98"/>
      <c r="F86" s="98"/>
      <c r="G86" s="98"/>
      <c r="H86" s="98"/>
      <c r="I86" s="99"/>
      <c r="J86" s="100"/>
      <c r="K86" s="312">
        <v>0.05</v>
      </c>
      <c r="L86" s="861">
        <f>N79*K86</f>
        <v>3779.0303470910385</v>
      </c>
      <c r="M86" s="862"/>
      <c r="N86" s="57"/>
    </row>
    <row r="87" spans="1:14" ht="15.75" thickBot="1">
      <c r="B87" s="825" t="s">
        <v>953</v>
      </c>
      <c r="C87" s="826"/>
      <c r="D87" s="826"/>
      <c r="E87" s="826"/>
      <c r="F87" s="826"/>
      <c r="G87" s="826"/>
      <c r="H87" s="826"/>
      <c r="I87" s="826"/>
      <c r="J87" s="826"/>
      <c r="K87" s="826"/>
      <c r="L87" s="826"/>
      <c r="M87" s="827"/>
      <c r="N87" s="58">
        <f>L84+L85+L86</f>
        <v>22674.182082546227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98254.789024366997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1644</v>
      </c>
      <c r="C31" s="87" t="s">
        <v>1645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c r="B36" s="838"/>
      <c r="C36" s="839"/>
      <c r="D36" s="839"/>
      <c r="E36" s="839"/>
      <c r="F36" s="839"/>
      <c r="G36" s="839"/>
      <c r="H36" s="840"/>
      <c r="I36" s="274"/>
      <c r="J36" s="275"/>
      <c r="K36" s="276"/>
      <c r="L36" s="277"/>
      <c r="M36" s="343"/>
      <c r="N36" s="279"/>
      <c r="P36" s="112"/>
    </row>
    <row r="37" spans="1:16">
      <c r="A37" s="119"/>
      <c r="B37" s="838"/>
      <c r="C37" s="839"/>
      <c r="D37" s="839"/>
      <c r="E37" s="839"/>
      <c r="F37" s="839"/>
      <c r="G37" s="839"/>
      <c r="H37" s="840"/>
      <c r="I37" s="428"/>
      <c r="J37" s="429"/>
      <c r="K37" s="276"/>
      <c r="L37" s="342"/>
      <c r="M37" s="343"/>
      <c r="N37" s="279"/>
      <c r="P37" s="109"/>
    </row>
    <row r="38" spans="1:16">
      <c r="A38" s="119"/>
      <c r="B38" s="838"/>
      <c r="C38" s="839"/>
      <c r="D38" s="839"/>
      <c r="E38" s="839"/>
      <c r="F38" s="839"/>
      <c r="G38" s="839"/>
      <c r="H38" s="840"/>
      <c r="I38" s="335"/>
      <c r="J38" s="337"/>
      <c r="K38" s="276"/>
      <c r="L38" s="430"/>
      <c r="M38" s="431"/>
      <c r="N38" s="279"/>
      <c r="P38" s="112"/>
    </row>
    <row r="39" spans="1:16">
      <c r="B39" s="838"/>
      <c r="C39" s="839"/>
      <c r="D39" s="839"/>
      <c r="E39" s="839"/>
      <c r="F39" s="839"/>
      <c r="G39" s="839"/>
      <c r="H39" s="840"/>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5" t="s">
        <v>952</v>
      </c>
      <c r="C41" s="846"/>
      <c r="D41" s="846"/>
      <c r="E41" s="44"/>
      <c r="F41" s="45"/>
      <c r="G41" s="45"/>
      <c r="H41" s="46"/>
      <c r="I41" s="42"/>
      <c r="J41" s="43"/>
      <c r="K41" s="286"/>
      <c r="L41" s="283"/>
      <c r="M41" s="408">
        <v>0.05</v>
      </c>
      <c r="N41" s="351">
        <f>N77*M41</f>
        <v>405.98250000000002</v>
      </c>
      <c r="P41" s="112"/>
    </row>
    <row r="42" spans="1:16" ht="15.75" thickBot="1">
      <c r="B42" s="838"/>
      <c r="C42" s="839"/>
      <c r="D42" s="839"/>
      <c r="E42" s="839"/>
      <c r="F42" s="839"/>
      <c r="G42" s="839"/>
      <c r="H42" s="840"/>
      <c r="I42" s="847"/>
      <c r="J42" s="848"/>
      <c r="K42" s="47"/>
      <c r="L42" s="849"/>
      <c r="M42" s="850"/>
      <c r="N42" s="111"/>
    </row>
    <row r="43" spans="1:16" ht="15.75" thickBot="1">
      <c r="B43" s="825" t="s">
        <v>953</v>
      </c>
      <c r="C43" s="826"/>
      <c r="D43" s="826"/>
      <c r="E43" s="826"/>
      <c r="F43" s="826"/>
      <c r="G43" s="826"/>
      <c r="H43" s="826"/>
      <c r="I43" s="826"/>
      <c r="J43" s="826"/>
      <c r="K43" s="826"/>
      <c r="L43" s="826"/>
      <c r="M43" s="827"/>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6" t="s">
        <v>944</v>
      </c>
      <c r="C47" s="817"/>
      <c r="D47" s="817"/>
      <c r="E47" s="817"/>
      <c r="F47" s="817"/>
      <c r="G47" s="817"/>
      <c r="H47" s="817"/>
      <c r="I47" s="818"/>
      <c r="J47" s="322" t="s">
        <v>945</v>
      </c>
      <c r="K47" s="91" t="s">
        <v>946</v>
      </c>
      <c r="L47" s="819" t="s">
        <v>955</v>
      </c>
      <c r="M47" s="818"/>
      <c r="N47" s="92" t="s">
        <v>951</v>
      </c>
    </row>
    <row r="48" spans="1:16">
      <c r="A48" s="164" t="s">
        <v>474</v>
      </c>
      <c r="B48" s="49" t="str">
        <f>VLOOKUP(A48,MATERIALES!A5:D373,3,FALSE)</f>
        <v>Gravilla</v>
      </c>
      <c r="C48" s="288"/>
      <c r="D48" s="288"/>
      <c r="E48" s="288"/>
      <c r="F48" s="288"/>
      <c r="G48" s="288"/>
      <c r="H48" s="288"/>
      <c r="I48" s="275"/>
      <c r="J48" s="231" t="str">
        <f>VLOOKUP(A48,MATERIALES!A4:D640,2,FALSE)</f>
        <v>m3</v>
      </c>
      <c r="K48" s="289">
        <v>1.3</v>
      </c>
      <c r="L48" s="274"/>
      <c r="M48" s="409">
        <f>VLOOKUP(A48,MATERIALES!A5:D396,4,FALSE)</f>
        <v>20738.219716970631</v>
      </c>
      <c r="N48" s="279">
        <f>K48*M48</f>
        <v>26959.685632061821</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26959.685632061821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8119.65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36944.950403415874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7388.9900806831756</v>
      </c>
      <c r="M84" s="860"/>
      <c r="N84" s="57"/>
    </row>
    <row r="85" spans="1:14">
      <c r="B85" s="95" t="s">
        <v>973</v>
      </c>
      <c r="C85" s="96"/>
      <c r="D85" s="96"/>
      <c r="E85" s="96"/>
      <c r="F85" s="96"/>
      <c r="G85" s="96"/>
      <c r="H85" s="96"/>
      <c r="I85" s="93"/>
      <c r="J85" s="94"/>
      <c r="K85" s="311">
        <v>0.05</v>
      </c>
      <c r="L85" s="859">
        <f>N79*K85</f>
        <v>1847.2475201707939</v>
      </c>
      <c r="M85" s="860"/>
      <c r="N85" s="57"/>
    </row>
    <row r="86" spans="1:14" ht="15.75" thickBot="1">
      <c r="B86" s="97" t="s">
        <v>974</v>
      </c>
      <c r="C86" s="98"/>
      <c r="D86" s="98"/>
      <c r="E86" s="98"/>
      <c r="F86" s="98"/>
      <c r="G86" s="98"/>
      <c r="H86" s="98"/>
      <c r="I86" s="99"/>
      <c r="J86" s="100"/>
      <c r="K86" s="312">
        <v>0.05</v>
      </c>
      <c r="L86" s="861">
        <f>N79*K86</f>
        <v>1847.2475201707939</v>
      </c>
      <c r="M86" s="862"/>
      <c r="N86" s="57"/>
    </row>
    <row r="87" spans="1:14" ht="15.75" thickBot="1">
      <c r="B87" s="825" t="s">
        <v>953</v>
      </c>
      <c r="C87" s="826"/>
      <c r="D87" s="826"/>
      <c r="E87" s="826"/>
      <c r="F87" s="826"/>
      <c r="G87" s="826"/>
      <c r="H87" s="826"/>
      <c r="I87" s="826"/>
      <c r="J87" s="826"/>
      <c r="K87" s="826"/>
      <c r="L87" s="826"/>
      <c r="M87" s="827"/>
      <c r="N87" s="58">
        <f>L84+L85+L86</f>
        <v>11083.485121024762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48028.435524440632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1646</v>
      </c>
      <c r="C31" s="87" t="s">
        <v>1647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c r="B36" s="838"/>
      <c r="C36" s="839"/>
      <c r="D36" s="839"/>
      <c r="E36" s="839"/>
      <c r="F36" s="839"/>
      <c r="G36" s="839"/>
      <c r="H36" s="840"/>
      <c r="I36" s="274"/>
      <c r="J36" s="275"/>
      <c r="K36" s="276"/>
      <c r="L36" s="277"/>
      <c r="M36" s="343"/>
      <c r="N36" s="279"/>
      <c r="P36" s="112"/>
    </row>
    <row r="37" spans="1:16">
      <c r="A37" s="119"/>
      <c r="B37" s="838"/>
      <c r="C37" s="839"/>
      <c r="D37" s="839"/>
      <c r="E37" s="839"/>
      <c r="F37" s="839"/>
      <c r="G37" s="839"/>
      <c r="H37" s="840"/>
      <c r="I37" s="428"/>
      <c r="J37" s="429"/>
      <c r="K37" s="276"/>
      <c r="L37" s="342"/>
      <c r="M37" s="343"/>
      <c r="N37" s="279"/>
      <c r="P37" s="109"/>
    </row>
    <row r="38" spans="1:16">
      <c r="A38" s="119"/>
      <c r="B38" s="838"/>
      <c r="C38" s="839"/>
      <c r="D38" s="839"/>
      <c r="E38" s="839"/>
      <c r="F38" s="839"/>
      <c r="G38" s="839"/>
      <c r="H38" s="840"/>
      <c r="I38" s="335"/>
      <c r="J38" s="337"/>
      <c r="K38" s="276"/>
      <c r="L38" s="430"/>
      <c r="M38" s="431"/>
      <c r="N38" s="279"/>
      <c r="P38" s="112"/>
    </row>
    <row r="39" spans="1:16">
      <c r="B39" s="838"/>
      <c r="C39" s="839"/>
      <c r="D39" s="839"/>
      <c r="E39" s="839"/>
      <c r="F39" s="839"/>
      <c r="G39" s="839"/>
      <c r="H39" s="840"/>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5" t="s">
        <v>952</v>
      </c>
      <c r="C41" s="846"/>
      <c r="D41" s="846"/>
      <c r="E41" s="44"/>
      <c r="F41" s="45"/>
      <c r="G41" s="45"/>
      <c r="H41" s="46"/>
      <c r="I41" s="42"/>
      <c r="J41" s="43"/>
      <c r="K41" s="286"/>
      <c r="L41" s="283"/>
      <c r="M41" s="408">
        <v>0.05</v>
      </c>
      <c r="N41" s="351">
        <f>N77*M41</f>
        <v>270.65500000000003</v>
      </c>
      <c r="P41" s="112"/>
    </row>
    <row r="42" spans="1:16" ht="15.75" thickBot="1">
      <c r="B42" s="838"/>
      <c r="C42" s="839"/>
      <c r="D42" s="839"/>
      <c r="E42" s="839"/>
      <c r="F42" s="839"/>
      <c r="G42" s="839"/>
      <c r="H42" s="840"/>
      <c r="I42" s="847"/>
      <c r="J42" s="848"/>
      <c r="K42" s="47"/>
      <c r="L42" s="849"/>
      <c r="M42" s="850"/>
      <c r="N42" s="111"/>
    </row>
    <row r="43" spans="1:16" ht="15.75" thickBot="1">
      <c r="B43" s="825" t="s">
        <v>953</v>
      </c>
      <c r="C43" s="826"/>
      <c r="D43" s="826"/>
      <c r="E43" s="826"/>
      <c r="F43" s="826"/>
      <c r="G43" s="826"/>
      <c r="H43" s="826"/>
      <c r="I43" s="826"/>
      <c r="J43" s="826"/>
      <c r="K43" s="826"/>
      <c r="L43" s="826"/>
      <c r="M43" s="827"/>
      <c r="N43" s="401">
        <f>SUM(N36:N42)</f>
        <v>270.65500000000003</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6" t="s">
        <v>944</v>
      </c>
      <c r="C47" s="817"/>
      <c r="D47" s="817"/>
      <c r="E47" s="817"/>
      <c r="F47" s="817"/>
      <c r="G47" s="817"/>
      <c r="H47" s="817"/>
      <c r="I47" s="818"/>
      <c r="J47" s="322" t="s">
        <v>945</v>
      </c>
      <c r="K47" s="91" t="s">
        <v>946</v>
      </c>
      <c r="L47" s="819" t="s">
        <v>955</v>
      </c>
      <c r="M47" s="818"/>
      <c r="N47" s="92" t="s">
        <v>951</v>
      </c>
    </row>
    <row r="48" spans="1:16">
      <c r="A48" s="167" t="s">
        <v>802</v>
      </c>
      <c r="B48" s="49" t="str">
        <f>VLOOKUP(A48,MATERIALES!A5:D373,3,FALSE)</f>
        <v>Arena lavada</v>
      </c>
      <c r="C48" s="288"/>
      <c r="D48" s="288"/>
      <c r="E48" s="288"/>
      <c r="F48" s="288"/>
      <c r="G48" s="288"/>
      <c r="H48" s="288"/>
      <c r="I48" s="275"/>
      <c r="J48" s="231" t="str">
        <f>VLOOKUP(A48,MATERIALES!A4:D640,2,FALSE)</f>
        <v>m3</v>
      </c>
      <c r="K48" s="289">
        <v>1.3</v>
      </c>
      <c r="L48" s="274"/>
      <c r="M48" s="409">
        <f>VLOOKUP(A48,MATERIALES!A5:D396,4,FALSE)</f>
        <v>45227.893735725193</v>
      </c>
      <c r="N48" s="279">
        <f>K48*M48</f>
        <v>58796.261856442754</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58796.261856442754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1122.7940548877348</v>
      </c>
      <c r="M60" s="830"/>
      <c r="N60" s="294">
        <f>K60*L60</f>
        <v>1459.6322713540553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1459.6322713540553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v>
      </c>
      <c r="N71" s="402">
        <f>K71/M71</f>
        <v>5413.1</v>
      </c>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5413.1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65939.649127796816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13187.929825559364</v>
      </c>
      <c r="M84" s="860"/>
      <c r="N84" s="57"/>
    </row>
    <row r="85" spans="1:14">
      <c r="B85" s="95" t="s">
        <v>973</v>
      </c>
      <c r="C85" s="96"/>
      <c r="D85" s="96"/>
      <c r="E85" s="96"/>
      <c r="F85" s="96"/>
      <c r="G85" s="96"/>
      <c r="H85" s="96"/>
      <c r="I85" s="93"/>
      <c r="J85" s="94"/>
      <c r="K85" s="311">
        <v>0.05</v>
      </c>
      <c r="L85" s="859">
        <f>N79*K85</f>
        <v>3296.982456389841</v>
      </c>
      <c r="M85" s="860"/>
      <c r="N85" s="57"/>
    </row>
    <row r="86" spans="1:14" ht="15.75" thickBot="1">
      <c r="B86" s="97" t="s">
        <v>974</v>
      </c>
      <c r="C86" s="98"/>
      <c r="D86" s="98"/>
      <c r="E86" s="98"/>
      <c r="F86" s="98"/>
      <c r="G86" s="98"/>
      <c r="H86" s="98"/>
      <c r="I86" s="99"/>
      <c r="J86" s="100"/>
      <c r="K86" s="312">
        <v>0.05</v>
      </c>
      <c r="L86" s="861">
        <f>N79*K86</f>
        <v>3296.982456389841</v>
      </c>
      <c r="M86" s="862"/>
      <c r="N86" s="57"/>
    </row>
    <row r="87" spans="1:14" ht="15.75" thickBot="1">
      <c r="B87" s="825" t="s">
        <v>953</v>
      </c>
      <c r="C87" s="826"/>
      <c r="D87" s="826"/>
      <c r="E87" s="826"/>
      <c r="F87" s="826"/>
      <c r="G87" s="826"/>
      <c r="H87" s="826"/>
      <c r="I87" s="826"/>
      <c r="J87" s="826"/>
      <c r="K87" s="826"/>
      <c r="L87" s="826"/>
      <c r="M87" s="827"/>
      <c r="N87" s="58">
        <f>L84+L85+L86</f>
        <v>19781.894738339044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85721.543866135864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1097</v>
      </c>
      <c r="C31" s="87" t="s">
        <v>2095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228</v>
      </c>
      <c r="B36" s="838" t="str">
        <f>VLOOKUP(A36,EQUIPOS!A6:D154,3,FALSE)</f>
        <v xml:space="preserve">Formaleta metálica (concreto hidráulico)
</v>
      </c>
      <c r="C36" s="839"/>
      <c r="D36" s="839"/>
      <c r="E36" s="839"/>
      <c r="F36" s="839"/>
      <c r="G36" s="839"/>
      <c r="H36" s="840"/>
      <c r="I36" s="274"/>
      <c r="J36" s="275"/>
      <c r="K36" s="276">
        <f>VLOOKUP(A36,EQUIPOS!A6:D163,4,FALSE)</f>
        <v>1140.0488116495624</v>
      </c>
      <c r="L36" s="277"/>
      <c r="M36" s="278">
        <v>2</v>
      </c>
      <c r="N36" s="279">
        <f>K36/M36</f>
        <v>570.02440582478118</v>
      </c>
    </row>
    <row r="37" spans="1:14">
      <c r="A37" s="119" t="s">
        <v>282</v>
      </c>
      <c r="B37" s="838" t="str">
        <f>VLOOKUP(A37,EQUIPOS!A7:D154,3,FALSE)</f>
        <v>Piloteadora potencia 250KW, RPM 1800, fuerza elevadora 200KN</v>
      </c>
      <c r="C37" s="839"/>
      <c r="D37" s="839"/>
      <c r="E37" s="839"/>
      <c r="F37" s="839"/>
      <c r="G37" s="839"/>
      <c r="H37" s="840"/>
      <c r="I37" s="428"/>
      <c r="J37" s="429"/>
      <c r="K37" s="276">
        <f>VLOOKUP(A37,EQUIPOS!A7:D164,4,FALSE)</f>
        <v>542548.40928502555</v>
      </c>
      <c r="L37" s="342"/>
      <c r="M37" s="343">
        <v>4</v>
      </c>
      <c r="N37" s="279">
        <f>K37/M37</f>
        <v>135637.10232125639</v>
      </c>
    </row>
    <row r="38" spans="1:14">
      <c r="A38" s="119" t="s">
        <v>363</v>
      </c>
      <c r="B38" s="838" t="str">
        <f>VLOOKUP(A38,EQUIPOS!A8:D154,3,FALSE)</f>
        <v>Vibrador de concreto, Motor de 3 hp a 18.000 rpm Mangueras de 4 mt</v>
      </c>
      <c r="C38" s="839"/>
      <c r="D38" s="839"/>
      <c r="E38" s="839"/>
      <c r="F38" s="839"/>
      <c r="G38" s="839"/>
      <c r="H38" s="840"/>
      <c r="I38" s="335"/>
      <c r="J38" s="337"/>
      <c r="K38" s="276">
        <f>VLOOKUP(A38,EQUIPOS!A8:D165,4,FALSE)</f>
        <v>6052.4143711913766</v>
      </c>
      <c r="L38" s="430"/>
      <c r="M38" s="431">
        <v>2</v>
      </c>
      <c r="N38" s="279">
        <f>K38/M38</f>
        <v>3026.2071855956883</v>
      </c>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0.1</v>
      </c>
      <c r="N40" s="351">
        <f>N76*M40</f>
        <v>1240.0887785492826</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140473.42269122612</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3296.7277658395524</v>
      </c>
      <c r="N47" s="279">
        <f>K47*M47</f>
        <v>39149.368259577772</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5575.8160927061235</v>
      </c>
      <c r="N48" s="279">
        <f>K48*M48</f>
        <v>2787.9080463530618</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4570.4955080608861</v>
      </c>
      <c r="N49" s="279">
        <f>K49*M49</f>
        <v>2285.247754030443</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470865.74300207046</v>
      </c>
      <c r="N50" s="279">
        <f>K50*M50</f>
        <v>62129.271079780978</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5" t="s">
        <v>953</v>
      </c>
      <c r="C54" s="826"/>
      <c r="D54" s="826"/>
      <c r="E54" s="826"/>
      <c r="F54" s="826"/>
      <c r="G54" s="826"/>
      <c r="H54" s="826"/>
      <c r="I54" s="826"/>
      <c r="J54" s="826"/>
      <c r="K54" s="826"/>
      <c r="L54" s="826"/>
      <c r="M54" s="827"/>
      <c r="N54" s="401">
        <f>SUM(N47:N53)</f>
        <v>106351.79513974226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829">
        <f>VLOOKUP(A59,TRANSPORTE!A5:D117,4,FALSE)</f>
        <v>1122.7940548877348</v>
      </c>
      <c r="M59" s="830"/>
      <c r="N59" s="294">
        <f>K59*L59</f>
        <v>56.139702744386739</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56.139702744386739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12400.887785492825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259282.24531920557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51856.449063841115</v>
      </c>
      <c r="M83" s="860"/>
      <c r="N83" s="57"/>
    </row>
    <row r="84" spans="1:14">
      <c r="B84" s="95" t="s">
        <v>973</v>
      </c>
      <c r="C84" s="96"/>
      <c r="D84" s="96"/>
      <c r="E84" s="96"/>
      <c r="F84" s="96"/>
      <c r="G84" s="96"/>
      <c r="H84" s="96"/>
      <c r="I84" s="93"/>
      <c r="J84" s="94"/>
      <c r="K84" s="311">
        <v>0.05</v>
      </c>
      <c r="L84" s="859">
        <f>N78*K84</f>
        <v>12964.112265960279</v>
      </c>
      <c r="M84" s="860"/>
      <c r="N84" s="57"/>
    </row>
    <row r="85" spans="1:14" ht="15.75" thickBot="1">
      <c r="B85" s="97" t="s">
        <v>974</v>
      </c>
      <c r="C85" s="98"/>
      <c r="D85" s="98"/>
      <c r="E85" s="98"/>
      <c r="F85" s="98"/>
      <c r="G85" s="98"/>
      <c r="H85" s="98"/>
      <c r="I85" s="99"/>
      <c r="J85" s="100"/>
      <c r="K85" s="312">
        <v>0.05</v>
      </c>
      <c r="L85" s="861">
        <f>N78*K85</f>
        <v>12964.112265960279</v>
      </c>
      <c r="M85" s="862"/>
      <c r="N85" s="57"/>
    </row>
    <row r="86" spans="1:14" ht="15.75" thickBot="1">
      <c r="B86" s="825" t="s">
        <v>953</v>
      </c>
      <c r="C86" s="826"/>
      <c r="D86" s="826"/>
      <c r="E86" s="826"/>
      <c r="F86" s="826"/>
      <c r="G86" s="826"/>
      <c r="H86" s="826"/>
      <c r="I86" s="826"/>
      <c r="J86" s="826"/>
      <c r="K86" s="826"/>
      <c r="L86" s="826"/>
      <c r="M86" s="827"/>
      <c r="N86" s="58">
        <f>L83+L84+L85</f>
        <v>77784.673595761677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337066.91891496722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1098</v>
      </c>
      <c r="C31" s="87" t="s">
        <v>1879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228</v>
      </c>
      <c r="B36" s="838" t="str">
        <f>VLOOKUP(A36,EQUIPOS!A6:D154,3,FALSE)</f>
        <v xml:space="preserve">Formaleta metálica (concreto hidráulico)
</v>
      </c>
      <c r="C36" s="839"/>
      <c r="D36" s="839"/>
      <c r="E36" s="839"/>
      <c r="F36" s="839"/>
      <c r="G36" s="839"/>
      <c r="H36" s="840"/>
      <c r="I36" s="274"/>
      <c r="J36" s="275"/>
      <c r="K36" s="276">
        <f>VLOOKUP(A36,EQUIPOS!A6:D163,4,FALSE)</f>
        <v>1140.0488116495624</v>
      </c>
      <c r="L36" s="277"/>
      <c r="M36" s="278">
        <v>2</v>
      </c>
      <c r="N36" s="279">
        <f>K36/M36</f>
        <v>570.02440582478118</v>
      </c>
    </row>
    <row r="37" spans="1:14">
      <c r="A37" s="119" t="s">
        <v>282</v>
      </c>
      <c r="B37" s="838" t="str">
        <f>VLOOKUP(A37,EQUIPOS!A7:D154,3,FALSE)</f>
        <v>Piloteadora potencia 250KW, RPM 1800, fuerza elevadora 200KN</v>
      </c>
      <c r="C37" s="839"/>
      <c r="D37" s="839"/>
      <c r="E37" s="839"/>
      <c r="F37" s="839"/>
      <c r="G37" s="839"/>
      <c r="H37" s="840"/>
      <c r="I37" s="428"/>
      <c r="J37" s="429"/>
      <c r="K37" s="276">
        <f>VLOOKUP(A37,EQUIPOS!A7:D164,4,FALSE)</f>
        <v>542548.40928502555</v>
      </c>
      <c r="L37" s="342"/>
      <c r="M37" s="343">
        <v>4</v>
      </c>
      <c r="N37" s="279">
        <f>K37/M37</f>
        <v>135637.10232125639</v>
      </c>
    </row>
    <row r="38" spans="1:14">
      <c r="A38" s="119" t="s">
        <v>363</v>
      </c>
      <c r="B38" s="838" t="str">
        <f>VLOOKUP(A38,EQUIPOS!A8:D154,3,FALSE)</f>
        <v>Vibrador de concreto, Motor de 3 hp a 18.000 rpm Mangueras de 4 mt</v>
      </c>
      <c r="C38" s="839"/>
      <c r="D38" s="839"/>
      <c r="E38" s="839"/>
      <c r="F38" s="839"/>
      <c r="G38" s="839"/>
      <c r="H38" s="840"/>
      <c r="I38" s="335"/>
      <c r="J38" s="337"/>
      <c r="K38" s="276">
        <f>VLOOKUP(A38,EQUIPOS!A8:D165,4,FALSE)</f>
        <v>6052.4143711913766</v>
      </c>
      <c r="L38" s="430"/>
      <c r="M38" s="431">
        <v>2</v>
      </c>
      <c r="N38" s="279">
        <f>K38/M38</f>
        <v>3026.2071855956883</v>
      </c>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0.1</v>
      </c>
      <c r="N40" s="351">
        <f>N76*M40</f>
        <v>1240.0887785492826</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140473.42269122612</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3296.7277658395524</v>
      </c>
      <c r="N47" s="279">
        <f>K47*M47</f>
        <v>39149.368259577772</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5575.8160927061235</v>
      </c>
      <c r="N48" s="279">
        <f>K48*M48</f>
        <v>2787.9080463530618</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4570.4955080608861</v>
      </c>
      <c r="N49" s="279">
        <f>K49*M49</f>
        <v>2285.247754030443</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470865.74300207046</v>
      </c>
      <c r="N50" s="279">
        <f>K50*M50</f>
        <v>62129.271079780978</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5" t="s">
        <v>953</v>
      </c>
      <c r="C54" s="826"/>
      <c r="D54" s="826"/>
      <c r="E54" s="826"/>
      <c r="F54" s="826"/>
      <c r="G54" s="826"/>
      <c r="H54" s="826"/>
      <c r="I54" s="826"/>
      <c r="J54" s="826"/>
      <c r="K54" s="826"/>
      <c r="L54" s="826"/>
      <c r="M54" s="827"/>
      <c r="N54" s="401">
        <f>SUM(N47:N53)</f>
        <v>106351.79513974226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829">
        <f>VLOOKUP(A59,TRANSPORTE!A5:D117,4,FALSE)</f>
        <v>1122.7940548877348</v>
      </c>
      <c r="M59" s="830"/>
      <c r="N59" s="294">
        <f>K59*L59</f>
        <v>56.139702744386739</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56.139702744386739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4">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12400.887785492825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259282.24531920557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51856.449063841115</v>
      </c>
      <c r="M83" s="860"/>
      <c r="N83" s="57"/>
    </row>
    <row r="84" spans="1:14">
      <c r="B84" s="95" t="s">
        <v>973</v>
      </c>
      <c r="C84" s="96"/>
      <c r="D84" s="96"/>
      <c r="E84" s="96"/>
      <c r="F84" s="96"/>
      <c r="G84" s="96"/>
      <c r="H84" s="96"/>
      <c r="I84" s="93"/>
      <c r="J84" s="94"/>
      <c r="K84" s="311">
        <v>0.05</v>
      </c>
      <c r="L84" s="859">
        <f>N78*K84</f>
        <v>12964.112265960279</v>
      </c>
      <c r="M84" s="860"/>
      <c r="N84" s="57"/>
    </row>
    <row r="85" spans="1:14" ht="15.75" thickBot="1">
      <c r="B85" s="97" t="s">
        <v>974</v>
      </c>
      <c r="C85" s="98"/>
      <c r="D85" s="98"/>
      <c r="E85" s="98"/>
      <c r="F85" s="98"/>
      <c r="G85" s="98"/>
      <c r="H85" s="98"/>
      <c r="I85" s="99"/>
      <c r="J85" s="100"/>
      <c r="K85" s="312">
        <v>0.05</v>
      </c>
      <c r="L85" s="861">
        <f>N78*K85</f>
        <v>12964.112265960279</v>
      </c>
      <c r="M85" s="862"/>
      <c r="N85" s="57"/>
    </row>
    <row r="86" spans="1:14" ht="15.75" thickBot="1">
      <c r="B86" s="825" t="s">
        <v>953</v>
      </c>
      <c r="C86" s="826"/>
      <c r="D86" s="826"/>
      <c r="E86" s="826"/>
      <c r="F86" s="826"/>
      <c r="G86" s="826"/>
      <c r="H86" s="826"/>
      <c r="I86" s="826"/>
      <c r="J86" s="826"/>
      <c r="K86" s="826"/>
      <c r="L86" s="826"/>
      <c r="M86" s="827"/>
      <c r="N86" s="58">
        <f>L83+L84+L85</f>
        <v>77784.673595761677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337066.91891496722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1099</v>
      </c>
      <c r="C31" s="87" t="s">
        <v>2231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243</v>
      </c>
      <c r="B36" s="838" t="str">
        <f>VLOOKUP(A36,EQUIPOS!A6:D154,3,FALSE)</f>
        <v>Grúa 10 ton</v>
      </c>
      <c r="C36" s="839"/>
      <c r="D36" s="839"/>
      <c r="E36" s="839"/>
      <c r="F36" s="839"/>
      <c r="G36" s="839"/>
      <c r="H36" s="840"/>
      <c r="I36" s="274"/>
      <c r="J36" s="275"/>
      <c r="K36" s="276">
        <f>VLOOKUP(A36,EQUIPOS!A6:D163,4,FALSE)</f>
        <v>148554.92158994748</v>
      </c>
      <c r="L36" s="277"/>
      <c r="M36" s="278">
        <v>0.158</v>
      </c>
      <c r="N36" s="279">
        <f t="shared" ref="N36:N44" si="0">K36/M36</f>
        <v>940221.02272118663</v>
      </c>
    </row>
    <row r="37" spans="1:14">
      <c r="A37" s="119" t="s">
        <v>121</v>
      </c>
      <c r="B37" s="838" t="str">
        <f>VLOOKUP(A37,EQUIPOS!A7:D154,3,FALSE)</f>
        <v>Bomba eléctrica para accionar la celda</v>
      </c>
      <c r="C37" s="839"/>
      <c r="D37" s="839"/>
      <c r="E37" s="839"/>
      <c r="F37" s="839"/>
      <c r="G37" s="839"/>
      <c r="H37" s="840"/>
      <c r="I37" s="428"/>
      <c r="J37" s="429"/>
      <c r="K37" s="276">
        <f>VLOOKUP(A37,EQUIPOS!A7:D164,4,FALSE)</f>
        <v>71048.00597780096</v>
      </c>
      <c r="L37" s="342"/>
      <c r="M37" s="343">
        <v>0.158</v>
      </c>
      <c r="N37" s="279">
        <f t="shared" si="0"/>
        <v>449670.92391013267</v>
      </c>
    </row>
    <row r="38" spans="1:14">
      <c r="A38" s="119" t="s">
        <v>217</v>
      </c>
      <c r="B38" s="838" t="str">
        <f>VLOOKUP(A38,EQUIPOS!A8:D154,3,FALSE)</f>
        <v>Equipo de soldadura y de acetileno (incluye soldadura)</v>
      </c>
      <c r="C38" s="839"/>
      <c r="D38" s="839"/>
      <c r="E38" s="839"/>
      <c r="F38" s="839"/>
      <c r="G38" s="839"/>
      <c r="H38" s="840"/>
      <c r="I38" s="428"/>
      <c r="J38" s="429"/>
      <c r="K38" s="445">
        <f>VLOOKUP(A38,EQUIPOS!A8:D165,4,FALSE)</f>
        <v>21529.698781151808</v>
      </c>
      <c r="L38" s="342"/>
      <c r="M38" s="343">
        <v>0.158</v>
      </c>
      <c r="N38" s="279">
        <f t="shared" si="0"/>
        <v>136263.91633640384</v>
      </c>
    </row>
    <row r="39" spans="1:14">
      <c r="A39" s="119" t="s">
        <v>255</v>
      </c>
      <c r="B39" s="838" t="str">
        <f>VLOOKUP(A39,EQUIPOS!A9:D154,3,FALSE)</f>
        <v>Manómetro cable de acero para bajar la celda</v>
      </c>
      <c r="C39" s="839"/>
      <c r="D39" s="839"/>
      <c r="E39" s="839"/>
      <c r="F39" s="839"/>
      <c r="G39" s="839"/>
      <c r="H39" s="840"/>
      <c r="I39" s="428"/>
      <c r="J39" s="429"/>
      <c r="K39" s="445">
        <f>VLOOKUP(A39,EQUIPOS!A9:D166,4,FALSE)</f>
        <v>1333764.8394923545</v>
      </c>
      <c r="L39" s="342"/>
      <c r="M39" s="343">
        <v>0.158</v>
      </c>
      <c r="N39" s="279">
        <f t="shared" si="0"/>
        <v>8441549.6170402188</v>
      </c>
    </row>
    <row r="40" spans="1:14">
      <c r="A40" s="119" t="s">
        <v>1648</v>
      </c>
      <c r="B40" s="838" t="str">
        <f>VLOOKUP(A40,EQUIPOS!A10:D154,3,FALSE)</f>
        <v xml:space="preserve">Retroexcavadora sobre llantas 
</v>
      </c>
      <c r="C40" s="839"/>
      <c r="D40" s="839"/>
      <c r="E40" s="839"/>
      <c r="F40" s="839"/>
      <c r="G40" s="839"/>
      <c r="H40" s="840"/>
      <c r="I40" s="428"/>
      <c r="J40" s="429"/>
      <c r="K40" s="445">
        <f>VLOOKUP(A40,EQUIPOS!A10:D167,4,FALSE)</f>
        <v>92270.137633507751</v>
      </c>
      <c r="L40" s="342"/>
      <c r="M40" s="343">
        <v>0.158</v>
      </c>
      <c r="N40" s="279">
        <f t="shared" si="0"/>
        <v>583988.21287030226</v>
      </c>
    </row>
    <row r="41" spans="1:14">
      <c r="A41" s="119" t="s">
        <v>115</v>
      </c>
      <c r="B41" s="838" t="str">
        <f>VLOOKUP(A41,EQUIPOS!A6:D154,3,FALSE)</f>
        <v>Andamiaje para Aplicar la Carga (Equipos Sustituto de la Tara)</v>
      </c>
      <c r="C41" s="839"/>
      <c r="D41" s="839"/>
      <c r="E41" s="839"/>
      <c r="F41" s="839"/>
      <c r="G41" s="839"/>
      <c r="H41" s="840"/>
      <c r="I41" s="428"/>
      <c r="J41" s="429"/>
      <c r="K41" s="445">
        <f>VLOOKUP(A41,EQUIPOS!A6:D154,4,FALSE)</f>
        <v>64589.096343455429</v>
      </c>
      <c r="L41" s="342"/>
      <c r="M41" s="343">
        <v>0.158</v>
      </c>
      <c r="N41" s="279">
        <f t="shared" si="0"/>
        <v>408791.74900921155</v>
      </c>
    </row>
    <row r="42" spans="1:14">
      <c r="A42" s="119" t="s">
        <v>224</v>
      </c>
      <c r="B42" s="838" t="str">
        <f>VLOOKUP(A42,EQUIPOS!A12:D156,3,FALSE)</f>
        <v>Equipo de Medición (Deformimetros Eléctricos, Mecánicos, Celdas de Carga,  Etc.)</v>
      </c>
      <c r="C42" s="839"/>
      <c r="D42" s="839"/>
      <c r="E42" s="839"/>
      <c r="F42" s="839"/>
      <c r="G42" s="839"/>
      <c r="H42" s="840"/>
      <c r="I42" s="335"/>
      <c r="J42" s="337"/>
      <c r="K42" s="445">
        <f>VLOOKUP(A42,EQUIPOS!A12:D169,4,FALSE)</f>
        <v>171427.66348554255</v>
      </c>
      <c r="L42" s="430"/>
      <c r="M42" s="431">
        <v>0.158</v>
      </c>
      <c r="N42" s="279">
        <f t="shared" si="0"/>
        <v>1084985.2119338135</v>
      </c>
    </row>
    <row r="43" spans="1:14">
      <c r="A43" t="s">
        <v>335</v>
      </c>
      <c r="B43" s="838" t="str">
        <f>VLOOKUP(A43,EQUIPOS!A13:D157,3,FALSE)</f>
        <v>Tara (Recebo, Agua, Etc.)</v>
      </c>
      <c r="C43" s="839"/>
      <c r="D43" s="839"/>
      <c r="E43" s="839"/>
      <c r="F43" s="839"/>
      <c r="G43" s="839"/>
      <c r="H43" s="840"/>
      <c r="I43" s="42"/>
      <c r="J43" s="43"/>
      <c r="K43" s="445">
        <f>VLOOKUP(A43,EQUIPOS!A13:D170,4,FALSE)</f>
        <v>291727.41848460701</v>
      </c>
      <c r="L43" s="283"/>
      <c r="M43" s="284">
        <v>2.8000000000000001E-2</v>
      </c>
      <c r="N43" s="279">
        <f t="shared" si="0"/>
        <v>10418836.37445025</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42"/>
      <c r="J44" s="43"/>
      <c r="K44" s="445">
        <f>VLOOKUP(A44,EQUIPOS!A14:D171,4,FALSE)</f>
        <v>8970.7078254799217</v>
      </c>
      <c r="L44" s="283"/>
      <c r="M44" s="284">
        <v>0.158</v>
      </c>
      <c r="N44" s="280">
        <f t="shared" si="0"/>
        <v>56776.63180683495</v>
      </c>
    </row>
    <row r="45" spans="1:14">
      <c r="B45" s="845" t="s">
        <v>952</v>
      </c>
      <c r="C45" s="846"/>
      <c r="D45" s="846"/>
      <c r="E45" s="44"/>
      <c r="F45" s="45"/>
      <c r="G45" s="45"/>
      <c r="H45" s="46"/>
      <c r="I45" s="42"/>
      <c r="J45" s="43"/>
      <c r="K45" s="286"/>
      <c r="L45" s="283"/>
      <c r="M45" s="408">
        <v>0.02</v>
      </c>
      <c r="N45" s="351">
        <f>N79*M45</f>
        <v>7707.987993879492</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01">
        <f>SUM(N36:N46)</f>
        <v>22528791.648072235</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6" t="s">
        <v>944</v>
      </c>
      <c r="C51" s="817"/>
      <c r="D51" s="817"/>
      <c r="E51" s="817"/>
      <c r="F51" s="817"/>
      <c r="G51" s="817"/>
      <c r="H51" s="817"/>
      <c r="I51" s="818"/>
      <c r="J51" s="322" t="s">
        <v>945</v>
      </c>
      <c r="K51" s="91" t="s">
        <v>946</v>
      </c>
      <c r="L51" s="819" t="s">
        <v>955</v>
      </c>
      <c r="M51" s="818"/>
      <c r="N51" s="92" t="s">
        <v>951</v>
      </c>
    </row>
    <row r="52" spans="1:14">
      <c r="A52" s="167" t="s">
        <v>410</v>
      </c>
      <c r="B52" s="49" t="str">
        <f>VLOOKUP(A52,MATERIALES!A5:D373,3,FALSE)</f>
        <v>Celda especial de carga</v>
      </c>
      <c r="C52" s="288"/>
      <c r="D52" s="288"/>
      <c r="E52" s="288"/>
      <c r="F52" s="288"/>
      <c r="G52" s="288"/>
      <c r="H52" s="288"/>
      <c r="I52" s="275"/>
      <c r="J52" s="231" t="str">
        <f>VLOOKUP(A52,MATERIALES!A6:D644,2,FALSE)</f>
        <v>u</v>
      </c>
      <c r="K52" s="289">
        <v>1</v>
      </c>
      <c r="L52" s="274"/>
      <c r="M52" s="409">
        <f>VLOOKUP(A52,MATERIALES!A5:D396,4,FALSE)</f>
        <v>21223601.928128276</v>
      </c>
      <c r="N52" s="279">
        <f t="shared" ref="N52:N58" si="1">K52*M52</f>
        <v>21223601.928128276</v>
      </c>
    </row>
    <row r="53" spans="1:14">
      <c r="A53" s="167" t="s">
        <v>505</v>
      </c>
      <c r="B53" s="49" t="str">
        <f>VLOOKUP(A53,MATERIALES!A6:D373,3,FALSE)</f>
        <v>Manguera de alta presión</v>
      </c>
      <c r="C53" s="432"/>
      <c r="D53" s="432"/>
      <c r="E53" s="432"/>
      <c r="F53" s="432"/>
      <c r="G53" s="432"/>
      <c r="H53" s="432"/>
      <c r="I53" s="432"/>
      <c r="J53" s="318" t="str">
        <f>VLOOKUP(A53,MATERIALES!A7:D645,2,FALSE)</f>
        <v>m</v>
      </c>
      <c r="K53" s="404">
        <v>30</v>
      </c>
      <c r="L53" s="428"/>
      <c r="M53" s="409">
        <f>VLOOKUP(A53,MATERIALES!A6:D397,4,FALSE)</f>
        <v>113286.59046150255</v>
      </c>
      <c r="N53" s="279">
        <f t="shared" si="1"/>
        <v>3398597.7138450765</v>
      </c>
    </row>
    <row r="54" spans="1:14">
      <c r="A54" s="167" t="s">
        <v>729</v>
      </c>
      <c r="B54" s="49" t="str">
        <f>VLOOKUP(A54,MATERIALES!A6:D373,3,FALSE)</f>
        <v>Tubo Metálico De Alta Resistencia</v>
      </c>
      <c r="C54" s="432"/>
      <c r="D54" s="432"/>
      <c r="E54" s="432"/>
      <c r="F54" s="432"/>
      <c r="G54" s="432"/>
      <c r="H54" s="432"/>
      <c r="I54" s="432"/>
      <c r="J54" s="319" t="str">
        <f>VLOOKUP(A54,MATERIALES!A8:D646,2,FALSE)</f>
        <v>m</v>
      </c>
      <c r="K54" s="404">
        <v>60</v>
      </c>
      <c r="L54" s="428"/>
      <c r="M54" s="409">
        <f>VLOOKUP(A54,MATERIALES!A6:D398,4,FALSE)</f>
        <v>80444.397650814135</v>
      </c>
      <c r="N54" s="279">
        <f t="shared" si="1"/>
        <v>4826663.859048848</v>
      </c>
    </row>
    <row r="55" spans="1:14">
      <c r="A55" s="167" t="s">
        <v>734</v>
      </c>
      <c r="B55" s="49" t="str">
        <f>VLOOKUP(A55,MATERIALES!A6:D373,3,FALSE)</f>
        <v>Uniones especiales de alta resistencia para tubería</v>
      </c>
      <c r="C55" s="432"/>
      <c r="D55" s="432"/>
      <c r="E55" s="432"/>
      <c r="F55" s="432"/>
      <c r="G55" s="432"/>
      <c r="H55" s="432"/>
      <c r="I55" s="432"/>
      <c r="J55" s="319" t="str">
        <f>VLOOKUP(A55,MATERIALES!A9:D647,2,FALSE)</f>
        <v>u</v>
      </c>
      <c r="K55" s="404">
        <v>12</v>
      </c>
      <c r="L55" s="428"/>
      <c r="M55" s="409">
        <f>VLOOKUP(A55,MATERIALES!A6:D399,4,FALSE)</f>
        <v>52472.033572044318</v>
      </c>
      <c r="N55" s="279">
        <f t="shared" si="1"/>
        <v>629664.40286453185</v>
      </c>
    </row>
    <row r="56" spans="1:14">
      <c r="A56" s="167" t="s">
        <v>698</v>
      </c>
      <c r="B56" s="49" t="str">
        <f>VLOOKUP(A56,MATERIALES!A7:D373,3,FALSE)</f>
        <v>Transductores electrónicos (incluye cables, protección contra el concreto y panel de lectura)</v>
      </c>
      <c r="C56" s="432"/>
      <c r="D56" s="432"/>
      <c r="E56" s="432"/>
      <c r="F56" s="432"/>
      <c r="G56" s="432"/>
      <c r="H56" s="432"/>
      <c r="I56" s="432"/>
      <c r="J56" s="319" t="str">
        <f>VLOOKUP(A56,MATERIALES!A10:D648,2,FALSE)</f>
        <v>u</v>
      </c>
      <c r="K56" s="404">
        <v>2</v>
      </c>
      <c r="L56" s="428"/>
      <c r="M56" s="409">
        <f>VLOOKUP(A56,MATERIALES!A7:D400,4,FALSE)</f>
        <v>1895162.6476923691</v>
      </c>
      <c r="N56" s="279">
        <f t="shared" si="1"/>
        <v>3790325.2953847381</v>
      </c>
    </row>
    <row r="57" spans="1:14">
      <c r="A57" s="167" t="s">
        <v>700</v>
      </c>
      <c r="B57" s="49" t="str">
        <f>VLOOKUP(A57,MATERIALES!A8:D373,3,FALSE)</f>
        <v>Transductores mecánicos (incluye cables, protección contra el concreto y panel de lectura)</v>
      </c>
      <c r="C57" s="432"/>
      <c r="D57" s="432"/>
      <c r="E57" s="432"/>
      <c r="F57" s="432"/>
      <c r="G57" s="432"/>
      <c r="H57" s="432"/>
      <c r="I57" s="432"/>
      <c r="J57" s="319" t="str">
        <f>VLOOKUP(A57,MATERIALES!A11:D649,2,FALSE)</f>
        <v>u</v>
      </c>
      <c r="K57" s="404">
        <v>5</v>
      </c>
      <c r="L57" s="428"/>
      <c r="M57" s="409">
        <f>VLOOKUP(A57,MATERIALES!A8:D401,4,FALSE)</f>
        <v>1191231.766604455</v>
      </c>
      <c r="N57" s="279">
        <f t="shared" si="1"/>
        <v>5956158.833022275</v>
      </c>
    </row>
    <row r="58" spans="1:14" ht="15.75" thickBot="1">
      <c r="A58" s="212" t="s">
        <v>550</v>
      </c>
      <c r="B58" s="49" t="str">
        <f>VLOOKUP(A58,MATERIALES!A9:D374,3,FALSE)</f>
        <v>Material seleccionado para Relleno</v>
      </c>
      <c r="C58" s="317"/>
      <c r="D58" s="317"/>
      <c r="E58" s="317"/>
      <c r="F58" s="317"/>
      <c r="G58" s="317"/>
      <c r="H58" s="317"/>
      <c r="I58" s="317"/>
      <c r="J58" s="442" t="str">
        <f>VLOOKUP(A58,MATERIALES!A12:D650,2,FALSE)</f>
        <v>m3</v>
      </c>
      <c r="K58" s="132">
        <v>70</v>
      </c>
      <c r="L58" s="332"/>
      <c r="M58" s="409">
        <f>VLOOKUP(A58,MATERIALES!A9:D402,4,FALSE)</f>
        <v>26140.613088618444</v>
      </c>
      <c r="N58" s="279">
        <f t="shared" si="1"/>
        <v>1829842.9162032912</v>
      </c>
    </row>
    <row r="59" spans="1:14" ht="15.75" thickBot="1">
      <c r="B59" s="825" t="s">
        <v>953</v>
      </c>
      <c r="C59" s="826"/>
      <c r="D59" s="826"/>
      <c r="E59" s="826"/>
      <c r="F59" s="826"/>
      <c r="G59" s="826"/>
      <c r="H59" s="826"/>
      <c r="I59" s="826"/>
      <c r="J59" s="826"/>
      <c r="K59" s="826"/>
      <c r="L59" s="826"/>
      <c r="M59" s="827"/>
      <c r="N59" s="401">
        <f>SUM(N52:N58)</f>
        <v>41654854.948497035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1395</v>
      </c>
      <c r="B64" s="52" t="str">
        <f>VLOOKUP(A64,TRANSPORTE!A5:D117,3,FALSE)</f>
        <v>Transporte de Equipos para Prueba (1)</v>
      </c>
      <c r="C64" s="324"/>
      <c r="D64" s="324"/>
      <c r="E64" s="324"/>
      <c r="F64" s="324"/>
      <c r="G64" s="324"/>
      <c r="H64" s="318" t="s">
        <v>1468</v>
      </c>
      <c r="I64" s="286">
        <v>0.05</v>
      </c>
      <c r="J64" s="293">
        <v>1</v>
      </c>
      <c r="K64" s="286">
        <f>I64*J64</f>
        <v>0.05</v>
      </c>
      <c r="L64" s="829">
        <f>VLOOKUP(A64,TRANSPORTE!A5:D117,4,FALSE)</f>
        <v>42873.717463170586</v>
      </c>
      <c r="M64" s="830"/>
      <c r="N64" s="294">
        <f>K64*L64</f>
        <v>2143.6858731585294</v>
      </c>
    </row>
    <row r="65" spans="1:15">
      <c r="B65" s="52"/>
      <c r="C65" s="53"/>
      <c r="D65" s="53"/>
      <c r="E65" s="53"/>
      <c r="F65" s="53"/>
      <c r="G65" s="53"/>
      <c r="H65" s="318"/>
      <c r="I65" s="286"/>
      <c r="J65" s="293"/>
      <c r="K65" s="286"/>
      <c r="L65" s="829"/>
      <c r="M65" s="830"/>
      <c r="N65" s="294"/>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2143.6858731585294</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15</v>
      </c>
      <c r="B75" s="55" t="str">
        <f>VLOOKUP(A75,'MANO DE OBRA'!A8:D68,3,FALSE)</f>
        <v>Obrero (6)</v>
      </c>
      <c r="C75" s="53"/>
      <c r="D75" s="53"/>
      <c r="E75" s="53"/>
      <c r="F75" s="53"/>
      <c r="G75" s="53"/>
      <c r="H75" s="53"/>
      <c r="I75" s="299">
        <f>K75/J75*100</f>
        <v>175560</v>
      </c>
      <c r="J75" s="300">
        <v>185</v>
      </c>
      <c r="K75" s="301">
        <f>VLOOKUP(A75,'MANO DE OBRA'!A8:D99,4,FALSE)</f>
        <v>324786</v>
      </c>
      <c r="L75" s="56"/>
      <c r="M75" s="441">
        <v>1.26</v>
      </c>
      <c r="N75" s="402">
        <f>K75/M75</f>
        <v>257766.66666666666</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39">
        <v>1.26</v>
      </c>
      <c r="N76" s="402">
        <f>K76/M76</f>
        <v>84671.621916196818</v>
      </c>
    </row>
    <row r="77" spans="1:15">
      <c r="A77" s="179" t="s">
        <v>2228</v>
      </c>
      <c r="B77" s="55" t="str">
        <f>VLOOKUP(A77,'MANO DE OBRA'!A11:D72,3,FALSE)</f>
        <v>Celador</v>
      </c>
      <c r="C77" s="53"/>
      <c r="D77" s="53"/>
      <c r="E77" s="53"/>
      <c r="F77" s="53"/>
      <c r="G77" s="53"/>
      <c r="H77" s="53"/>
      <c r="I77" s="299">
        <f>K77/J77*100</f>
        <v>29260.000000000004</v>
      </c>
      <c r="J77" s="300">
        <v>185</v>
      </c>
      <c r="K77" s="305">
        <f>VLOOKUP(A77,'MANO DE OBRA'!A11:D103,4,FALSE)</f>
        <v>54131</v>
      </c>
      <c r="L77" s="325"/>
      <c r="M77" s="307">
        <v>1.26</v>
      </c>
      <c r="N77" s="402">
        <f>K77/M77</f>
        <v>42961.111111111109</v>
      </c>
    </row>
    <row r="78" spans="1:15" ht="15.75" thickBot="1">
      <c r="B78" s="812"/>
      <c r="C78" s="813"/>
      <c r="D78" s="813"/>
      <c r="E78" s="813"/>
      <c r="F78" s="813"/>
      <c r="G78" s="813"/>
      <c r="H78" s="813"/>
      <c r="I78" s="132"/>
      <c r="J78" s="132"/>
      <c r="K78" s="132"/>
      <c r="L78" s="913"/>
      <c r="M78" s="913"/>
      <c r="N78" s="51"/>
    </row>
    <row r="79" spans="1:15" ht="15.75" thickBot="1">
      <c r="B79" s="831" t="s">
        <v>953</v>
      </c>
      <c r="C79" s="832"/>
      <c r="D79" s="832"/>
      <c r="E79" s="832"/>
      <c r="F79" s="832"/>
      <c r="G79" s="832"/>
      <c r="H79" s="832"/>
      <c r="I79" s="832"/>
      <c r="J79" s="832"/>
      <c r="K79" s="832"/>
      <c r="L79" s="832"/>
      <c r="M79" s="833"/>
      <c r="N79" s="308">
        <f>SUM(N75:N78)</f>
        <v>385399.39969397458</v>
      </c>
    </row>
    <row r="80" spans="1:15" ht="15.75" thickBot="1">
      <c r="B80" s="39"/>
      <c r="C80" s="40"/>
      <c r="D80" s="40"/>
      <c r="E80" s="40"/>
      <c r="F80" s="40"/>
      <c r="G80" s="40"/>
      <c r="H80" s="40"/>
      <c r="I80" s="40"/>
      <c r="J80" s="40"/>
      <c r="K80" s="40"/>
      <c r="L80" s="40"/>
      <c r="M80" s="40"/>
      <c r="N80" s="41"/>
    </row>
    <row r="81" spans="1:14" ht="15.75" thickBot="1">
      <c r="B81" s="825" t="s">
        <v>967</v>
      </c>
      <c r="C81" s="826"/>
      <c r="D81" s="826"/>
      <c r="E81" s="826"/>
      <c r="F81" s="826"/>
      <c r="G81" s="826"/>
      <c r="H81" s="826"/>
      <c r="I81" s="826"/>
      <c r="J81" s="826"/>
      <c r="K81" s="826"/>
      <c r="L81" s="826"/>
      <c r="M81" s="827"/>
      <c r="N81" s="105">
        <f>N47+N59+N70+N79</f>
        <v>64571189.682136402</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6" t="s">
        <v>969</v>
      </c>
      <c r="C85" s="817"/>
      <c r="D85" s="817"/>
      <c r="E85" s="817"/>
      <c r="F85" s="817"/>
      <c r="G85" s="817"/>
      <c r="H85" s="817"/>
      <c r="I85" s="321"/>
      <c r="J85" s="341"/>
      <c r="K85" s="309" t="s">
        <v>970</v>
      </c>
      <c r="L85" s="855" t="s">
        <v>971</v>
      </c>
      <c r="M85" s="856"/>
      <c r="N85" s="310"/>
    </row>
    <row r="86" spans="1:14">
      <c r="B86" s="857" t="s">
        <v>972</v>
      </c>
      <c r="C86" s="858"/>
      <c r="D86" s="858"/>
      <c r="E86" s="858"/>
      <c r="F86" s="858"/>
      <c r="G86" s="858"/>
      <c r="H86" s="858"/>
      <c r="I86" s="93"/>
      <c r="J86" s="94"/>
      <c r="K86" s="311">
        <v>0.2</v>
      </c>
      <c r="L86" s="859">
        <f>N81*K86</f>
        <v>12914237.93642728</v>
      </c>
      <c r="M86" s="860"/>
      <c r="N86" s="57"/>
    </row>
    <row r="87" spans="1:14">
      <c r="B87" s="95" t="s">
        <v>973</v>
      </c>
      <c r="C87" s="96"/>
      <c r="D87" s="96"/>
      <c r="E87" s="96"/>
      <c r="F87" s="96"/>
      <c r="G87" s="96"/>
      <c r="H87" s="96"/>
      <c r="I87" s="93"/>
      <c r="J87" s="94"/>
      <c r="K87" s="311">
        <v>0.05</v>
      </c>
      <c r="L87" s="859">
        <f>N81*K87</f>
        <v>3228559.4841068201</v>
      </c>
      <c r="M87" s="860"/>
      <c r="N87" s="57"/>
    </row>
    <row r="88" spans="1:14" ht="15.75" thickBot="1">
      <c r="B88" s="97" t="s">
        <v>974</v>
      </c>
      <c r="C88" s="98"/>
      <c r="D88" s="98"/>
      <c r="E88" s="98"/>
      <c r="F88" s="98"/>
      <c r="G88" s="98"/>
      <c r="H88" s="98"/>
      <c r="I88" s="99"/>
      <c r="J88" s="100"/>
      <c r="K88" s="312">
        <v>0.05</v>
      </c>
      <c r="L88" s="861">
        <f>N81*K88</f>
        <v>3228559.4841068201</v>
      </c>
      <c r="M88" s="862"/>
      <c r="N88" s="57"/>
    </row>
    <row r="89" spans="1:14" ht="15.75" thickBot="1">
      <c r="B89" s="825" t="s">
        <v>953</v>
      </c>
      <c r="C89" s="826"/>
      <c r="D89" s="826"/>
      <c r="E89" s="826"/>
      <c r="F89" s="826"/>
      <c r="G89" s="826"/>
      <c r="H89" s="826"/>
      <c r="I89" s="826"/>
      <c r="J89" s="826"/>
      <c r="K89" s="826"/>
      <c r="L89" s="826"/>
      <c r="M89" s="827"/>
      <c r="N89" s="58">
        <f>L86+L87+L88</f>
        <v>19371356.90464092</v>
      </c>
    </row>
    <row r="90" spans="1:14" ht="15.75" thickBot="1">
      <c r="B90" s="39"/>
      <c r="C90" s="40"/>
      <c r="D90" s="40"/>
      <c r="E90" s="40"/>
      <c r="F90" s="40"/>
      <c r="G90" s="40"/>
      <c r="H90" s="40"/>
      <c r="I90" s="40"/>
      <c r="J90" s="40"/>
      <c r="K90" s="40"/>
      <c r="L90" s="40"/>
      <c r="M90" s="40"/>
      <c r="N90" s="41"/>
    </row>
    <row r="91" spans="1:14" ht="15.75" thickBot="1">
      <c r="A91" t="s">
        <v>2016</v>
      </c>
      <c r="B91" s="825" t="s">
        <v>975</v>
      </c>
      <c r="C91" s="826"/>
      <c r="D91" s="826"/>
      <c r="E91" s="826"/>
      <c r="F91" s="826"/>
      <c r="G91" s="826"/>
      <c r="H91" s="826"/>
      <c r="I91" s="826"/>
      <c r="J91" s="826"/>
      <c r="K91" s="826"/>
      <c r="L91" s="826"/>
      <c r="M91" s="827"/>
      <c r="N91" s="195">
        <f>N81+N89</f>
        <v>83942546.586777329</v>
      </c>
    </row>
    <row r="92" spans="1:14">
      <c r="B92" s="246"/>
      <c r="C92" s="247"/>
      <c r="D92" s="247"/>
      <c r="E92" s="247"/>
      <c r="F92" s="247"/>
      <c r="G92" s="247"/>
      <c r="H92" s="247"/>
      <c r="I92" s="247"/>
      <c r="J92" s="247"/>
      <c r="K92" s="247"/>
      <c r="L92" s="247"/>
      <c r="M92" s="247"/>
      <c r="N92" s="248"/>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250"/>
      <c r="F95" s="250"/>
      <c r="G95" s="250"/>
      <c r="H95" s="250"/>
      <c r="I95" s="250"/>
      <c r="J95" s="250"/>
      <c r="K95" s="250"/>
      <c r="L95" s="250"/>
      <c r="M95" s="250"/>
      <c r="N95" s="251"/>
    </row>
    <row r="96" spans="1:14">
      <c r="B96" s="249"/>
      <c r="C96" s="250"/>
      <c r="D96" s="250"/>
      <c r="E96" s="424" t="s">
        <v>976</v>
      </c>
      <c r="F96" s="424"/>
      <c r="G96" s="424"/>
      <c r="H96" s="424"/>
      <c r="I96" s="424"/>
      <c r="J96" s="424"/>
      <c r="K96" s="250"/>
      <c r="L96" s="250"/>
      <c r="M96" s="250"/>
      <c r="N96" s="251"/>
    </row>
    <row r="97" spans="2:14">
      <c r="B97" s="249"/>
      <c r="C97" s="250"/>
      <c r="D97" s="250"/>
      <c r="E97" s="250" t="s">
        <v>977</v>
      </c>
      <c r="F97" s="250"/>
      <c r="G97" s="250"/>
      <c r="H97" s="250"/>
      <c r="I97" s="250"/>
      <c r="J97" s="250"/>
      <c r="K97" s="250"/>
      <c r="L97" s="250"/>
      <c r="M97" s="250"/>
      <c r="N97" s="251"/>
    </row>
    <row r="98" spans="2:14">
      <c r="B98" s="249"/>
      <c r="C98" s="250"/>
      <c r="D98" s="250"/>
      <c r="E98" s="250" t="s">
        <v>978</v>
      </c>
      <c r="F98" s="250"/>
      <c r="G98" s="250"/>
      <c r="H98" s="250"/>
      <c r="I98" s="250"/>
      <c r="J98" s="250"/>
      <c r="K98" s="250"/>
      <c r="L98" s="250"/>
      <c r="M98" s="250"/>
      <c r="N98" s="251"/>
    </row>
    <row r="99" spans="2:14">
      <c r="B99" s="249"/>
      <c r="C99" s="250"/>
      <c r="D99" s="250"/>
      <c r="E99" s="250" t="s">
        <v>979</v>
      </c>
      <c r="F99" s="250"/>
      <c r="G99" s="250"/>
      <c r="H99" s="250"/>
      <c r="I99" s="250"/>
      <c r="J99" s="250"/>
      <c r="K99" s="250"/>
      <c r="L99" s="250"/>
      <c r="M99" s="250"/>
      <c r="N99" s="251"/>
    </row>
    <row r="100" spans="2:14" ht="15.75" thickBot="1">
      <c r="B100" s="249"/>
      <c r="C100" s="250"/>
      <c r="D100" s="250"/>
      <c r="E100" s="250"/>
      <c r="F100" s="250" t="s">
        <v>980</v>
      </c>
      <c r="G100" s="250"/>
      <c r="H100" s="250"/>
      <c r="I100" s="250"/>
      <c r="J100" s="250"/>
      <c r="K100" s="250"/>
      <c r="L100" s="250"/>
      <c r="M100" s="250"/>
      <c r="N100" s="251"/>
    </row>
    <row r="101" spans="2:14">
      <c r="B101" s="234" t="s">
        <v>2216</v>
      </c>
      <c r="C101" s="235"/>
      <c r="D101" s="235"/>
      <c r="E101" s="235"/>
      <c r="F101" s="235"/>
      <c r="G101" s="235"/>
      <c r="H101" s="235"/>
      <c r="I101" s="235"/>
      <c r="J101" s="235"/>
      <c r="K101" s="235"/>
      <c r="L101" s="235"/>
      <c r="M101" s="235"/>
      <c r="N101" s="236"/>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c r="B104" s="252"/>
      <c r="C104" s="253"/>
      <c r="D104" s="253"/>
      <c r="E104" s="253"/>
      <c r="F104" s="253"/>
      <c r="G104" s="253"/>
      <c r="H104" s="253"/>
      <c r="I104" s="253"/>
      <c r="J104" s="253"/>
      <c r="K104" s="253"/>
      <c r="L104" s="253"/>
      <c r="M104" s="253"/>
      <c r="N104" s="254"/>
    </row>
    <row r="105" spans="2:14" ht="15.75" thickBot="1">
      <c r="B105" s="255"/>
      <c r="C105" s="256"/>
      <c r="D105" s="256"/>
      <c r="E105" s="256"/>
      <c r="F105" s="256"/>
      <c r="G105" s="256"/>
      <c r="H105" s="256"/>
      <c r="I105" s="256"/>
      <c r="J105" s="256"/>
      <c r="K105" s="256"/>
      <c r="L105" s="256"/>
      <c r="M105" s="256"/>
      <c r="N105" s="257"/>
    </row>
    <row r="106" spans="2:14">
      <c r="B106" s="258"/>
      <c r="C106" s="259"/>
      <c r="D106" s="259"/>
      <c r="E106" s="259"/>
      <c r="F106" s="259"/>
      <c r="G106" s="259"/>
      <c r="H106" s="259"/>
      <c r="I106" s="259"/>
      <c r="J106" s="259"/>
      <c r="K106" s="259"/>
      <c r="L106" s="259"/>
      <c r="M106" s="259"/>
      <c r="N106" s="260"/>
    </row>
    <row r="107" spans="2:14">
      <c r="B107" s="261" t="s">
        <v>2217</v>
      </c>
      <c r="C107" s="262"/>
      <c r="D107" s="262"/>
      <c r="E107" s="262"/>
      <c r="F107" s="262"/>
      <c r="G107" s="262"/>
      <c r="H107" s="262"/>
      <c r="I107" s="262"/>
      <c r="J107" s="262"/>
      <c r="K107" s="262"/>
      <c r="L107" s="262"/>
      <c r="M107" s="262"/>
      <c r="N107" s="263"/>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346"/>
      <c r="C114" s="347"/>
      <c r="D114" s="347"/>
      <c r="E114" s="347"/>
      <c r="F114" s="347"/>
      <c r="G114" s="347"/>
      <c r="H114" s="347"/>
      <c r="I114" s="347"/>
      <c r="J114" s="347"/>
      <c r="K114" s="347"/>
      <c r="L114" s="347"/>
      <c r="M114" s="347"/>
      <c r="N114" s="348"/>
    </row>
    <row r="115" spans="2:14">
      <c r="B115" s="261"/>
      <c r="C115" s="262"/>
      <c r="D115" s="262"/>
      <c r="E115" s="262"/>
      <c r="F115" s="262"/>
      <c r="G115" s="262"/>
      <c r="H115" s="262"/>
      <c r="I115" s="262"/>
      <c r="J115" s="262"/>
      <c r="K115" s="262"/>
      <c r="L115" s="262"/>
      <c r="M115" s="262"/>
      <c r="N115" s="263"/>
    </row>
    <row r="116" spans="2:14">
      <c r="B116" s="249"/>
      <c r="C116" s="250"/>
      <c r="D116" s="250"/>
      <c r="E116" s="250" t="s">
        <v>976</v>
      </c>
      <c r="F116" s="424"/>
      <c r="G116" s="424"/>
      <c r="H116" s="250"/>
      <c r="I116" s="250"/>
      <c r="J116" s="250"/>
      <c r="K116" s="250"/>
      <c r="L116" s="250"/>
      <c r="M116" s="250"/>
      <c r="N116" s="251"/>
    </row>
    <row r="117" spans="2:14">
      <c r="B117" s="249"/>
      <c r="C117" s="250"/>
      <c r="D117" s="250"/>
      <c r="E117" s="425" t="s">
        <v>977</v>
      </c>
      <c r="F117" s="250"/>
      <c r="G117" s="250"/>
      <c r="H117" s="425"/>
      <c r="I117" s="425"/>
      <c r="J117" s="425"/>
      <c r="K117" s="250"/>
      <c r="L117" s="250"/>
      <c r="M117" s="250"/>
      <c r="N117" s="251"/>
    </row>
    <row r="118" spans="2:14">
      <c r="B118" s="249"/>
      <c r="C118" s="250"/>
      <c r="D118" s="250"/>
      <c r="E118" s="264" t="s">
        <v>981</v>
      </c>
      <c r="F118" s="250"/>
      <c r="G118" s="250"/>
      <c r="H118" s="264"/>
      <c r="I118" s="264"/>
      <c r="J118" s="264"/>
      <c r="K118" s="250"/>
      <c r="L118" s="250"/>
      <c r="M118" s="250"/>
      <c r="N118" s="251"/>
    </row>
    <row r="119" spans="2:14">
      <c r="B119" s="265"/>
      <c r="C119" s="262"/>
      <c r="D119" s="262"/>
      <c r="E119" s="250" t="s">
        <v>979</v>
      </c>
      <c r="F119" s="250"/>
      <c r="G119" s="250"/>
      <c r="H119" s="250"/>
      <c r="I119" s="250"/>
      <c r="J119" s="250"/>
      <c r="K119" s="262"/>
      <c r="L119" s="262"/>
      <c r="M119" s="262"/>
      <c r="N119" s="263"/>
    </row>
    <row r="120" spans="2:14">
      <c r="B120" s="265"/>
      <c r="C120" s="262"/>
      <c r="D120" s="262"/>
      <c r="E120" s="262"/>
      <c r="F120" s="250"/>
      <c r="G120" s="250"/>
      <c r="H120" s="250"/>
      <c r="I120" s="250"/>
      <c r="J120" s="250"/>
      <c r="K120" s="262"/>
      <c r="L120" s="262"/>
      <c r="M120" s="262"/>
      <c r="N120" s="263"/>
    </row>
    <row r="121" spans="2:14">
      <c r="B121" s="265" t="s">
        <v>2220</v>
      </c>
      <c r="C121" s="264"/>
      <c r="D121" s="264"/>
      <c r="E121" s="250"/>
      <c r="F121" s="250"/>
      <c r="G121" s="250"/>
      <c r="H121" s="250"/>
      <c r="I121" s="250"/>
      <c r="J121" s="973"/>
      <c r="K121" s="973"/>
      <c r="L121" s="973"/>
      <c r="M121" s="973"/>
      <c r="N121" s="974"/>
    </row>
    <row r="122" spans="2:14" ht="15.75" thickBot="1">
      <c r="B122" s="426" t="s">
        <v>2221</v>
      </c>
      <c r="C122" s="427"/>
      <c r="D122" s="427"/>
      <c r="E122" s="266"/>
      <c r="F122" s="266"/>
      <c r="G122" s="266"/>
      <c r="H122" s="266"/>
      <c r="I122" s="266"/>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1650</v>
      </c>
      <c r="C31" s="87" t="s">
        <v>2096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140</v>
      </c>
      <c r="B36" s="838" t="str">
        <f>VLOOKUP(A36,EQUIPOS!A6:D154,3,FALSE)</f>
        <v>Camisa para Pilote D=1.20m</v>
      </c>
      <c r="C36" s="839"/>
      <c r="D36" s="839"/>
      <c r="E36" s="839"/>
      <c r="F36" s="839"/>
      <c r="G36" s="839"/>
      <c r="H36" s="840"/>
      <c r="I36" s="274"/>
      <c r="J36" s="275"/>
      <c r="K36" s="276">
        <f>VLOOKUP(A36,EQUIPOS!A6:D163,4,FALSE)</f>
        <v>35062.652300732945</v>
      </c>
      <c r="L36" s="277"/>
      <c r="M36" s="278">
        <v>1</v>
      </c>
      <c r="N36" s="279">
        <f t="shared" ref="N36:N42" si="0">K36/M36</f>
        <v>35062.652300732945</v>
      </c>
    </row>
    <row r="37" spans="1:14">
      <c r="A37" s="119" t="s">
        <v>206</v>
      </c>
      <c r="B37" s="838" t="str">
        <f>VLOOKUP(A37,EQUIPOS!A7:D154,3,FALSE)</f>
        <v>Equipo de Soldadura</v>
      </c>
      <c r="C37" s="839"/>
      <c r="D37" s="839"/>
      <c r="E37" s="839"/>
      <c r="F37" s="839"/>
      <c r="G37" s="839"/>
      <c r="H37" s="840"/>
      <c r="I37" s="428"/>
      <c r="J37" s="429"/>
      <c r="K37" s="276">
        <f>VLOOKUP(A37,EQUIPOS!A7:D164,4,FALSE)</f>
        <v>10406.021077556708</v>
      </c>
      <c r="L37" s="342"/>
      <c r="M37" s="343">
        <v>1</v>
      </c>
      <c r="N37" s="279">
        <f t="shared" si="0"/>
        <v>10406.021077556708</v>
      </c>
    </row>
    <row r="38" spans="1:14">
      <c r="A38" s="119" t="s">
        <v>242</v>
      </c>
      <c r="B38" s="838" t="str">
        <f>VLOOKUP(A38,EQUIPOS!A8:D154,3,FALSE)</f>
        <v>Grúa con torre capacidad 1 ton en la punta.</v>
      </c>
      <c r="C38" s="839"/>
      <c r="D38" s="839"/>
      <c r="E38" s="839"/>
      <c r="F38" s="839"/>
      <c r="G38" s="839"/>
      <c r="H38" s="840"/>
      <c r="I38" s="428"/>
      <c r="J38" s="429"/>
      <c r="K38" s="445">
        <f>VLOOKUP(A38,EQUIPOS!A8:D165,4,FALSE)</f>
        <v>222904.14804752506</v>
      </c>
      <c r="L38" s="342"/>
      <c r="M38" s="343">
        <v>2.5</v>
      </c>
      <c r="N38" s="279">
        <f t="shared" si="0"/>
        <v>89161.65921901002</v>
      </c>
    </row>
    <row r="39" spans="1:14">
      <c r="A39" s="119" t="s">
        <v>267</v>
      </c>
      <c r="B39" s="838" t="str">
        <f>VLOOKUP(A39,EQUIPOS!A9:D154,3,FALSE)</f>
        <v>Motobomba de concreto</v>
      </c>
      <c r="C39" s="839"/>
      <c r="D39" s="839"/>
      <c r="E39" s="839"/>
      <c r="F39" s="839"/>
      <c r="G39" s="839"/>
      <c r="H39" s="840"/>
      <c r="I39" s="428"/>
      <c r="J39" s="429"/>
      <c r="K39" s="445">
        <f>VLOOKUP(A39,EQUIPOS!A9:D166,4,FALSE)</f>
        <v>79444.588502450162</v>
      </c>
      <c r="L39" s="342"/>
      <c r="M39" s="343">
        <v>2.5499800000000001</v>
      </c>
      <c r="N39" s="279">
        <f t="shared" si="0"/>
        <v>31154.984942019215</v>
      </c>
    </row>
    <row r="40" spans="1:14">
      <c r="A40" s="119" t="s">
        <v>277</v>
      </c>
      <c r="B40" s="838" t="str">
        <f>VLOOKUP(A40,EQUIPOS!A10:D154,3,FALSE)</f>
        <v>Pala auxiliar de piloteadora</v>
      </c>
      <c r="C40" s="839"/>
      <c r="D40" s="839"/>
      <c r="E40" s="839"/>
      <c r="F40" s="839"/>
      <c r="G40" s="839"/>
      <c r="H40" s="840"/>
      <c r="I40" s="428"/>
      <c r="J40" s="429"/>
      <c r="K40" s="445">
        <f>VLOOKUP(A40,EQUIPOS!A10:D167,4,FALSE)</f>
        <v>331557.36122973781</v>
      </c>
      <c r="L40" s="342"/>
      <c r="M40" s="343">
        <v>2.5</v>
      </c>
      <c r="N40" s="279">
        <f t="shared" si="0"/>
        <v>132622.94449189512</v>
      </c>
    </row>
    <row r="41" spans="1:14">
      <c r="A41" s="119" t="s">
        <v>282</v>
      </c>
      <c r="B41" s="838" t="str">
        <f>VLOOKUP(A41,EQUIPOS!A6:D154,3,FALSE)</f>
        <v>Piloteadora potencia 250KW, RPM 1800, fuerza elevadora 200KN</v>
      </c>
      <c r="C41" s="839"/>
      <c r="D41" s="839"/>
      <c r="E41" s="839"/>
      <c r="F41" s="839"/>
      <c r="G41" s="839"/>
      <c r="H41" s="840"/>
      <c r="I41" s="428"/>
      <c r="J41" s="429"/>
      <c r="K41" s="445">
        <f>VLOOKUP(A41,EQUIPOS!A6:D154,4,FALSE)</f>
        <v>542548.40928502555</v>
      </c>
      <c r="L41" s="342"/>
      <c r="M41" s="343">
        <v>1</v>
      </c>
      <c r="N41" s="279">
        <f t="shared" si="0"/>
        <v>542548.40928502555</v>
      </c>
    </row>
    <row r="42" spans="1:14">
      <c r="A42" s="119" t="s">
        <v>310</v>
      </c>
      <c r="B42" s="838" t="str">
        <f>VLOOKUP(A42,EQUIPOS!A12:D156,3,FALSE)</f>
        <v>Retroexcavadora A25C</v>
      </c>
      <c r="C42" s="839"/>
      <c r="D42" s="839"/>
      <c r="E42" s="839"/>
      <c r="F42" s="839"/>
      <c r="G42" s="839"/>
      <c r="H42" s="840"/>
      <c r="I42" s="335"/>
      <c r="J42" s="337"/>
      <c r="K42" s="445">
        <f>VLOOKUP(A42,EQUIPOS!A12:D169,4,FALSE)</f>
        <v>158602.11435448501</v>
      </c>
      <c r="L42" s="430"/>
      <c r="M42" s="431">
        <v>2.5</v>
      </c>
      <c r="N42" s="279">
        <f t="shared" si="0"/>
        <v>63440.845741794001</v>
      </c>
    </row>
    <row r="43" spans="1:14">
      <c r="B43" s="838"/>
      <c r="C43" s="839"/>
      <c r="D43" s="839"/>
      <c r="E43" s="839"/>
      <c r="F43" s="839"/>
      <c r="G43" s="839"/>
      <c r="H43" s="840"/>
      <c r="I43" s="42"/>
      <c r="J43" s="43"/>
      <c r="K43" s="445"/>
      <c r="L43" s="283"/>
      <c r="M43" s="284"/>
      <c r="N43" s="279"/>
    </row>
    <row r="44" spans="1:14">
      <c r="B44" s="327"/>
      <c r="C44" s="328"/>
      <c r="D44" s="328"/>
      <c r="E44" s="328"/>
      <c r="F44" s="330"/>
      <c r="G44" s="330"/>
      <c r="H44" s="131"/>
      <c r="I44" s="42"/>
      <c r="J44" s="43"/>
      <c r="K44" s="445"/>
      <c r="L44" s="283"/>
      <c r="M44" s="284"/>
      <c r="N44" s="280"/>
    </row>
    <row r="45" spans="1:14">
      <c r="B45" s="845" t="s">
        <v>952</v>
      </c>
      <c r="C45" s="846"/>
      <c r="D45" s="846"/>
      <c r="E45" s="44"/>
      <c r="F45" s="45"/>
      <c r="G45" s="45"/>
      <c r="H45" s="46"/>
      <c r="I45" s="42"/>
      <c r="J45" s="43"/>
      <c r="K45" s="286"/>
      <c r="L45" s="283"/>
      <c r="M45" s="408">
        <v>0.1</v>
      </c>
      <c r="N45" s="351">
        <f>N83*M45</f>
        <v>8989.0050753001669</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01">
        <f>SUM(N36:N46)</f>
        <v>913386.52213333361</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6" t="s">
        <v>944</v>
      </c>
      <c r="C51" s="817"/>
      <c r="D51" s="817"/>
      <c r="E51" s="817"/>
      <c r="F51" s="817"/>
      <c r="G51" s="817"/>
      <c r="H51" s="817"/>
      <c r="I51" s="818"/>
      <c r="J51" s="322" t="s">
        <v>945</v>
      </c>
      <c r="K51" s="91" t="s">
        <v>946</v>
      </c>
      <c r="L51" s="819" t="s">
        <v>955</v>
      </c>
      <c r="M51" s="818"/>
      <c r="N51" s="92" t="s">
        <v>951</v>
      </c>
    </row>
    <row r="52" spans="1:14">
      <c r="A52" s="167" t="s">
        <v>388</v>
      </c>
      <c r="B52" s="49" t="str">
        <f>VLOOKUP(A52,MATERIALES!A5:D373,3,FALSE)</f>
        <v>Bentonita</v>
      </c>
      <c r="C52" s="288"/>
      <c r="D52" s="288"/>
      <c r="E52" s="288"/>
      <c r="F52" s="288"/>
      <c r="G52" s="288"/>
      <c r="H52" s="288"/>
      <c r="I52" s="288"/>
      <c r="J52" s="318" t="str">
        <f>VLOOKUP(A52,MATERIALES!A6:D644,2,FALSE)</f>
        <v>kg</v>
      </c>
      <c r="K52" s="289">
        <v>2.355</v>
      </c>
      <c r="L52" s="274"/>
      <c r="M52" s="409">
        <f>VLOOKUP(A52,MATERIALES!A5:D396,4,FALSE)</f>
        <v>7229.4801810372173</v>
      </c>
      <c r="N52" s="279">
        <f>K52*M52</f>
        <v>17025.425826342645</v>
      </c>
    </row>
    <row r="53" spans="1:14">
      <c r="A53" s="167" t="s">
        <v>745</v>
      </c>
      <c r="B53" s="49" t="str">
        <f>VLOOKUP(A53,MATERIALES!A6:D373,3,FALSE)</f>
        <v>Acero PDR-60</v>
      </c>
      <c r="C53" s="432"/>
      <c r="D53" s="432"/>
      <c r="E53" s="432"/>
      <c r="F53" s="432"/>
      <c r="G53" s="432"/>
      <c r="H53" s="432"/>
      <c r="I53" s="432"/>
      <c r="J53" s="319" t="str">
        <f>VLOOKUP(A53,MATERIALES!A7:D645,2,FALSE)</f>
        <v>kg</v>
      </c>
      <c r="K53" s="404">
        <v>123.70021073509811</v>
      </c>
      <c r="L53" s="428"/>
      <c r="M53" s="409">
        <f>VLOOKUP(A53,MATERIALES!A6:D397,4,FALSE)</f>
        <v>3296.7277658395524</v>
      </c>
      <c r="N53" s="279">
        <f>K53*M53</f>
        <v>407805.91937060183</v>
      </c>
    </row>
    <row r="54" spans="1:14">
      <c r="A54" s="167" t="s">
        <v>829</v>
      </c>
      <c r="B54" s="49" t="str">
        <f>VLOOKUP(A54,MATERIALES!A6:D373,3,FALSE)</f>
        <v>Concreto Resistencia  28 (Mpa)</v>
      </c>
      <c r="C54" s="432"/>
      <c r="D54" s="432"/>
      <c r="E54" s="432"/>
      <c r="F54" s="432"/>
      <c r="G54" s="432"/>
      <c r="H54" s="432"/>
      <c r="I54" s="432"/>
      <c r="J54" s="319" t="str">
        <f>VLOOKUP(A54,MATERIALES!A8:D646,2,FALSE)</f>
        <v>m3</v>
      </c>
      <c r="K54" s="404">
        <v>0.82466807156732069</v>
      </c>
      <c r="L54" s="428"/>
      <c r="M54" s="409">
        <f>VLOOKUP(A54,MATERIALES!A6:D398,4,FALSE)</f>
        <v>470865.74300207046</v>
      </c>
      <c r="N54" s="279">
        <f>K54*M54</f>
        <v>388307.94424863107</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SUM(N52:N58)</f>
        <v>813139.28944557556</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1256</v>
      </c>
      <c r="B64" s="52" t="str">
        <f>VLOOKUP(A64,TRANSPORTE!A5:D117,3,FALSE)</f>
        <v>Transporte de material de excavación</v>
      </c>
      <c r="C64" s="324"/>
      <c r="D64" s="324"/>
      <c r="E64" s="324"/>
      <c r="F64" s="324"/>
      <c r="G64" s="324"/>
      <c r="H64" s="318" t="s">
        <v>1468</v>
      </c>
      <c r="I64" s="286">
        <v>1.3</v>
      </c>
      <c r="J64" s="293">
        <v>1</v>
      </c>
      <c r="K64" s="286">
        <f>I64*J64</f>
        <v>1.3</v>
      </c>
      <c r="L64" s="829">
        <f>VLOOKUP(A64,TRANSPORTE!A5:D117,4,FALSE)</f>
        <v>1122.7940548877348</v>
      </c>
      <c r="M64" s="830"/>
      <c r="N64" s="294">
        <f>K64*L64</f>
        <v>1459.6322713540553</v>
      </c>
    </row>
    <row r="65" spans="1:15">
      <c r="A65" t="s">
        <v>1408</v>
      </c>
      <c r="B65" s="52" t="str">
        <f>VLOOKUP(A65,TRANSPORTE!A6:D117,3,FALSE)</f>
        <v>Equipo de Transporte (Camiones Grúas</v>
      </c>
      <c r="C65" s="53"/>
      <c r="D65" s="53"/>
      <c r="E65" s="53"/>
      <c r="F65" s="53"/>
      <c r="G65" s="53"/>
      <c r="H65" s="318" t="s">
        <v>1468</v>
      </c>
      <c r="I65" s="286">
        <v>0.05</v>
      </c>
      <c r="J65" s="293">
        <v>1</v>
      </c>
      <c r="K65" s="286">
        <f>I65*J65</f>
        <v>0.05</v>
      </c>
      <c r="L65" s="829">
        <f>VLOOKUP(A65,TRANSPORTE!A6:D117,4,FALSE)</f>
        <v>1122.7940548877348</v>
      </c>
      <c r="M65" s="830"/>
      <c r="N65" s="294">
        <f>K65*L65</f>
        <v>56.139702744386739</v>
      </c>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1515.7719740984421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977"/>
      <c r="N74" s="104" t="s">
        <v>951</v>
      </c>
    </row>
    <row r="75" spans="1:15">
      <c r="B75" s="214" t="s">
        <v>2043</v>
      </c>
      <c r="C75" s="215"/>
      <c r="D75" s="215"/>
      <c r="E75" s="215"/>
      <c r="F75" s="215"/>
      <c r="G75" s="215"/>
      <c r="H75" s="215"/>
      <c r="I75" s="216"/>
      <c r="J75" s="217"/>
      <c r="K75" s="218"/>
      <c r="L75" s="219"/>
      <c r="M75" s="220"/>
      <c r="N75" s="221"/>
    </row>
    <row r="76" spans="1:15">
      <c r="A76" s="168" t="s">
        <v>15</v>
      </c>
      <c r="B76" s="55" t="str">
        <f>VLOOKUP(A76,'MANO DE OBRA'!A8:D68,3,FALSE)</f>
        <v>Obrero (6)</v>
      </c>
      <c r="C76" s="53"/>
      <c r="D76" s="53"/>
      <c r="E76" s="53"/>
      <c r="F76" s="53"/>
      <c r="G76" s="53"/>
      <c r="H76" s="53"/>
      <c r="I76" s="299">
        <f>K76/J76*100</f>
        <v>175560</v>
      </c>
      <c r="J76" s="300">
        <v>185</v>
      </c>
      <c r="K76" s="301">
        <f>VLOOKUP(A76,'MANO DE OBRA'!A8:D99,4,FALSE)</f>
        <v>324786</v>
      </c>
      <c r="L76" s="56"/>
      <c r="M76" s="441">
        <v>8</v>
      </c>
      <c r="N76" s="402">
        <f>K76/M76</f>
        <v>40598.25</v>
      </c>
      <c r="O76" s="112"/>
    </row>
    <row r="77" spans="1:15">
      <c r="A77" s="168" t="s">
        <v>30</v>
      </c>
      <c r="B77" s="55" t="str">
        <f>VLOOKUP(A77,'MANO DE OBRA'!A8:D69,3,FALSE)</f>
        <v>Oficial</v>
      </c>
      <c r="C77" s="53"/>
      <c r="D77" s="53"/>
      <c r="E77" s="53"/>
      <c r="F77" s="53"/>
      <c r="G77" s="53"/>
      <c r="H77" s="53"/>
      <c r="I77" s="299">
        <f>K77/J77*100</f>
        <v>57668.23979157189</v>
      </c>
      <c r="J77" s="300">
        <v>185</v>
      </c>
      <c r="K77" s="301">
        <f>VLOOKUP(A77,'MANO DE OBRA'!A8:D100,4,FALSE)</f>
        <v>106686.24361440798</v>
      </c>
      <c r="L77" s="56"/>
      <c r="M77" s="438">
        <v>8</v>
      </c>
      <c r="N77" s="402">
        <f>K77/M77</f>
        <v>13335.780451800998</v>
      </c>
    </row>
    <row r="78" spans="1:15">
      <c r="A78" s="168"/>
      <c r="B78" s="171" t="s">
        <v>2042</v>
      </c>
      <c r="C78" s="53"/>
      <c r="D78" s="53"/>
      <c r="E78" s="53"/>
      <c r="F78" s="53"/>
      <c r="G78" s="53"/>
      <c r="H78" s="53"/>
      <c r="I78" s="299"/>
      <c r="J78" s="300"/>
      <c r="K78" s="301"/>
      <c r="L78" s="56"/>
      <c r="M78" s="439"/>
      <c r="N78" s="402"/>
    </row>
    <row r="79" spans="1:15">
      <c r="A79" t="s">
        <v>15</v>
      </c>
      <c r="B79" s="55" t="str">
        <f>VLOOKUP(A79,'MANO DE OBRA'!A9:D70,3,FALSE)</f>
        <v>Obrero (6)</v>
      </c>
      <c r="C79" s="53"/>
      <c r="D79" s="53"/>
      <c r="E79" s="53"/>
      <c r="F79" s="53"/>
      <c r="G79" s="53"/>
      <c r="H79" s="53"/>
      <c r="I79" s="299">
        <f>K79/J79*100</f>
        <v>175560</v>
      </c>
      <c r="J79" s="300">
        <v>185</v>
      </c>
      <c r="K79" s="301">
        <f>VLOOKUP(A79,'MANO DE OBRA'!A9:D101,4,FALSE)</f>
        <v>324786</v>
      </c>
      <c r="L79" s="56"/>
      <c r="M79" s="307">
        <v>12</v>
      </c>
      <c r="N79" s="402">
        <f>K79/M79</f>
        <v>27065.5</v>
      </c>
    </row>
    <row r="80" spans="1:15">
      <c r="A80" t="s">
        <v>30</v>
      </c>
      <c r="B80" s="55" t="str">
        <f>VLOOKUP(A80,'MANO DE OBRA'!A10:D71,3,FALSE)</f>
        <v>Oficial</v>
      </c>
      <c r="C80" s="53"/>
      <c r="D80" s="53"/>
      <c r="E80" s="53"/>
      <c r="F80" s="53"/>
      <c r="G80" s="53"/>
      <c r="H80" s="53"/>
      <c r="I80" s="299">
        <f>K80/J80*100</f>
        <v>57668.23979157189</v>
      </c>
      <c r="J80" s="300">
        <v>185</v>
      </c>
      <c r="K80" s="301">
        <f>VLOOKUP(A80,'MANO DE OBRA'!A10:D102,4,FALSE)</f>
        <v>106686.24361440798</v>
      </c>
      <c r="L80" s="325"/>
      <c r="M80" s="307">
        <v>12</v>
      </c>
      <c r="N80" s="402">
        <f>K80/M80</f>
        <v>8890.5203012006659</v>
      </c>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133"/>
    </row>
    <row r="83" spans="1:14" ht="15.75" thickBot="1">
      <c r="B83" s="831" t="s">
        <v>953</v>
      </c>
      <c r="C83" s="832"/>
      <c r="D83" s="832"/>
      <c r="E83" s="832"/>
      <c r="F83" s="832"/>
      <c r="G83" s="832"/>
      <c r="H83" s="832"/>
      <c r="I83" s="832"/>
      <c r="J83" s="832"/>
      <c r="K83" s="832"/>
      <c r="L83" s="832"/>
      <c r="M83" s="833"/>
      <c r="N83" s="467">
        <f>SUM(N76:N82)</f>
        <v>89890.050753001662</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N47+N59+N70+N83</f>
        <v>1817931.6343060092</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363586.32686120184</v>
      </c>
      <c r="M90" s="860"/>
      <c r="N90" s="57"/>
    </row>
    <row r="91" spans="1:14">
      <c r="B91" s="95" t="s">
        <v>973</v>
      </c>
      <c r="C91" s="96"/>
      <c r="D91" s="96"/>
      <c r="E91" s="96"/>
      <c r="F91" s="96"/>
      <c r="G91" s="96"/>
      <c r="H91" s="96"/>
      <c r="I91" s="93"/>
      <c r="J91" s="94"/>
      <c r="K91" s="311">
        <v>0.05</v>
      </c>
      <c r="L91" s="859">
        <f>N85*K91</f>
        <v>90896.581715300461</v>
      </c>
      <c r="M91" s="860"/>
      <c r="N91" s="57"/>
    </row>
    <row r="92" spans="1:14" ht="15.75" thickBot="1">
      <c r="B92" s="97" t="s">
        <v>974</v>
      </c>
      <c r="C92" s="98"/>
      <c r="D92" s="98"/>
      <c r="E92" s="98"/>
      <c r="F92" s="98"/>
      <c r="G92" s="98"/>
      <c r="H92" s="98"/>
      <c r="I92" s="99"/>
      <c r="J92" s="100"/>
      <c r="K92" s="312">
        <v>0.05</v>
      </c>
      <c r="L92" s="861">
        <f>N85*K92</f>
        <v>90896.581715300461</v>
      </c>
      <c r="M92" s="862"/>
      <c r="N92" s="57"/>
    </row>
    <row r="93" spans="1:14" ht="15.75" thickBot="1">
      <c r="B93" s="825" t="s">
        <v>953</v>
      </c>
      <c r="C93" s="826"/>
      <c r="D93" s="826"/>
      <c r="E93" s="826"/>
      <c r="F93" s="826"/>
      <c r="G93" s="826"/>
      <c r="H93" s="826"/>
      <c r="I93" s="826"/>
      <c r="J93" s="826"/>
      <c r="K93" s="826"/>
      <c r="L93" s="826"/>
      <c r="M93" s="827"/>
      <c r="N93" s="58">
        <f>L90+L91+L92</f>
        <v>545379.49029180279</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2363311.1245978121</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1652</v>
      </c>
      <c r="C31" s="87" t="s">
        <v>2097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182</v>
      </c>
      <c r="B36" s="838" t="str">
        <f>VLOOKUP(A36,EQUIPOS!A6:D154,3,FALSE)</f>
        <v xml:space="preserve">Compresor para penetrar roca
</v>
      </c>
      <c r="C36" s="839"/>
      <c r="D36" s="839"/>
      <c r="E36" s="839"/>
      <c r="F36" s="839"/>
      <c r="G36" s="839"/>
      <c r="H36" s="840"/>
      <c r="I36" s="274"/>
      <c r="J36" s="275"/>
      <c r="K36" s="276">
        <f>VLOOKUP(A36,EQUIPOS!A6:D163,4,FALSE)</f>
        <v>71765.662603839359</v>
      </c>
      <c r="L36" s="277"/>
      <c r="M36" s="278">
        <v>0.125</v>
      </c>
      <c r="N36" s="279">
        <f>K36/M36</f>
        <v>574125.30083071487</v>
      </c>
    </row>
    <row r="37" spans="1:14">
      <c r="A37" s="119" t="s">
        <v>242</v>
      </c>
      <c r="B37" s="838" t="str">
        <f>VLOOKUP(A37,EQUIPOS!A7:D154,3,FALSE)</f>
        <v>Grúa con torre capacidad 1 ton en la punta.</v>
      </c>
      <c r="C37" s="839"/>
      <c r="D37" s="839"/>
      <c r="E37" s="839"/>
      <c r="F37" s="839"/>
      <c r="G37" s="839"/>
      <c r="H37" s="840"/>
      <c r="I37" s="428"/>
      <c r="J37" s="429"/>
      <c r="K37" s="276">
        <f>VLOOKUP(A37,EQUIPOS!A7:D164,4,FALSE)</f>
        <v>222904.14804752506</v>
      </c>
      <c r="L37" s="342"/>
      <c r="M37" s="343">
        <v>2.5</v>
      </c>
      <c r="N37" s="279">
        <f>K37/M37</f>
        <v>89161.65921901002</v>
      </c>
    </row>
    <row r="38" spans="1:14">
      <c r="A38" s="119" t="s">
        <v>267</v>
      </c>
      <c r="B38" s="838" t="str">
        <f>VLOOKUP(A38,EQUIPOS!A8:D154,3,FALSE)</f>
        <v>Motobomba de concreto</v>
      </c>
      <c r="C38" s="839"/>
      <c r="D38" s="839"/>
      <c r="E38" s="839"/>
      <c r="F38" s="839"/>
      <c r="G38" s="839"/>
      <c r="H38" s="840"/>
      <c r="I38" s="428"/>
      <c r="J38" s="429"/>
      <c r="K38" s="445">
        <f>VLOOKUP(A38,EQUIPOS!A8:D165,4,FALSE)</f>
        <v>79444.588502450162</v>
      </c>
      <c r="L38" s="342"/>
      <c r="M38" s="343">
        <v>0.65</v>
      </c>
      <c r="N38" s="279">
        <f>K38/M38</f>
        <v>122222.44384992332</v>
      </c>
    </row>
    <row r="39" spans="1:14">
      <c r="A39" s="119" t="s">
        <v>310</v>
      </c>
      <c r="B39" s="838" t="str">
        <f>VLOOKUP(A39,EQUIPOS!A9:D154,3,FALSE)</f>
        <v>Retroexcavadora A25C</v>
      </c>
      <c r="C39" s="839"/>
      <c r="D39" s="839"/>
      <c r="E39" s="839"/>
      <c r="F39" s="839"/>
      <c r="G39" s="839"/>
      <c r="H39" s="840"/>
      <c r="I39" s="428"/>
      <c r="J39" s="429"/>
      <c r="K39" s="445">
        <f>VLOOKUP(A39,EQUIPOS!A9:D166,4,FALSE)</f>
        <v>158602.11435448501</v>
      </c>
      <c r="L39" s="342"/>
      <c r="M39" s="343">
        <v>0.65</v>
      </c>
      <c r="N39" s="279">
        <f>K39/M39</f>
        <v>244003.25285305385</v>
      </c>
    </row>
    <row r="40" spans="1:14">
      <c r="A40" s="119"/>
      <c r="B40" s="838"/>
      <c r="C40" s="839"/>
      <c r="D40" s="839"/>
      <c r="E40" s="839"/>
      <c r="F40" s="839"/>
      <c r="G40" s="839"/>
      <c r="H40" s="840"/>
      <c r="I40" s="428"/>
      <c r="J40" s="429"/>
      <c r="K40" s="445"/>
      <c r="L40" s="342"/>
      <c r="M40" s="343"/>
      <c r="N40" s="279"/>
    </row>
    <row r="41" spans="1:14">
      <c r="A41" s="119"/>
      <c r="B41" s="838"/>
      <c r="C41" s="839"/>
      <c r="D41" s="839"/>
      <c r="E41" s="839"/>
      <c r="F41" s="839"/>
      <c r="G41" s="839"/>
      <c r="H41" s="840"/>
      <c r="I41" s="428"/>
      <c r="J41" s="429"/>
      <c r="K41" s="445"/>
      <c r="L41" s="342"/>
      <c r="M41" s="343"/>
      <c r="N41" s="279"/>
    </row>
    <row r="42" spans="1:14">
      <c r="A42" s="119"/>
      <c r="B42" s="838"/>
      <c r="C42" s="839"/>
      <c r="D42" s="839"/>
      <c r="E42" s="839"/>
      <c r="F42" s="839"/>
      <c r="G42" s="839"/>
      <c r="H42" s="840"/>
      <c r="I42" s="335"/>
      <c r="J42" s="337"/>
      <c r="K42" s="445"/>
      <c r="L42" s="430"/>
      <c r="M42" s="431"/>
      <c r="N42" s="279"/>
    </row>
    <row r="43" spans="1:14">
      <c r="B43" s="838"/>
      <c r="C43" s="839"/>
      <c r="D43" s="839"/>
      <c r="E43" s="839"/>
      <c r="F43" s="839"/>
      <c r="G43" s="839"/>
      <c r="H43" s="840"/>
      <c r="I43" s="42"/>
      <c r="J43" s="43"/>
      <c r="K43" s="445"/>
      <c r="L43" s="283"/>
      <c r="M43" s="284"/>
      <c r="N43" s="279"/>
    </row>
    <row r="44" spans="1:14">
      <c r="B44" s="327"/>
      <c r="C44" s="328"/>
      <c r="D44" s="328"/>
      <c r="E44" s="328"/>
      <c r="F44" s="330"/>
      <c r="G44" s="330"/>
      <c r="H44" s="131"/>
      <c r="I44" s="42"/>
      <c r="J44" s="43"/>
      <c r="K44" s="445"/>
      <c r="L44" s="283"/>
      <c r="M44" s="284"/>
      <c r="N44" s="280"/>
    </row>
    <row r="45" spans="1:14">
      <c r="B45" s="845" t="s">
        <v>952</v>
      </c>
      <c r="C45" s="846"/>
      <c r="D45" s="846"/>
      <c r="E45" s="44"/>
      <c r="F45" s="45"/>
      <c r="G45" s="45"/>
      <c r="H45" s="46"/>
      <c r="I45" s="42"/>
      <c r="J45" s="43"/>
      <c r="K45" s="286"/>
      <c r="L45" s="283"/>
      <c r="M45" s="408">
        <v>0.1</v>
      </c>
      <c r="N45" s="351">
        <f>N87*M45</f>
        <v>46742.82639156087</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01">
        <f>SUM(N36:N46)</f>
        <v>1076255.483144263</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6" t="s">
        <v>944</v>
      </c>
      <c r="C51" s="817"/>
      <c r="D51" s="817"/>
      <c r="E51" s="817"/>
      <c r="F51" s="817"/>
      <c r="G51" s="817"/>
      <c r="H51" s="817"/>
      <c r="I51" s="818"/>
      <c r="J51" s="322" t="s">
        <v>945</v>
      </c>
      <c r="K51" s="91" t="s">
        <v>946</v>
      </c>
      <c r="L51" s="819" t="s">
        <v>955</v>
      </c>
      <c r="M51" s="818"/>
      <c r="N51" s="92" t="s">
        <v>951</v>
      </c>
    </row>
    <row r="52" spans="1:14">
      <c r="A52" s="167" t="s">
        <v>745</v>
      </c>
      <c r="B52" s="49" t="str">
        <f>VLOOKUP(A52,MATERIALES!A5:D373,3,FALSE)</f>
        <v>Acero PDR-60</v>
      </c>
      <c r="C52" s="288"/>
      <c r="D52" s="288"/>
      <c r="E52" s="288"/>
      <c r="F52" s="288"/>
      <c r="G52" s="288"/>
      <c r="H52" s="288"/>
      <c r="I52" s="288"/>
      <c r="J52" s="318" t="str">
        <f>VLOOKUP(A52,MATERIALES!A6:D644,2,FALSE)</f>
        <v>kg</v>
      </c>
      <c r="K52" s="289">
        <v>178.12830345854127</v>
      </c>
      <c r="L52" s="274"/>
      <c r="M52" s="409">
        <f>VLOOKUP(A52,MATERIALES!A5:D396,4,FALSE)</f>
        <v>3296.7277658395524</v>
      </c>
      <c r="N52" s="279">
        <f>K52*M52</f>
        <v>587240.52389366657</v>
      </c>
    </row>
    <row r="53" spans="1:14">
      <c r="A53" s="167" t="s">
        <v>829</v>
      </c>
      <c r="B53" s="49" t="str">
        <f>VLOOKUP(A53,MATERIALES!A6:D373,3,FALSE)</f>
        <v>Concreto Resistencia  28 (Mpa)</v>
      </c>
      <c r="C53" s="432"/>
      <c r="D53" s="432"/>
      <c r="E53" s="432"/>
      <c r="F53" s="432"/>
      <c r="G53" s="432"/>
      <c r="H53" s="432"/>
      <c r="I53" s="432"/>
      <c r="J53" s="319" t="str">
        <f>VLOOKUP(A53,MATERIALES!A7:D645,2,FALSE)</f>
        <v>m3</v>
      </c>
      <c r="K53" s="404">
        <v>1.1875220230569419</v>
      </c>
      <c r="L53" s="428"/>
      <c r="M53" s="409">
        <f>VLOOKUP(A53,MATERIALES!A6:D397,4,FALSE)</f>
        <v>470865.74300207046</v>
      </c>
      <c r="N53" s="279">
        <f t="shared" ref="N53:N59" si="0">K53*M53</f>
        <v>559163.43971802876</v>
      </c>
    </row>
    <row r="54" spans="1:14">
      <c r="A54" s="167" t="s">
        <v>376</v>
      </c>
      <c r="B54" s="49" t="str">
        <f>VLOOKUP(A54,MATERIALES!A6:D373,3,FALSE)</f>
        <v>Anfo</v>
      </c>
      <c r="C54" s="432"/>
      <c r="D54" s="432"/>
      <c r="E54" s="432"/>
      <c r="F54" s="432"/>
      <c r="G54" s="432"/>
      <c r="H54" s="432"/>
      <c r="I54" s="432"/>
      <c r="J54" s="319" t="s">
        <v>377</v>
      </c>
      <c r="K54" s="404">
        <v>0.3</v>
      </c>
      <c r="L54" s="428"/>
      <c r="M54" s="409">
        <f>VLOOKUP(A54,MATERIALES!A6:D398,4,FALSE)</f>
        <v>6084.6358121926141</v>
      </c>
      <c r="N54" s="279">
        <f t="shared" si="0"/>
        <v>1825.3907436577842</v>
      </c>
    </row>
    <row r="55" spans="1:14">
      <c r="A55" s="167" t="s">
        <v>424</v>
      </c>
      <c r="B55" s="49" t="str">
        <f>VLOOKUP(A55,MATERIALES!A6:D373,3,FALSE)</f>
        <v>Cordón detonante</v>
      </c>
      <c r="C55" s="432"/>
      <c r="D55" s="432"/>
      <c r="E55" s="432"/>
      <c r="F55" s="432"/>
      <c r="G55" s="432"/>
      <c r="H55" s="432"/>
      <c r="I55" s="432"/>
      <c r="J55" s="319" t="str">
        <f>VLOOKUP(A55,MATERIALES!A9:D647,2,FALSE)</f>
        <v>m</v>
      </c>
      <c r="K55" s="404">
        <v>3</v>
      </c>
      <c r="L55" s="428"/>
      <c r="M55" s="409">
        <f>VLOOKUP(A55,MATERIALES!A6:D399,4,FALSE)</f>
        <v>4685.7493222231687</v>
      </c>
      <c r="N55" s="279">
        <f t="shared" si="0"/>
        <v>14057.247966669507</v>
      </c>
    </row>
    <row r="56" spans="1:14">
      <c r="A56" s="167" t="s">
        <v>453</v>
      </c>
      <c r="B56" s="49" t="str">
        <f>VLOOKUP(A56,MATERIALES!A7:D373,3,FALSE)</f>
        <v>Explosivos  75% (INDUGEL)</v>
      </c>
      <c r="C56" s="432"/>
      <c r="D56" s="432"/>
      <c r="E56" s="432"/>
      <c r="F56" s="432"/>
      <c r="G56" s="432"/>
      <c r="H56" s="432"/>
      <c r="I56" s="432"/>
      <c r="J56" s="319" t="str">
        <f>VLOOKUP(A56,MATERIALES!A10:D648,2,FALSE)</f>
        <v>lb</v>
      </c>
      <c r="K56" s="404">
        <v>0.25</v>
      </c>
      <c r="L56" s="428"/>
      <c r="M56" s="409">
        <f>VLOOKUP(A56,MATERIALES!A7:D400,4,FALSE)</f>
        <v>14911.095620941285</v>
      </c>
      <c r="N56" s="279">
        <f t="shared" si="0"/>
        <v>3727.7739052353213</v>
      </c>
    </row>
    <row r="57" spans="1:14">
      <c r="A57" s="167" t="s">
        <v>458</v>
      </c>
      <c r="B57" s="49" t="str">
        <f>VLOOKUP(A57,MATERIALES!A8:D373,3,FALSE)</f>
        <v>Fulminantes</v>
      </c>
      <c r="C57" s="432"/>
      <c r="D57" s="432"/>
      <c r="E57" s="432"/>
      <c r="F57" s="432"/>
      <c r="G57" s="432"/>
      <c r="H57" s="432"/>
      <c r="I57" s="432"/>
      <c r="J57" s="319" t="str">
        <f>VLOOKUP(A57,MATERIALES!A11:D649,2,FALSE)</f>
        <v>u</v>
      </c>
      <c r="K57" s="404">
        <v>1</v>
      </c>
      <c r="L57" s="428"/>
      <c r="M57" s="409">
        <f>VLOOKUP(A57,MATERIALES!A8:D401,4,FALSE)</f>
        <v>890.43450910135812</v>
      </c>
      <c r="N57" s="279">
        <f t="shared" si="0"/>
        <v>890.43450910135812</v>
      </c>
    </row>
    <row r="58" spans="1:14">
      <c r="A58" s="167" t="s">
        <v>552</v>
      </c>
      <c r="B58" s="49" t="str">
        <f>VLOOKUP(A58,MATERIALES!A9:D373,3,FALSE)</f>
        <v>Mecha Lenta</v>
      </c>
      <c r="C58" s="432"/>
      <c r="D58" s="432"/>
      <c r="E58" s="432"/>
      <c r="F58" s="432"/>
      <c r="G58" s="432"/>
      <c r="H58" s="432"/>
      <c r="I58" s="432"/>
      <c r="J58" s="319" t="str">
        <f>VLOOKUP(A58,MATERIALES!A11:D650,2,FALSE)</f>
        <v>m</v>
      </c>
      <c r="K58" s="404">
        <v>1</v>
      </c>
      <c r="L58" s="428"/>
      <c r="M58" s="409">
        <f>VLOOKUP(A58,MATERIALES!A9:D402,4,FALSE)</f>
        <v>905.91153562981276</v>
      </c>
      <c r="N58" s="279">
        <f t="shared" si="0"/>
        <v>905.91153562981276</v>
      </c>
    </row>
    <row r="59" spans="1:14">
      <c r="A59" s="167" t="s">
        <v>845</v>
      </c>
      <c r="B59" s="49" t="str">
        <f>VLOOKUP(A59,MATERIALES!A10:D373,3,FALSE)</f>
        <v>Escolta y transporte (una tarifa por cada m3 escoltado y transportado)</v>
      </c>
      <c r="C59" s="432"/>
      <c r="D59" s="432"/>
      <c r="E59" s="432"/>
      <c r="F59" s="432"/>
      <c r="G59" s="432"/>
      <c r="H59" s="432"/>
      <c r="I59" s="432"/>
      <c r="J59" s="319" t="str">
        <f>VLOOKUP(A59,MATERIALES!A12:D651,2,FALSE)</f>
        <v>kg</v>
      </c>
      <c r="K59" s="404">
        <v>0.45800000000000002</v>
      </c>
      <c r="L59" s="428"/>
      <c r="M59" s="409">
        <f>VLOOKUP(A59,MATERIALES!A10:D403,4,FALSE)</f>
        <v>7992.7097602669519</v>
      </c>
      <c r="N59" s="279">
        <f t="shared" si="0"/>
        <v>3660.661070202264</v>
      </c>
    </row>
    <row r="60" spans="1:14">
      <c r="A60" s="167"/>
      <c r="B60" s="49"/>
      <c r="C60" s="432"/>
      <c r="D60" s="432"/>
      <c r="E60" s="432"/>
      <c r="F60" s="432"/>
      <c r="G60" s="432"/>
      <c r="H60" s="432"/>
      <c r="I60" s="432"/>
      <c r="J60" s="318"/>
      <c r="K60" s="404"/>
      <c r="L60" s="428"/>
      <c r="M60" s="409"/>
      <c r="N60" s="279"/>
    </row>
    <row r="61" spans="1:14">
      <c r="A61" s="167"/>
      <c r="B61" s="49"/>
      <c r="C61" s="432"/>
      <c r="D61" s="432"/>
      <c r="E61" s="432"/>
      <c r="F61" s="432"/>
      <c r="G61" s="432"/>
      <c r="H61" s="432"/>
      <c r="I61" s="432"/>
      <c r="J61" s="318"/>
      <c r="K61" s="404"/>
      <c r="L61" s="428"/>
      <c r="M61" s="409"/>
      <c r="N61" s="279"/>
    </row>
    <row r="62" spans="1:14" ht="15.75" thickBot="1">
      <c r="B62" s="49"/>
      <c r="C62" s="317"/>
      <c r="D62" s="317"/>
      <c r="E62" s="317"/>
      <c r="F62" s="317"/>
      <c r="G62" s="317"/>
      <c r="H62" s="317"/>
      <c r="I62" s="317"/>
      <c r="J62" s="442"/>
      <c r="K62" s="132"/>
      <c r="L62" s="332"/>
      <c r="M62" s="409"/>
      <c r="N62" s="279"/>
    </row>
    <row r="63" spans="1:14" ht="15.75" thickBot="1">
      <c r="B63" s="825" t="s">
        <v>953</v>
      </c>
      <c r="C63" s="826"/>
      <c r="D63" s="826"/>
      <c r="E63" s="826"/>
      <c r="F63" s="826"/>
      <c r="G63" s="826"/>
      <c r="H63" s="826"/>
      <c r="I63" s="826"/>
      <c r="J63" s="826"/>
      <c r="K63" s="826"/>
      <c r="L63" s="826"/>
      <c r="M63" s="827"/>
      <c r="N63" s="401">
        <f>SUM(N52:N62)</f>
        <v>1171471.3833421913</v>
      </c>
    </row>
    <row r="64" spans="1:14">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828" t="s">
        <v>961</v>
      </c>
      <c r="M67" s="801"/>
      <c r="N67" s="82" t="s">
        <v>951</v>
      </c>
    </row>
    <row r="68" spans="1:15">
      <c r="A68" t="s">
        <v>1256</v>
      </c>
      <c r="B68" s="52" t="str">
        <f>VLOOKUP(A68,TRANSPORTE!A5:D117,3,FALSE)</f>
        <v>Transporte de material de excavación</v>
      </c>
      <c r="C68" s="324"/>
      <c r="D68" s="324"/>
      <c r="E68" s="324"/>
      <c r="F68" s="324"/>
      <c r="G68" s="324"/>
      <c r="H68" s="318" t="s">
        <v>1468</v>
      </c>
      <c r="I68" s="286">
        <v>1.3</v>
      </c>
      <c r="J68" s="293">
        <v>1</v>
      </c>
      <c r="K68" s="286">
        <f>I68*J68</f>
        <v>1.3</v>
      </c>
      <c r="L68" s="829">
        <f>VLOOKUP(A68,TRANSPORTE!A5:D117,4,FALSE)</f>
        <v>1122.7940548877348</v>
      </c>
      <c r="M68" s="830"/>
      <c r="N68" s="294">
        <f>K68*L68</f>
        <v>1459.6322713540553</v>
      </c>
    </row>
    <row r="69" spans="1:15">
      <c r="A69" t="s">
        <v>1408</v>
      </c>
      <c r="B69" s="52" t="str">
        <f>VLOOKUP(A69,TRANSPORTE!A6:D117,3,FALSE)</f>
        <v>Equipo de Transporte (Camiones Grúas</v>
      </c>
      <c r="C69" s="53"/>
      <c r="D69" s="53"/>
      <c r="E69" s="53"/>
      <c r="F69" s="53"/>
      <c r="G69" s="53"/>
      <c r="H69" s="318" t="s">
        <v>1468</v>
      </c>
      <c r="I69" s="286">
        <v>0.05</v>
      </c>
      <c r="J69" s="293">
        <v>1</v>
      </c>
      <c r="K69" s="286">
        <f>I69*J69</f>
        <v>0.05</v>
      </c>
      <c r="L69" s="829">
        <f>VLOOKUP(A69,TRANSPORTE!A6:D117,4,FALSE)</f>
        <v>1122.7940548877348</v>
      </c>
      <c r="M69" s="830"/>
      <c r="N69" s="294">
        <f>K69*L69</f>
        <v>56.139702744386739</v>
      </c>
    </row>
    <row r="70" spans="1:15">
      <c r="B70" s="52"/>
      <c r="C70" s="53"/>
      <c r="D70" s="53"/>
      <c r="E70" s="53"/>
      <c r="F70" s="53"/>
      <c r="G70" s="53"/>
      <c r="H70" s="318"/>
      <c r="I70" s="286"/>
      <c r="J70" s="293"/>
      <c r="K70" s="286"/>
      <c r="L70" s="829"/>
      <c r="M70" s="830"/>
      <c r="N70" s="294"/>
    </row>
    <row r="71" spans="1:15">
      <c r="B71" s="52"/>
      <c r="C71" s="53"/>
      <c r="D71" s="53"/>
      <c r="E71" s="53"/>
      <c r="F71" s="53"/>
      <c r="G71" s="53"/>
      <c r="H71" s="318"/>
      <c r="I71" s="286"/>
      <c r="J71" s="293"/>
      <c r="K71" s="286"/>
      <c r="L71" s="829"/>
      <c r="M71" s="830"/>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14"/>
      <c r="M73" s="815"/>
      <c r="N73" s="133"/>
    </row>
    <row r="74" spans="1:15" ht="15.75" thickBot="1">
      <c r="B74" s="831" t="s">
        <v>953</v>
      </c>
      <c r="C74" s="832"/>
      <c r="D74" s="832"/>
      <c r="E74" s="832"/>
      <c r="F74" s="832"/>
      <c r="G74" s="832"/>
      <c r="H74" s="832"/>
      <c r="I74" s="832"/>
      <c r="J74" s="832"/>
      <c r="K74" s="832"/>
      <c r="L74" s="832"/>
      <c r="M74" s="833"/>
      <c r="N74" s="110">
        <f>N68+N69+N70+N71+N72</f>
        <v>1515.7719740984421</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1" t="s">
        <v>963</v>
      </c>
      <c r="C78" s="852"/>
      <c r="D78" s="852"/>
      <c r="E78" s="852"/>
      <c r="F78" s="852"/>
      <c r="G78" s="852"/>
      <c r="H78" s="852"/>
      <c r="I78" s="79" t="s">
        <v>964</v>
      </c>
      <c r="J78" s="81" t="s">
        <v>1410</v>
      </c>
      <c r="K78" s="80" t="s">
        <v>966</v>
      </c>
      <c r="L78" s="853" t="s">
        <v>950</v>
      </c>
      <c r="M78" s="977"/>
      <c r="N78" s="104" t="s">
        <v>951</v>
      </c>
    </row>
    <row r="79" spans="1:15">
      <c r="A79" s="222"/>
      <c r="B79" s="214" t="s">
        <v>2043</v>
      </c>
      <c r="C79" s="215"/>
      <c r="D79" s="215"/>
      <c r="E79" s="215"/>
      <c r="F79" s="215"/>
      <c r="G79" s="215"/>
      <c r="H79" s="215"/>
      <c r="I79" s="216"/>
      <c r="J79" s="217"/>
      <c r="K79" s="218"/>
      <c r="L79" s="219"/>
      <c r="M79" s="220"/>
      <c r="N79" s="221"/>
    </row>
    <row r="80" spans="1:15">
      <c r="A80" s="168" t="s">
        <v>15</v>
      </c>
      <c r="B80" s="55" t="str">
        <f>VLOOKUP(A80,'MANO DE OBRA'!A8:D68,3,FALSE)</f>
        <v>Obrero (6)</v>
      </c>
      <c r="C80" s="53"/>
      <c r="D80" s="53"/>
      <c r="E80" s="53"/>
      <c r="F80" s="53"/>
      <c r="G80" s="53"/>
      <c r="H80" s="53"/>
      <c r="I80" s="299">
        <f>K80/J80*100</f>
        <v>175560</v>
      </c>
      <c r="J80" s="300">
        <v>185</v>
      </c>
      <c r="K80" s="301">
        <f>VLOOKUP(A80,'MANO DE OBRA'!A8:D99,4,FALSE)</f>
        <v>324786</v>
      </c>
      <c r="L80" s="56"/>
      <c r="M80" s="441">
        <v>1</v>
      </c>
      <c r="N80" s="402">
        <f>K80/M80</f>
        <v>324786</v>
      </c>
      <c r="O80" s="112"/>
    </row>
    <row r="81" spans="1:14">
      <c r="A81" s="168" t="s">
        <v>30</v>
      </c>
      <c r="B81" s="55" t="str">
        <f>VLOOKUP(A81,'MANO DE OBRA'!A8:D69,3,FALSE)</f>
        <v>Oficial</v>
      </c>
      <c r="C81" s="53"/>
      <c r="D81" s="53"/>
      <c r="E81" s="53"/>
      <c r="F81" s="53"/>
      <c r="G81" s="53"/>
      <c r="H81" s="53"/>
      <c r="I81" s="299">
        <f>K81/J81*100</f>
        <v>57668.23979157189</v>
      </c>
      <c r="J81" s="300">
        <v>185</v>
      </c>
      <c r="K81" s="301">
        <f>VLOOKUP(A81,'MANO DE OBRA'!A8:D100,4,FALSE)</f>
        <v>106686.24361440798</v>
      </c>
      <c r="L81" s="56"/>
      <c r="M81" s="438">
        <v>1</v>
      </c>
      <c r="N81" s="402">
        <f>K81/M81</f>
        <v>106686.24361440798</v>
      </c>
    </row>
    <row r="82" spans="1:14">
      <c r="A82" s="168"/>
      <c r="B82" s="171" t="s">
        <v>1651</v>
      </c>
      <c r="C82" s="53"/>
      <c r="D82" s="53"/>
      <c r="E82" s="53"/>
      <c r="F82" s="53"/>
      <c r="G82" s="53"/>
      <c r="H82" s="53"/>
      <c r="I82" s="299"/>
      <c r="J82" s="300"/>
      <c r="K82" s="301"/>
      <c r="L82" s="56"/>
      <c r="M82" s="439"/>
      <c r="N82" s="402"/>
    </row>
    <row r="83" spans="1:14">
      <c r="A83" t="s">
        <v>15</v>
      </c>
      <c r="B83" s="55" t="str">
        <f>VLOOKUP(A83,'MANO DE OBRA'!A9:D70,3,FALSE)</f>
        <v>Obrero (6)</v>
      </c>
      <c r="C83" s="53"/>
      <c r="D83" s="53"/>
      <c r="E83" s="53"/>
      <c r="F83" s="53"/>
      <c r="G83" s="53"/>
      <c r="H83" s="53"/>
      <c r="I83" s="299">
        <f>K83/J83*100</f>
        <v>175560</v>
      </c>
      <c r="J83" s="300">
        <v>185</v>
      </c>
      <c r="K83" s="301">
        <f>VLOOKUP(A83,'MANO DE OBRA'!A9:D101,4,FALSE)</f>
        <v>324786</v>
      </c>
      <c r="L83" s="56"/>
      <c r="M83" s="307">
        <v>12</v>
      </c>
      <c r="N83" s="402">
        <f>K83/M83</f>
        <v>27065.5</v>
      </c>
    </row>
    <row r="84" spans="1:14">
      <c r="A84" t="s">
        <v>30</v>
      </c>
      <c r="B84" s="55" t="str">
        <f>VLOOKUP(A84,'MANO DE OBRA'!A10:D71,3,FALSE)</f>
        <v>Oficial</v>
      </c>
      <c r="C84" s="53"/>
      <c r="D84" s="53"/>
      <c r="E84" s="53"/>
      <c r="F84" s="53"/>
      <c r="G84" s="53"/>
      <c r="H84" s="53"/>
      <c r="I84" s="299">
        <f>K84/J84*100</f>
        <v>57668.23979157189</v>
      </c>
      <c r="J84" s="300">
        <v>185</v>
      </c>
      <c r="K84" s="301">
        <f>VLOOKUP(A84,'MANO DE OBRA'!A10:D102,4,FALSE)</f>
        <v>106686.24361440798</v>
      </c>
      <c r="L84" s="325"/>
      <c r="M84" s="307">
        <v>12</v>
      </c>
      <c r="N84" s="402">
        <f>K84/M84</f>
        <v>8890.5203012006659</v>
      </c>
    </row>
    <row r="85" spans="1:14">
      <c r="B85" s="55"/>
      <c r="C85" s="53"/>
      <c r="D85" s="53"/>
      <c r="E85" s="53"/>
      <c r="F85" s="53"/>
      <c r="G85" s="53"/>
      <c r="H85" s="53"/>
      <c r="I85" s="286"/>
      <c r="J85" s="304"/>
      <c r="K85" s="305"/>
      <c r="L85" s="325"/>
      <c r="M85" s="307"/>
      <c r="N85" s="303"/>
    </row>
    <row r="86" spans="1:14" ht="15.75" thickBot="1">
      <c r="B86" s="812"/>
      <c r="C86" s="813"/>
      <c r="D86" s="813"/>
      <c r="E86" s="813"/>
      <c r="F86" s="813"/>
      <c r="G86" s="813"/>
      <c r="H86" s="813"/>
      <c r="I86" s="132"/>
      <c r="J86" s="132"/>
      <c r="K86" s="132"/>
      <c r="L86" s="913"/>
      <c r="M86" s="913"/>
      <c r="N86" s="51"/>
    </row>
    <row r="87" spans="1:14" ht="15.75" thickBot="1">
      <c r="B87" s="831" t="s">
        <v>953</v>
      </c>
      <c r="C87" s="832"/>
      <c r="D87" s="832"/>
      <c r="E87" s="832"/>
      <c r="F87" s="832"/>
      <c r="G87" s="832"/>
      <c r="H87" s="832"/>
      <c r="I87" s="832"/>
      <c r="J87" s="832"/>
      <c r="K87" s="832"/>
      <c r="L87" s="832"/>
      <c r="M87" s="833"/>
      <c r="N87" s="308">
        <f>SUM(N80:N86)</f>
        <v>467428.26391560864</v>
      </c>
    </row>
    <row r="88" spans="1:14" ht="15.75" thickBot="1">
      <c r="B88" s="39"/>
      <c r="C88" s="40"/>
      <c r="D88" s="40"/>
      <c r="E88" s="40"/>
      <c r="F88" s="40"/>
      <c r="G88" s="40"/>
      <c r="H88" s="40"/>
      <c r="I88" s="40"/>
      <c r="J88" s="40"/>
      <c r="K88" s="40"/>
      <c r="L88" s="40"/>
      <c r="M88" s="40"/>
      <c r="N88" s="41"/>
    </row>
    <row r="89" spans="1:14" ht="15.75" thickBot="1">
      <c r="B89" s="825" t="s">
        <v>967</v>
      </c>
      <c r="C89" s="826"/>
      <c r="D89" s="826"/>
      <c r="E89" s="826"/>
      <c r="F89" s="826"/>
      <c r="G89" s="826"/>
      <c r="H89" s="826"/>
      <c r="I89" s="826"/>
      <c r="J89" s="826"/>
      <c r="K89" s="826"/>
      <c r="L89" s="826"/>
      <c r="M89" s="827"/>
      <c r="N89" s="105">
        <f>N47+N63+N74+N87</f>
        <v>2716670.9023761614</v>
      </c>
    </row>
    <row r="90" spans="1:14">
      <c r="B90" s="39"/>
      <c r="C90" s="40"/>
      <c r="D90" s="40"/>
      <c r="E90" s="40"/>
      <c r="F90" s="40"/>
      <c r="G90" s="40"/>
      <c r="H90" s="40"/>
      <c r="I90" s="40"/>
      <c r="J90" s="40"/>
      <c r="K90" s="40"/>
      <c r="L90" s="40"/>
      <c r="M90" s="40"/>
      <c r="N90" s="41"/>
    </row>
    <row r="91" spans="1:14">
      <c r="B91" s="70" t="s">
        <v>968</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16" t="s">
        <v>969</v>
      </c>
      <c r="C93" s="817"/>
      <c r="D93" s="817"/>
      <c r="E93" s="817"/>
      <c r="F93" s="817"/>
      <c r="G93" s="817"/>
      <c r="H93" s="817"/>
      <c r="I93" s="321"/>
      <c r="J93" s="341"/>
      <c r="K93" s="309" t="s">
        <v>970</v>
      </c>
      <c r="L93" s="855" t="s">
        <v>971</v>
      </c>
      <c r="M93" s="856"/>
      <c r="N93" s="310"/>
    </row>
    <row r="94" spans="1:14">
      <c r="B94" s="857" t="s">
        <v>972</v>
      </c>
      <c r="C94" s="858"/>
      <c r="D94" s="858"/>
      <c r="E94" s="858"/>
      <c r="F94" s="858"/>
      <c r="G94" s="858"/>
      <c r="H94" s="858"/>
      <c r="I94" s="93"/>
      <c r="J94" s="94"/>
      <c r="K94" s="311">
        <v>0.2</v>
      </c>
      <c r="L94" s="859">
        <f>N89*K94</f>
        <v>543334.18047523231</v>
      </c>
      <c r="M94" s="860"/>
      <c r="N94" s="57"/>
    </row>
    <row r="95" spans="1:14">
      <c r="B95" s="95" t="s">
        <v>973</v>
      </c>
      <c r="C95" s="96"/>
      <c r="D95" s="96"/>
      <c r="E95" s="96"/>
      <c r="F95" s="96"/>
      <c r="G95" s="96"/>
      <c r="H95" s="96"/>
      <c r="I95" s="93"/>
      <c r="J95" s="94"/>
      <c r="K95" s="311">
        <v>0.05</v>
      </c>
      <c r="L95" s="859">
        <f>N89*K95</f>
        <v>135833.54511880808</v>
      </c>
      <c r="M95" s="860"/>
      <c r="N95" s="57"/>
    </row>
    <row r="96" spans="1:14" ht="15.75" thickBot="1">
      <c r="B96" s="97" t="s">
        <v>974</v>
      </c>
      <c r="C96" s="98"/>
      <c r="D96" s="98"/>
      <c r="E96" s="98"/>
      <c r="F96" s="98"/>
      <c r="G96" s="98"/>
      <c r="H96" s="98"/>
      <c r="I96" s="99"/>
      <c r="J96" s="100"/>
      <c r="K96" s="312">
        <v>0.05</v>
      </c>
      <c r="L96" s="861">
        <f>N89*K96</f>
        <v>135833.54511880808</v>
      </c>
      <c r="M96" s="862"/>
      <c r="N96" s="57"/>
    </row>
    <row r="97" spans="1:14" ht="15.75" thickBot="1">
      <c r="B97" s="825" t="s">
        <v>953</v>
      </c>
      <c r="C97" s="826"/>
      <c r="D97" s="826"/>
      <c r="E97" s="826"/>
      <c r="F97" s="826"/>
      <c r="G97" s="826"/>
      <c r="H97" s="826"/>
      <c r="I97" s="826"/>
      <c r="J97" s="826"/>
      <c r="K97" s="826"/>
      <c r="L97" s="826"/>
      <c r="M97" s="827"/>
      <c r="N97" s="58">
        <f>L94+L95+L96</f>
        <v>815001.2707128484</v>
      </c>
    </row>
    <row r="98" spans="1:14" ht="15.75" thickBot="1">
      <c r="B98" s="39"/>
      <c r="C98" s="40"/>
      <c r="D98" s="40"/>
      <c r="E98" s="40"/>
      <c r="F98" s="40"/>
      <c r="G98" s="40"/>
      <c r="H98" s="40"/>
      <c r="I98" s="40"/>
      <c r="J98" s="40"/>
      <c r="K98" s="40"/>
      <c r="L98" s="40"/>
      <c r="M98" s="40"/>
      <c r="N98" s="41"/>
    </row>
    <row r="99" spans="1:14" ht="15.75" thickBot="1">
      <c r="A99" t="s">
        <v>2016</v>
      </c>
      <c r="B99" s="825" t="s">
        <v>975</v>
      </c>
      <c r="C99" s="826"/>
      <c r="D99" s="826"/>
      <c r="E99" s="826"/>
      <c r="F99" s="826"/>
      <c r="G99" s="826"/>
      <c r="H99" s="826"/>
      <c r="I99" s="826"/>
      <c r="J99" s="826"/>
      <c r="K99" s="826"/>
      <c r="L99" s="826"/>
      <c r="M99" s="827"/>
      <c r="N99" s="195">
        <f>N89+N97</f>
        <v>3531672.1730890097</v>
      </c>
    </row>
    <row r="100" spans="1:14">
      <c r="B100" s="246"/>
      <c r="C100" s="247"/>
      <c r="D100" s="247"/>
      <c r="E100" s="247"/>
      <c r="F100" s="247"/>
      <c r="G100" s="247"/>
      <c r="H100" s="247"/>
      <c r="I100" s="247"/>
      <c r="J100" s="247"/>
      <c r="K100" s="247"/>
      <c r="L100" s="247"/>
      <c r="M100" s="247"/>
      <c r="N100" s="248"/>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250"/>
      <c r="F103" s="250"/>
      <c r="G103" s="250"/>
      <c r="H103" s="250"/>
      <c r="I103" s="250"/>
      <c r="J103" s="250"/>
      <c r="K103" s="250"/>
      <c r="L103" s="250"/>
      <c r="M103" s="250"/>
      <c r="N103" s="251"/>
    </row>
    <row r="104" spans="1:14">
      <c r="B104" s="249"/>
      <c r="C104" s="250"/>
      <c r="D104" s="250"/>
      <c r="E104" s="424" t="s">
        <v>976</v>
      </c>
      <c r="F104" s="424"/>
      <c r="G104" s="424"/>
      <c r="H104" s="424"/>
      <c r="I104" s="424"/>
      <c r="J104" s="424"/>
      <c r="K104" s="250"/>
      <c r="L104" s="250"/>
      <c r="M104" s="250"/>
      <c r="N104" s="251"/>
    </row>
    <row r="105" spans="1:14">
      <c r="B105" s="249"/>
      <c r="C105" s="250"/>
      <c r="D105" s="250"/>
      <c r="E105" s="250" t="s">
        <v>977</v>
      </c>
      <c r="F105" s="250"/>
      <c r="G105" s="250"/>
      <c r="H105" s="250"/>
      <c r="I105" s="250"/>
      <c r="J105" s="250"/>
      <c r="K105" s="250"/>
      <c r="L105" s="250"/>
      <c r="M105" s="250"/>
      <c r="N105" s="251"/>
    </row>
    <row r="106" spans="1:14">
      <c r="B106" s="249"/>
      <c r="C106" s="250"/>
      <c r="D106" s="250"/>
      <c r="E106" s="250" t="s">
        <v>978</v>
      </c>
      <c r="F106" s="250"/>
      <c r="G106" s="250"/>
      <c r="H106" s="250"/>
      <c r="I106" s="250"/>
      <c r="J106" s="250"/>
      <c r="K106" s="250"/>
      <c r="L106" s="250"/>
      <c r="M106" s="250"/>
      <c r="N106" s="251"/>
    </row>
    <row r="107" spans="1:14">
      <c r="B107" s="249"/>
      <c r="C107" s="250"/>
      <c r="D107" s="250"/>
      <c r="E107" s="250" t="s">
        <v>979</v>
      </c>
      <c r="F107" s="250"/>
      <c r="G107" s="250"/>
      <c r="H107" s="250"/>
      <c r="I107" s="250"/>
      <c r="J107" s="250"/>
      <c r="K107" s="250"/>
      <c r="L107" s="250"/>
      <c r="M107" s="250"/>
      <c r="N107" s="251"/>
    </row>
    <row r="108" spans="1:14" ht="15.75" thickBot="1">
      <c r="B108" s="249"/>
      <c r="C108" s="250"/>
      <c r="D108" s="250"/>
      <c r="E108" s="250"/>
      <c r="F108" s="250" t="s">
        <v>980</v>
      </c>
      <c r="G108" s="250"/>
      <c r="H108" s="250"/>
      <c r="I108" s="250"/>
      <c r="J108" s="250"/>
      <c r="K108" s="250"/>
      <c r="L108" s="250"/>
      <c r="M108" s="250"/>
      <c r="N108" s="251"/>
    </row>
    <row r="109" spans="1:14">
      <c r="B109" s="234" t="s">
        <v>2216</v>
      </c>
      <c r="C109" s="235"/>
      <c r="D109" s="235"/>
      <c r="E109" s="235"/>
      <c r="F109" s="235"/>
      <c r="G109" s="235"/>
      <c r="H109" s="235"/>
      <c r="I109" s="235"/>
      <c r="J109" s="235"/>
      <c r="K109" s="235"/>
      <c r="L109" s="235"/>
      <c r="M109" s="235"/>
      <c r="N109" s="236"/>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c r="B112" s="252"/>
      <c r="C112" s="253"/>
      <c r="D112" s="253"/>
      <c r="E112" s="253"/>
      <c r="F112" s="253"/>
      <c r="G112" s="253"/>
      <c r="H112" s="253"/>
      <c r="I112" s="253"/>
      <c r="J112" s="253"/>
      <c r="K112" s="253"/>
      <c r="L112" s="253"/>
      <c r="M112" s="253"/>
      <c r="N112" s="254"/>
    </row>
    <row r="113" spans="2:14" ht="15.75" thickBot="1">
      <c r="B113" s="255"/>
      <c r="C113" s="256"/>
      <c r="D113" s="256"/>
      <c r="E113" s="256"/>
      <c r="F113" s="256"/>
      <c r="G113" s="256"/>
      <c r="H113" s="256"/>
      <c r="I113" s="256"/>
      <c r="J113" s="256"/>
      <c r="K113" s="256"/>
      <c r="L113" s="256"/>
      <c r="M113" s="256"/>
      <c r="N113" s="257"/>
    </row>
    <row r="114" spans="2:14">
      <c r="B114" s="258"/>
      <c r="C114" s="259"/>
      <c r="D114" s="259"/>
      <c r="E114" s="259"/>
      <c r="F114" s="259"/>
      <c r="G114" s="259"/>
      <c r="H114" s="259"/>
      <c r="I114" s="259"/>
      <c r="J114" s="259"/>
      <c r="K114" s="259"/>
      <c r="L114" s="259"/>
      <c r="M114" s="259"/>
      <c r="N114" s="260"/>
    </row>
    <row r="115" spans="2:14">
      <c r="B115" s="261" t="s">
        <v>2217</v>
      </c>
      <c r="C115" s="262"/>
      <c r="D115" s="262"/>
      <c r="E115" s="262"/>
      <c r="F115" s="262"/>
      <c r="G115" s="262"/>
      <c r="H115" s="262"/>
      <c r="I115" s="262"/>
      <c r="J115" s="262"/>
      <c r="K115" s="262"/>
      <c r="L115" s="262"/>
      <c r="M115" s="262"/>
      <c r="N115" s="263"/>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346"/>
      <c r="C122" s="347"/>
      <c r="D122" s="347"/>
      <c r="E122" s="347"/>
      <c r="F122" s="347"/>
      <c r="G122" s="347"/>
      <c r="H122" s="347"/>
      <c r="I122" s="347"/>
      <c r="J122" s="347"/>
      <c r="K122" s="347"/>
      <c r="L122" s="347"/>
      <c r="M122" s="347"/>
      <c r="N122" s="348"/>
    </row>
    <row r="123" spans="2:14">
      <c r="B123" s="261"/>
      <c r="C123" s="262"/>
      <c r="D123" s="262"/>
      <c r="E123" s="262"/>
      <c r="F123" s="262"/>
      <c r="G123" s="262"/>
      <c r="H123" s="262"/>
      <c r="I123" s="262"/>
      <c r="J123" s="262"/>
      <c r="K123" s="262"/>
      <c r="L123" s="262"/>
      <c r="M123" s="262"/>
      <c r="N123" s="263"/>
    </row>
    <row r="124" spans="2:14">
      <c r="B124" s="249"/>
      <c r="C124" s="250"/>
      <c r="D124" s="250"/>
      <c r="E124" s="250" t="s">
        <v>976</v>
      </c>
      <c r="F124" s="424"/>
      <c r="G124" s="424"/>
      <c r="H124" s="250"/>
      <c r="I124" s="250"/>
      <c r="J124" s="250"/>
      <c r="K124" s="250"/>
      <c r="L124" s="250"/>
      <c r="M124" s="250"/>
      <c r="N124" s="251"/>
    </row>
    <row r="125" spans="2:14">
      <c r="B125" s="249"/>
      <c r="C125" s="250"/>
      <c r="D125" s="250"/>
      <c r="E125" s="425" t="s">
        <v>977</v>
      </c>
      <c r="F125" s="250"/>
      <c r="G125" s="250"/>
      <c r="H125" s="425"/>
      <c r="I125" s="425"/>
      <c r="J125" s="425"/>
      <c r="K125" s="250"/>
      <c r="L125" s="250"/>
      <c r="M125" s="250"/>
      <c r="N125" s="251"/>
    </row>
    <row r="126" spans="2:14">
      <c r="B126" s="249"/>
      <c r="C126" s="250"/>
      <c r="D126" s="250"/>
      <c r="E126" s="264" t="s">
        <v>981</v>
      </c>
      <c r="F126" s="250"/>
      <c r="G126" s="250"/>
      <c r="H126" s="264"/>
      <c r="I126" s="264"/>
      <c r="J126" s="264"/>
      <c r="K126" s="250"/>
      <c r="L126" s="250"/>
      <c r="M126" s="250"/>
      <c r="N126" s="251"/>
    </row>
    <row r="127" spans="2:14">
      <c r="B127" s="265"/>
      <c r="C127" s="262"/>
      <c r="D127" s="262"/>
      <c r="E127" s="250" t="s">
        <v>979</v>
      </c>
      <c r="F127" s="250"/>
      <c r="G127" s="250"/>
      <c r="H127" s="250"/>
      <c r="I127" s="250"/>
      <c r="J127" s="250"/>
      <c r="K127" s="262"/>
      <c r="L127" s="262"/>
      <c r="M127" s="262"/>
      <c r="N127" s="263"/>
    </row>
    <row r="128" spans="2:14">
      <c r="B128" s="265"/>
      <c r="C128" s="262"/>
      <c r="D128" s="262"/>
      <c r="E128" s="262"/>
      <c r="F128" s="250"/>
      <c r="G128" s="250"/>
      <c r="H128" s="250"/>
      <c r="I128" s="250"/>
      <c r="J128" s="250"/>
      <c r="K128" s="262"/>
      <c r="L128" s="262"/>
      <c r="M128" s="262"/>
      <c r="N128" s="263"/>
    </row>
    <row r="129" spans="2:14">
      <c r="B129" s="265" t="s">
        <v>2220</v>
      </c>
      <c r="C129" s="264"/>
      <c r="D129" s="264"/>
      <c r="E129" s="250"/>
      <c r="F129" s="250"/>
      <c r="G129" s="250"/>
      <c r="H129" s="250"/>
      <c r="I129" s="250"/>
      <c r="J129" s="973"/>
      <c r="K129" s="973"/>
      <c r="L129" s="973"/>
      <c r="M129" s="973"/>
      <c r="N129" s="974"/>
    </row>
    <row r="130" spans="2:14" ht="15.75" thickBot="1">
      <c r="B130" s="426" t="s">
        <v>2221</v>
      </c>
      <c r="C130" s="427"/>
      <c r="D130" s="427"/>
      <c r="E130" s="266"/>
      <c r="F130" s="266"/>
      <c r="G130" s="266"/>
      <c r="H130" s="266"/>
      <c r="I130" s="266"/>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2" hidden="1" customHeight="1" thickBo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1100</v>
      </c>
      <c r="C31" s="87" t="s">
        <v>1653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91549.124942390568</v>
      </c>
      <c r="L36" s="277"/>
      <c r="M36" s="278">
        <v>0.16</v>
      </c>
      <c r="N36" s="279">
        <f>K36/M36</f>
        <v>572182.03088994103</v>
      </c>
    </row>
    <row r="37" spans="1:14">
      <c r="A37" s="119" t="s">
        <v>261</v>
      </c>
      <c r="B37" s="838" t="str">
        <f>VLOOKUP(A37,EQUIPOS!A7:D154,3,FALSE)</f>
        <v xml:space="preserve">Motobomba 3 PULGADAS (incluye operario)
</v>
      </c>
      <c r="C37" s="839"/>
      <c r="D37" s="839"/>
      <c r="E37" s="839"/>
      <c r="F37" s="839"/>
      <c r="G37" s="839"/>
      <c r="H37" s="840"/>
      <c r="I37" s="428"/>
      <c r="J37" s="429"/>
      <c r="K37" s="276">
        <f>VLOOKUP(A37,EQUIPOS!A7:D164,4,FALSE)</f>
        <v>9154.9124942390572</v>
      </c>
      <c r="L37" s="342"/>
      <c r="M37" s="343">
        <v>0.16</v>
      </c>
      <c r="N37" s="279">
        <f>K37/M37</f>
        <v>57218.203088994109</v>
      </c>
    </row>
    <row r="38" spans="1:14">
      <c r="A38" s="119"/>
      <c r="B38" s="838"/>
      <c r="C38" s="839"/>
      <c r="D38" s="839"/>
      <c r="E38" s="839"/>
      <c r="F38" s="839"/>
      <c r="G38" s="839"/>
      <c r="H38" s="840"/>
      <c r="I38" s="428"/>
      <c r="J38" s="429"/>
      <c r="K38" s="445"/>
      <c r="L38" s="342"/>
      <c r="M38" s="343"/>
      <c r="N38" s="279"/>
    </row>
    <row r="39" spans="1:14">
      <c r="A39" s="119"/>
      <c r="B39" s="838"/>
      <c r="C39" s="839"/>
      <c r="D39" s="839"/>
      <c r="E39" s="839"/>
      <c r="F39" s="839"/>
      <c r="G39" s="839"/>
      <c r="H39" s="840"/>
      <c r="I39" s="428"/>
      <c r="J39" s="429"/>
      <c r="K39" s="445"/>
      <c r="L39" s="342"/>
      <c r="M39" s="343"/>
      <c r="N39" s="279"/>
    </row>
    <row r="40" spans="1:14">
      <c r="A40" s="119"/>
      <c r="B40" s="838"/>
      <c r="C40" s="839"/>
      <c r="D40" s="839"/>
      <c r="E40" s="839"/>
      <c r="F40" s="839"/>
      <c r="G40" s="839"/>
      <c r="H40" s="840"/>
      <c r="I40" s="335"/>
      <c r="J40" s="337"/>
      <c r="K40" s="445"/>
      <c r="L40" s="430"/>
      <c r="M40" s="431"/>
      <c r="N40" s="279"/>
    </row>
    <row r="41" spans="1:14">
      <c r="B41" s="838"/>
      <c r="C41" s="839"/>
      <c r="D41" s="839"/>
      <c r="E41" s="839"/>
      <c r="F41" s="839"/>
      <c r="G41" s="839"/>
      <c r="H41" s="840"/>
      <c r="I41" s="42"/>
      <c r="J41" s="43"/>
      <c r="K41" s="445"/>
      <c r="L41" s="283"/>
      <c r="M41" s="284"/>
      <c r="N41" s="279"/>
    </row>
    <row r="42" spans="1:14">
      <c r="B42" s="327"/>
      <c r="C42" s="328"/>
      <c r="D42" s="328"/>
      <c r="E42" s="328"/>
      <c r="F42" s="330"/>
      <c r="G42" s="330"/>
      <c r="H42" s="131"/>
      <c r="I42" s="42"/>
      <c r="J42" s="43"/>
      <c r="K42" s="445"/>
      <c r="L42" s="283"/>
      <c r="M42" s="284"/>
      <c r="N42" s="280"/>
    </row>
    <row r="43" spans="1:14">
      <c r="B43" s="845" t="s">
        <v>952</v>
      </c>
      <c r="C43" s="846"/>
      <c r="D43" s="846"/>
      <c r="E43" s="44"/>
      <c r="F43" s="45"/>
      <c r="G43" s="45"/>
      <c r="H43" s="46"/>
      <c r="I43" s="42"/>
      <c r="J43" s="43"/>
      <c r="K43" s="286"/>
      <c r="L43" s="283"/>
      <c r="M43" s="408">
        <v>0.05</v>
      </c>
      <c r="N43" s="351">
        <f>N77*M43</f>
        <v>12625.400141187813</v>
      </c>
    </row>
    <row r="44" spans="1:14" ht="15.75" thickBot="1">
      <c r="B44" s="838"/>
      <c r="C44" s="839"/>
      <c r="D44" s="839"/>
      <c r="E44" s="839"/>
      <c r="F44" s="839"/>
      <c r="G44" s="839"/>
      <c r="H44" s="840"/>
      <c r="I44" s="847"/>
      <c r="J44" s="848"/>
      <c r="K44" s="47"/>
      <c r="L44" s="849"/>
      <c r="M44" s="850"/>
      <c r="N44" s="111"/>
    </row>
    <row r="45" spans="1:14" ht="15.75" thickBot="1">
      <c r="B45" s="825" t="s">
        <v>953</v>
      </c>
      <c r="C45" s="826"/>
      <c r="D45" s="826"/>
      <c r="E45" s="826"/>
      <c r="F45" s="826"/>
      <c r="G45" s="826"/>
      <c r="H45" s="826"/>
      <c r="I45" s="826"/>
      <c r="J45" s="826"/>
      <c r="K45" s="826"/>
      <c r="L45" s="826"/>
      <c r="M45" s="827"/>
      <c r="N45" s="401">
        <f>SUM(N36:N44)</f>
        <v>642025.634120123</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s="167" t="s">
        <v>453</v>
      </c>
      <c r="B50" s="49" t="str">
        <f>VLOOKUP(A50,MATERIALES!A5:D373,3,FALSE)</f>
        <v>Explosivos  75% (INDUGEL)</v>
      </c>
      <c r="C50" s="288"/>
      <c r="D50" s="288"/>
      <c r="E50" s="288"/>
      <c r="F50" s="288"/>
      <c r="G50" s="288"/>
      <c r="H50" s="288"/>
      <c r="I50" s="288"/>
      <c r="J50" s="318" t="str">
        <f>VLOOKUP(A50,MATERIALES!A6:D642,2,FALSE)</f>
        <v>lb</v>
      </c>
      <c r="K50" s="289">
        <v>0.2</v>
      </c>
      <c r="L50" s="274"/>
      <c r="M50" s="409">
        <f>VLOOKUP(A50,MATERIALES!A5:D396,4,FALSE)</f>
        <v>14911.095620941285</v>
      </c>
      <c r="N50" s="279">
        <f>K50*M50</f>
        <v>2982.2191241882574</v>
      </c>
    </row>
    <row r="51" spans="1:14">
      <c r="A51" s="167"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VLOOKUP(A51,MATERIALES!A6:D397,4,FALSE)</f>
        <v>890.43450910135812</v>
      </c>
      <c r="N51" s="279">
        <f>K51*M51</f>
        <v>890.43450910135812</v>
      </c>
    </row>
    <row r="52" spans="1:14">
      <c r="A52" s="167" t="s">
        <v>552</v>
      </c>
      <c r="B52" s="49" t="str">
        <f>VLOOKUP(A52,MATERIALES!A6:D373,3,FALSE)</f>
        <v>Mecha Lenta</v>
      </c>
      <c r="C52" s="432"/>
      <c r="D52" s="432"/>
      <c r="E52" s="432"/>
      <c r="F52" s="432"/>
      <c r="G52" s="432"/>
      <c r="H52" s="432"/>
      <c r="I52" s="432"/>
      <c r="J52" s="319" t="str">
        <f>VLOOKUP(A52,MATERIALES!A6:D644,2,FALSE)</f>
        <v>m</v>
      </c>
      <c r="K52" s="404">
        <v>0.5</v>
      </c>
      <c r="L52" s="428"/>
      <c r="M52" s="409">
        <f>VLOOKUP(A52,MATERIALES!A6:D398,4,FALSE)</f>
        <v>905.91153562981276</v>
      </c>
      <c r="N52" s="279">
        <f>K52*M52</f>
        <v>452.95576781490638</v>
      </c>
    </row>
    <row r="53" spans="1:14">
      <c r="A53" s="167" t="s">
        <v>747</v>
      </c>
      <c r="B53" s="49" t="str">
        <f>VLOOKUP(A53,MATERIALES!A6:D373,3,FALSE)</f>
        <v>Acero A-37</v>
      </c>
      <c r="C53" s="432"/>
      <c r="D53" s="432"/>
      <c r="E53" s="432"/>
      <c r="F53" s="432"/>
      <c r="G53" s="432"/>
      <c r="H53" s="432"/>
      <c r="I53" s="432"/>
      <c r="J53" s="319" t="str">
        <f>VLOOKUP(A53,MATERIALES!A7:D645,2,FALSE)</f>
        <v>kg</v>
      </c>
      <c r="K53" s="404">
        <v>150</v>
      </c>
      <c r="L53" s="428"/>
      <c r="M53" s="409">
        <f>VLOOKUP(A53,MATERIALES!A6:D399,4,FALSE)</f>
        <v>3625.3405013412435</v>
      </c>
      <c r="N53" s="279">
        <f>K53*M53</f>
        <v>543801.07520118647</v>
      </c>
    </row>
    <row r="54" spans="1:14">
      <c r="A54" s="167" t="s">
        <v>831</v>
      </c>
      <c r="B54" s="49" t="str">
        <f>VLOOKUP(A54,MATERIALES!A7:D373,3,FALSE)</f>
        <v>Concreto Resistencia  32 (Mpa)</v>
      </c>
      <c r="C54" s="432"/>
      <c r="D54" s="432"/>
      <c r="E54" s="432"/>
      <c r="F54" s="432"/>
      <c r="G54" s="432"/>
      <c r="H54" s="432"/>
      <c r="I54" s="432"/>
      <c r="J54" s="319" t="str">
        <f>VLOOKUP(A54,MATERIALES!A8:D646,2,FALSE)</f>
        <v>m3</v>
      </c>
      <c r="K54" s="404">
        <v>1</v>
      </c>
      <c r="L54" s="428"/>
      <c r="M54" s="409">
        <f>VLOOKUP(A54,MATERIALES!A7:D400,4,FALSE)</f>
        <v>495648.15052849526</v>
      </c>
      <c r="N54" s="279">
        <f>K54*M54</f>
        <v>495648.15052849526</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5" t="s">
        <v>953</v>
      </c>
      <c r="C58" s="826"/>
      <c r="D58" s="826"/>
      <c r="E58" s="826"/>
      <c r="F58" s="826"/>
      <c r="G58" s="826"/>
      <c r="H58" s="826"/>
      <c r="I58" s="826"/>
      <c r="J58" s="826"/>
      <c r="K58" s="826"/>
      <c r="L58" s="826"/>
      <c r="M58" s="827"/>
      <c r="N58" s="401">
        <f>SUM(N50:N57)</f>
        <v>1043774.8351307863</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1272</v>
      </c>
      <c r="B63" s="52" t="str">
        <f>VLOOKUP(A63,TRANSPORTE!A5:D117,3,FALSE)</f>
        <v>Transporte de material de excavación</v>
      </c>
      <c r="C63" s="324"/>
      <c r="D63" s="324"/>
      <c r="E63" s="324"/>
      <c r="F63" s="324"/>
      <c r="G63" s="324"/>
      <c r="H63" s="318" t="s">
        <v>1468</v>
      </c>
      <c r="I63" s="286">
        <v>1</v>
      </c>
      <c r="J63" s="293">
        <v>1</v>
      </c>
      <c r="K63" s="286">
        <f>I63*J63</f>
        <v>1</v>
      </c>
      <c r="L63" s="829">
        <f>VLOOKUP(A63,TRANSPORTE!A5:D117,4,FALSE)</f>
        <v>1122.7940548877348</v>
      </c>
      <c r="M63" s="830"/>
      <c r="N63" s="294">
        <f>K63*L63</f>
        <v>1122.7940548877348</v>
      </c>
    </row>
    <row r="64" spans="1:14">
      <c r="B64" s="52"/>
      <c r="C64" s="53"/>
      <c r="D64" s="53"/>
      <c r="E64" s="53"/>
      <c r="F64" s="53"/>
      <c r="G64" s="53"/>
      <c r="H64" s="318"/>
      <c r="I64" s="286"/>
      <c r="J64" s="293"/>
      <c r="K64" s="286"/>
      <c r="L64" s="829"/>
      <c r="M64" s="830"/>
      <c r="N64" s="294"/>
    </row>
    <row r="65" spans="1:15">
      <c r="B65" s="52"/>
      <c r="C65" s="53"/>
      <c r="D65" s="53"/>
      <c r="E65" s="53"/>
      <c r="F65" s="53"/>
      <c r="G65" s="53"/>
      <c r="H65" s="318"/>
      <c r="I65" s="286"/>
      <c r="J65" s="293"/>
      <c r="K65" s="286"/>
      <c r="L65" s="829"/>
      <c r="M65" s="830"/>
      <c r="N65" s="294"/>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f>SUM(N63:N67)</f>
        <v>1122.7940548877348</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s="168" t="s">
        <v>11</v>
      </c>
      <c r="B73" s="55" t="str">
        <f>VLOOKUP(A73,'MANO DE OBRA'!A8:D68,3,FALSE)</f>
        <v>Obrero (4)</v>
      </c>
      <c r="C73" s="53"/>
      <c r="D73" s="53"/>
      <c r="E73" s="53"/>
      <c r="F73" s="53"/>
      <c r="G73" s="53"/>
      <c r="H73" s="53"/>
      <c r="I73" s="299">
        <f>K73/J73*100</f>
        <v>117040.00000000001</v>
      </c>
      <c r="J73" s="300">
        <v>185</v>
      </c>
      <c r="K73" s="301">
        <f>VLOOKUP(A73,'MANO DE OBRA'!A8:D99,4,FALSE)</f>
        <v>216524</v>
      </c>
      <c r="L73" s="56"/>
      <c r="M73" s="441">
        <v>1.28</v>
      </c>
      <c r="N73" s="402">
        <f>K73/M73</f>
        <v>169159.375</v>
      </c>
      <c r="O73" s="112"/>
    </row>
    <row r="74" spans="1:15">
      <c r="A74" s="168"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438">
        <v>1.28</v>
      </c>
      <c r="N74" s="402">
        <f>K74/M74</f>
        <v>83348.627823756236</v>
      </c>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SUM(N73:N76)</f>
        <v>252508.00282375625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N45+N58+N68+N77</f>
        <v>1939431.2661295533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387886.25322591071</v>
      </c>
      <c r="M84" s="860"/>
      <c r="N84" s="57"/>
    </row>
    <row r="85" spans="1:14">
      <c r="B85" s="95" t="s">
        <v>973</v>
      </c>
      <c r="C85" s="96"/>
      <c r="D85" s="96"/>
      <c r="E85" s="96"/>
      <c r="F85" s="96"/>
      <c r="G85" s="96"/>
      <c r="H85" s="96"/>
      <c r="I85" s="93"/>
      <c r="J85" s="94"/>
      <c r="K85" s="311">
        <v>0.05</v>
      </c>
      <c r="L85" s="859">
        <f>N79*K85</f>
        <v>96971.563306477678</v>
      </c>
      <c r="M85" s="860"/>
      <c r="N85" s="57"/>
    </row>
    <row r="86" spans="1:14" ht="15.75" thickBot="1">
      <c r="B86" s="97" t="s">
        <v>974</v>
      </c>
      <c r="C86" s="98"/>
      <c r="D86" s="98"/>
      <c r="E86" s="98"/>
      <c r="F86" s="98"/>
      <c r="G86" s="98"/>
      <c r="H86" s="98"/>
      <c r="I86" s="99"/>
      <c r="J86" s="100"/>
      <c r="K86" s="312">
        <v>0.05</v>
      </c>
      <c r="L86" s="861">
        <f>N79*K86</f>
        <v>96971.563306477678</v>
      </c>
      <c r="M86" s="862"/>
      <c r="N86" s="57"/>
    </row>
    <row r="87" spans="1:14" ht="15.75" thickBot="1">
      <c r="B87" s="825" t="s">
        <v>953</v>
      </c>
      <c r="C87" s="826"/>
      <c r="D87" s="826"/>
      <c r="E87" s="826"/>
      <c r="F87" s="826"/>
      <c r="G87" s="826"/>
      <c r="H87" s="826"/>
      <c r="I87" s="826"/>
      <c r="J87" s="826"/>
      <c r="K87" s="826"/>
      <c r="L87" s="826"/>
      <c r="M87" s="827"/>
      <c r="N87" s="58">
        <f>L84+L85+L86</f>
        <v>581829.37983886607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2521260.6459684195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3"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459"/>
      <c r="L30" s="836" t="s">
        <v>945</v>
      </c>
      <c r="M30" s="837"/>
      <c r="N30" s="77" t="s">
        <v>946</v>
      </c>
    </row>
    <row r="31" spans="1:14" ht="15.75" customHeight="1" thickBot="1">
      <c r="A31" t="s">
        <v>1845</v>
      </c>
      <c r="B31" s="86" t="s">
        <v>1101</v>
      </c>
      <c r="C31" s="87" t="s">
        <v>1654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121</v>
      </c>
      <c r="B36" s="838" t="str">
        <f>VLOOKUP(A36,EQUIPOS!A6:D154,3,FALSE)</f>
        <v>Bomba eléctrica para accionar la celda</v>
      </c>
      <c r="C36" s="839"/>
      <c r="D36" s="839"/>
      <c r="E36" s="839"/>
      <c r="F36" s="839"/>
      <c r="G36" s="839"/>
      <c r="H36" s="840"/>
      <c r="I36" s="274"/>
      <c r="J36" s="275"/>
      <c r="K36" s="276">
        <f>VLOOKUP(A36,EQUIPOS!A6:D163,4,FALSE)</f>
        <v>71048.00597780096</v>
      </c>
      <c r="L36" s="277"/>
      <c r="M36" s="278">
        <v>0.01</v>
      </c>
      <c r="N36" s="279">
        <f t="shared" ref="N36:N41" si="0">K36/M36</f>
        <v>7104800.5977800954</v>
      </c>
    </row>
    <row r="37" spans="1:14">
      <c r="A37" s="119" t="s">
        <v>192</v>
      </c>
      <c r="B37" s="838" t="str">
        <f>VLOOKUP(A37,EQUIPOS!A7:D154,3,FALSE)</f>
        <v>Equipo de acarreo interno</v>
      </c>
      <c r="C37" s="839"/>
      <c r="D37" s="839"/>
      <c r="E37" s="839"/>
      <c r="F37" s="839"/>
      <c r="G37" s="839"/>
      <c r="H37" s="840"/>
      <c r="I37" s="428"/>
      <c r="J37" s="429"/>
      <c r="K37" s="276">
        <f>VLOOKUP(A37,EQUIPOS!A7:D164,4,FALSE)</f>
        <v>43059.397562303617</v>
      </c>
      <c r="L37" s="342"/>
      <c r="M37" s="343">
        <v>0.05</v>
      </c>
      <c r="N37" s="279">
        <f t="shared" si="0"/>
        <v>861187.95124607231</v>
      </c>
    </row>
    <row r="38" spans="1:14">
      <c r="A38" s="119" t="s">
        <v>217</v>
      </c>
      <c r="B38" s="838" t="str">
        <f>VLOOKUP(A38,EQUIPOS!A8:D154,3,FALSE)</f>
        <v>Equipo de soldadura y de acetileno (incluye soldadura)</v>
      </c>
      <c r="C38" s="839"/>
      <c r="D38" s="839"/>
      <c r="E38" s="839"/>
      <c r="F38" s="839"/>
      <c r="G38" s="839"/>
      <c r="H38" s="840"/>
      <c r="I38" s="428"/>
      <c r="J38" s="429"/>
      <c r="K38" s="276">
        <f>VLOOKUP(A38,EQUIPOS!A8:D165,4,FALSE)</f>
        <v>21529.698781151808</v>
      </c>
      <c r="L38" s="342"/>
      <c r="M38" s="343">
        <v>0.01</v>
      </c>
      <c r="N38" s="279">
        <f t="shared" si="0"/>
        <v>2152969.8781151809</v>
      </c>
    </row>
    <row r="39" spans="1:14">
      <c r="A39" s="119" t="s">
        <v>242</v>
      </c>
      <c r="B39" s="838" t="str">
        <f>VLOOKUP(A39,EQUIPOS!A9:D154,3,FALSE)</f>
        <v>Grúa con torre capacidad 1 ton en la punta.</v>
      </c>
      <c r="C39" s="839"/>
      <c r="D39" s="839"/>
      <c r="E39" s="839"/>
      <c r="F39" s="839"/>
      <c r="G39" s="839"/>
      <c r="H39" s="840"/>
      <c r="I39" s="428"/>
      <c r="J39" s="429"/>
      <c r="K39" s="276">
        <f>VLOOKUP(A39,EQUIPOS!A9:D166,4,FALSE)</f>
        <v>222904.14804752506</v>
      </c>
      <c r="L39" s="342"/>
      <c r="M39" s="343">
        <v>0.04</v>
      </c>
      <c r="N39" s="279">
        <f t="shared" si="0"/>
        <v>5572603.7011881266</v>
      </c>
    </row>
    <row r="40" spans="1:14">
      <c r="A40" s="119" t="s">
        <v>255</v>
      </c>
      <c r="B40" s="838" t="str">
        <f>VLOOKUP(A40,EQUIPOS!A10:D154,3,FALSE)</f>
        <v>Manómetro cable de acero para bajar la celda</v>
      </c>
      <c r="C40" s="839"/>
      <c r="D40" s="839"/>
      <c r="E40" s="839"/>
      <c r="F40" s="839"/>
      <c r="G40" s="839"/>
      <c r="H40" s="840"/>
      <c r="I40" s="335"/>
      <c r="J40" s="337"/>
      <c r="K40" s="276">
        <f>VLOOKUP(A40,EQUIPOS!A10:D167,4,FALSE)</f>
        <v>1333764.8394923545</v>
      </c>
      <c r="L40" s="430"/>
      <c r="M40" s="431">
        <v>1</v>
      </c>
      <c r="N40" s="279">
        <f t="shared" si="0"/>
        <v>1333764.8394923545</v>
      </c>
    </row>
    <row r="41" spans="1:14">
      <c r="A41" t="s">
        <v>320</v>
      </c>
      <c r="B41" s="838" t="str">
        <f>VLOOKUP(A41,EQUIPOS!A11:D155,3,FALSE)</f>
        <v>Retroexcavadora sobre llantas, motor 62HP, Profundidad de excavación de 5.41 metros.</v>
      </c>
      <c r="C41" s="839"/>
      <c r="D41" s="839"/>
      <c r="E41" s="839"/>
      <c r="F41" s="839"/>
      <c r="G41" s="839"/>
      <c r="H41" s="840"/>
      <c r="I41" s="42"/>
      <c r="J41" s="43"/>
      <c r="K41" s="276">
        <f>VLOOKUP(A41,EQUIPOS!A11:D168,4,FALSE)</f>
        <v>91549.124942390568</v>
      </c>
      <c r="L41" s="283"/>
      <c r="M41" s="284">
        <v>0.2</v>
      </c>
      <c r="N41" s="279">
        <f t="shared" si="0"/>
        <v>457745.62471195281</v>
      </c>
    </row>
    <row r="42" spans="1:14">
      <c r="B42" s="327"/>
      <c r="C42" s="328"/>
      <c r="D42" s="328"/>
      <c r="E42" s="328"/>
      <c r="F42" s="330"/>
      <c r="G42" s="330"/>
      <c r="H42" s="131"/>
      <c r="I42" s="42"/>
      <c r="J42" s="43"/>
      <c r="K42" s="445"/>
      <c r="L42" s="283"/>
      <c r="M42" s="284"/>
      <c r="N42" s="280"/>
    </row>
    <row r="43" spans="1:14">
      <c r="B43" s="845" t="s">
        <v>952</v>
      </c>
      <c r="C43" s="846"/>
      <c r="D43" s="846"/>
      <c r="E43" s="44"/>
      <c r="F43" s="45"/>
      <c r="G43" s="45"/>
      <c r="H43" s="46"/>
      <c r="I43" s="42"/>
      <c r="J43" s="43"/>
      <c r="K43" s="286"/>
      <c r="L43" s="283"/>
      <c r="M43" s="408">
        <v>0.01</v>
      </c>
      <c r="N43" s="351">
        <f>N81*M43</f>
        <v>6913.9567913614801</v>
      </c>
    </row>
    <row r="44" spans="1:14" ht="15.75" thickBot="1">
      <c r="B44" s="838"/>
      <c r="C44" s="839"/>
      <c r="D44" s="839"/>
      <c r="E44" s="839"/>
      <c r="F44" s="839"/>
      <c r="G44" s="839"/>
      <c r="H44" s="840"/>
      <c r="I44" s="847"/>
      <c r="J44" s="848"/>
      <c r="K44" s="47"/>
      <c r="L44" s="849"/>
      <c r="M44" s="850"/>
      <c r="N44" s="111"/>
    </row>
    <row r="45" spans="1:14" ht="15.75" thickBot="1">
      <c r="B45" s="825" t="s">
        <v>953</v>
      </c>
      <c r="C45" s="826"/>
      <c r="D45" s="826"/>
      <c r="E45" s="826"/>
      <c r="F45" s="826"/>
      <c r="G45" s="826"/>
      <c r="H45" s="826"/>
      <c r="I45" s="826"/>
      <c r="J45" s="826"/>
      <c r="K45" s="826"/>
      <c r="L45" s="826"/>
      <c r="M45" s="827"/>
      <c r="N45" s="401">
        <f>SUM(N36:N44)</f>
        <v>17489986.549325142</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21223601.928128276</v>
      </c>
      <c r="N50" s="279">
        <f t="shared" ref="N50:N55" si="1">K50*M50</f>
        <v>21223601.928128276</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113286.59046150255</v>
      </c>
      <c r="N51" s="279">
        <f t="shared" si="1"/>
        <v>3398597.7138450765</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1895162.6476923691</v>
      </c>
      <c r="N52" s="279">
        <f t="shared" si="1"/>
        <v>3790325.2953847381</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1191231.766604455</v>
      </c>
      <c r="N53" s="279">
        <f t="shared" si="1"/>
        <v>5956158.833022275</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80444.397650814135</v>
      </c>
      <c r="N54" s="279">
        <f t="shared" si="1"/>
        <v>4826663.859048848</v>
      </c>
    </row>
    <row r="55" spans="1:14">
      <c r="A55" s="167" t="s">
        <v>734</v>
      </c>
      <c r="B55" s="49" t="str">
        <f>VLOOKUP(A55,MATERIALES!A7:D373,3,FALSE)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52472.033572044318</v>
      </c>
      <c r="N55" s="279">
        <f t="shared" si="1"/>
        <v>629664.40286453185</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5" t="s">
        <v>953</v>
      </c>
      <c r="C58" s="826"/>
      <c r="D58" s="826"/>
      <c r="E58" s="826"/>
      <c r="F58" s="826"/>
      <c r="G58" s="826"/>
      <c r="H58" s="826"/>
      <c r="I58" s="826"/>
      <c r="J58" s="826"/>
      <c r="K58" s="826"/>
      <c r="L58" s="826"/>
      <c r="M58" s="827"/>
      <c r="N58" s="401">
        <f>SUM(N50:N57)</f>
        <v>39825012.032293752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1400</v>
      </c>
      <c r="B63" s="52" t="str">
        <f>VLOOKUP(A63,TRANSPORTE!A5:D117,3,FALSE)</f>
        <v>Transporte de tubos. celdas, etc.</v>
      </c>
      <c r="C63" s="324"/>
      <c r="D63" s="324"/>
      <c r="E63" s="324"/>
      <c r="F63" s="324"/>
      <c r="G63" s="324"/>
      <c r="H63" s="318" t="s">
        <v>1468</v>
      </c>
      <c r="I63" s="286">
        <v>1</v>
      </c>
      <c r="J63" s="293">
        <v>1</v>
      </c>
      <c r="K63" s="286">
        <f>I63*J63</f>
        <v>1</v>
      </c>
      <c r="L63" s="829">
        <f>VLOOKUP(A63,TRANSPORTE!A5:D117,4,FALSE)</f>
        <v>1077324.2946686023</v>
      </c>
      <c r="M63" s="830"/>
      <c r="N63" s="294">
        <f>K63*L63</f>
        <v>1077324.2946686023</v>
      </c>
    </row>
    <row r="64" spans="1:14">
      <c r="A64" t="s">
        <v>1402</v>
      </c>
      <c r="B64" s="52" t="str">
        <f>VLOOKUP(A64,TRANSPORTE!A6:D117,3,FALSE)</f>
        <v>Transporte de personal de montaje</v>
      </c>
      <c r="C64" s="53"/>
      <c r="D64" s="53"/>
      <c r="E64" s="53"/>
      <c r="F64" s="53"/>
      <c r="G64" s="53"/>
      <c r="H64" s="318" t="s">
        <v>1468</v>
      </c>
      <c r="I64" s="286">
        <v>8</v>
      </c>
      <c r="J64" s="293">
        <v>1</v>
      </c>
      <c r="K64" s="286">
        <f>I64*J64</f>
        <v>8</v>
      </c>
      <c r="L64" s="829">
        <f>VLOOKUP(A64,TRANSPORTE!A6:D117,4,FALSE)</f>
        <v>187663.11445028437</v>
      </c>
      <c r="M64" s="830"/>
      <c r="N64" s="294">
        <f>K64*L64</f>
        <v>1501304.9156022749</v>
      </c>
    </row>
    <row r="65" spans="1:15">
      <c r="A65" t="s">
        <v>1399</v>
      </c>
      <c r="B65" s="52" t="str">
        <f>VLOOKUP(A65,TRANSPORTE!A6:D117,3,FALSE)</f>
        <v>Pasajes aéreos</v>
      </c>
      <c r="C65" s="53"/>
      <c r="D65" s="53"/>
      <c r="E65" s="53"/>
      <c r="F65" s="53"/>
      <c r="G65" s="53"/>
      <c r="H65" s="318" t="s">
        <v>945</v>
      </c>
      <c r="I65" s="286">
        <v>3</v>
      </c>
      <c r="J65" s="293">
        <v>1</v>
      </c>
      <c r="K65" s="286">
        <f>I65*J65</f>
        <v>3</v>
      </c>
      <c r="L65" s="829">
        <f>VLOOKUP(A65,TRANSPORTE!A6:D117,4,FALSE)</f>
        <v>104154.45941885859</v>
      </c>
      <c r="M65" s="830"/>
      <c r="N65" s="294">
        <f>K65*L65</f>
        <v>312463.37825657579</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f>SUM(N63:N67)</f>
        <v>2891092.5885274527</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s="168" t="s">
        <v>6</v>
      </c>
      <c r="B73" s="55" t="str">
        <f>VLOOKUP(A73,'MANO DE OBRA'!A8:D68,3,FALSE)</f>
        <v xml:space="preserve">Obrero </v>
      </c>
      <c r="C73" s="53"/>
      <c r="D73" s="53"/>
      <c r="E73" s="53"/>
      <c r="F73" s="53"/>
      <c r="G73" s="53"/>
      <c r="H73" s="53"/>
      <c r="I73" s="299">
        <f t="shared" ref="I73:I76" si="2">K73/J73*100</f>
        <v>29260.000000000004</v>
      </c>
      <c r="J73" s="300">
        <v>185</v>
      </c>
      <c r="K73" s="301">
        <f>VLOOKUP(A73,'MANO DE OBRA'!A8:D99,4,FALSE)</f>
        <v>54131</v>
      </c>
      <c r="L73" s="56"/>
      <c r="M73" s="441">
        <v>1</v>
      </c>
      <c r="N73" s="402">
        <f t="shared" ref="N73:N76" si="3">K73/M73</f>
        <v>54131</v>
      </c>
      <c r="O73" s="112"/>
    </row>
    <row r="74" spans="1:15">
      <c r="A74" s="168" t="s">
        <v>74</v>
      </c>
      <c r="B74" s="55" t="str">
        <f>VLOOKUP(A74,'MANO DE OBRA'!A8:D69,3,FALSE)</f>
        <v>Ingeniero de Montaje y Prueba Pilote (1)</v>
      </c>
      <c r="C74" s="53"/>
      <c r="D74" s="53"/>
      <c r="E74" s="53"/>
      <c r="F74" s="53"/>
      <c r="G74" s="53"/>
      <c r="H74" s="53"/>
      <c r="I74" s="299">
        <f t="shared" si="2"/>
        <v>257965.03444028978</v>
      </c>
      <c r="J74" s="300">
        <v>185</v>
      </c>
      <c r="K74" s="301">
        <f>VLOOKUP(A74,'MANO DE OBRA'!A8:D100,4,FALSE)</f>
        <v>477235.31371453602</v>
      </c>
      <c r="L74" s="56"/>
      <c r="M74" s="438">
        <v>1</v>
      </c>
      <c r="N74" s="402">
        <f t="shared" si="3"/>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2"/>
        <v>86502.359687357821</v>
      </c>
      <c r="J76" s="300">
        <v>185</v>
      </c>
      <c r="K76" s="301">
        <f>VLOOKUP(A76,'MANO DE OBRA'!A10:D102,4,FALSE)</f>
        <v>160029.36542161196</v>
      </c>
      <c r="L76" s="56"/>
      <c r="M76" s="446">
        <v>1</v>
      </c>
      <c r="N76" s="402">
        <f t="shared" si="3"/>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SUM(N73:N80)</f>
        <v>691395.67913614796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N45+N58+N68+N81</f>
        <v>60897486.849282496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12179497.369856499</v>
      </c>
      <c r="M88" s="860"/>
      <c r="N88" s="57"/>
    </row>
    <row r="89" spans="1:14">
      <c r="B89" s="95" t="s">
        <v>973</v>
      </c>
      <c r="C89" s="96"/>
      <c r="D89" s="96"/>
      <c r="E89" s="96"/>
      <c r="F89" s="96"/>
      <c r="G89" s="96"/>
      <c r="H89" s="96"/>
      <c r="I89" s="93"/>
      <c r="J89" s="94"/>
      <c r="K89" s="311">
        <v>0.05</v>
      </c>
      <c r="L89" s="859">
        <f>N83*K89</f>
        <v>3044874.3424641248</v>
      </c>
      <c r="M89" s="860"/>
      <c r="N89" s="57"/>
    </row>
    <row r="90" spans="1:14" ht="15.75" thickBot="1">
      <c r="B90" s="97" t="s">
        <v>974</v>
      </c>
      <c r="C90" s="98"/>
      <c r="D90" s="98"/>
      <c r="E90" s="98"/>
      <c r="F90" s="98"/>
      <c r="G90" s="98"/>
      <c r="H90" s="98"/>
      <c r="I90" s="99"/>
      <c r="J90" s="100"/>
      <c r="K90" s="312">
        <v>0.05</v>
      </c>
      <c r="L90" s="861">
        <f>N83*K90</f>
        <v>3044874.3424641248</v>
      </c>
      <c r="M90" s="862"/>
      <c r="N90" s="57"/>
    </row>
    <row r="91" spans="1:14" ht="15.75" thickBot="1">
      <c r="B91" s="825" t="s">
        <v>953</v>
      </c>
      <c r="C91" s="826"/>
      <c r="D91" s="826"/>
      <c r="E91" s="826"/>
      <c r="F91" s="826"/>
      <c r="G91" s="826"/>
      <c r="H91" s="826"/>
      <c r="I91" s="826"/>
      <c r="J91" s="826"/>
      <c r="K91" s="826"/>
      <c r="L91" s="826"/>
      <c r="M91" s="827"/>
      <c r="N91" s="58">
        <f>L88+L89+L90</f>
        <v>18269246.054784749</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79166732.904067248</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7"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 customHeight="1" thickBot="1">
      <c r="A31" t="s">
        <v>1845</v>
      </c>
      <c r="B31" s="86" t="s">
        <v>1102</v>
      </c>
      <c r="C31" s="87" t="s">
        <v>1655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t="s">
        <v>121</v>
      </c>
      <c r="B36" s="838" t="str">
        <f>VLOOKUP(A36,EQUIPOS!A6:D154,3,FALSE)</f>
        <v>Bomba eléctrica para accionar la celda</v>
      </c>
      <c r="C36" s="839"/>
      <c r="D36" s="839"/>
      <c r="E36" s="839"/>
      <c r="F36" s="839"/>
      <c r="G36" s="839"/>
      <c r="H36" s="840"/>
      <c r="I36" s="274"/>
      <c r="J36" s="275"/>
      <c r="K36" s="276">
        <f>VLOOKUP(A36,EQUIPOS!A6:D163,4,FALSE)</f>
        <v>71048.00597780096</v>
      </c>
      <c r="L36" s="277"/>
      <c r="M36" s="278">
        <v>0.01</v>
      </c>
      <c r="N36" s="279">
        <f>K36/M36</f>
        <v>7104800.5977800954</v>
      </c>
    </row>
    <row r="37" spans="1:16">
      <c r="A37" s="119" t="s">
        <v>217</v>
      </c>
      <c r="B37" s="838" t="str">
        <f>VLOOKUP(A37,EQUIPOS!A7:D154,3,FALSE)</f>
        <v>Equipo de soldadura y de acetileno (incluye soldadura)</v>
      </c>
      <c r="C37" s="839"/>
      <c r="D37" s="839"/>
      <c r="E37" s="839"/>
      <c r="F37" s="839"/>
      <c r="G37" s="839"/>
      <c r="H37" s="840"/>
      <c r="I37" s="428"/>
      <c r="J37" s="429"/>
      <c r="K37" s="276">
        <f>VLOOKUP(A37,EQUIPOS!A7:D164,4,FALSE)</f>
        <v>21529.698781151808</v>
      </c>
      <c r="L37" s="342"/>
      <c r="M37" s="343">
        <v>0.01</v>
      </c>
      <c r="N37" s="279">
        <f>K37/M37</f>
        <v>2152969.8781151809</v>
      </c>
    </row>
    <row r="38" spans="1:16">
      <c r="A38" s="119" t="s">
        <v>255</v>
      </c>
      <c r="B38" s="838" t="str">
        <f>VLOOKUP(A38,EQUIPOS!A8:D154,3,FALSE)</f>
        <v>Manómetro cable de acero para bajar la celda</v>
      </c>
      <c r="C38" s="839"/>
      <c r="D38" s="839"/>
      <c r="E38" s="839"/>
      <c r="F38" s="839"/>
      <c r="G38" s="839"/>
      <c r="H38" s="840"/>
      <c r="I38" s="428"/>
      <c r="J38" s="429"/>
      <c r="K38" s="276">
        <f>VLOOKUP(A38,EQUIPOS!A8:D165,4,FALSE)</f>
        <v>1333764.8394923545</v>
      </c>
      <c r="L38" s="342"/>
      <c r="M38" s="343">
        <v>1</v>
      </c>
      <c r="N38" s="279">
        <f>K38/M38</f>
        <v>1333764.8394923545</v>
      </c>
    </row>
    <row r="39" spans="1:16">
      <c r="A39" s="119"/>
      <c r="B39" s="838"/>
      <c r="C39" s="839"/>
      <c r="D39" s="839"/>
      <c r="E39" s="839"/>
      <c r="F39" s="839"/>
      <c r="G39" s="839"/>
      <c r="H39" s="840"/>
      <c r="I39" s="428"/>
      <c r="J39" s="429"/>
      <c r="K39" s="276"/>
      <c r="L39" s="342"/>
      <c r="M39" s="343"/>
      <c r="N39" s="279"/>
    </row>
    <row r="40" spans="1:16">
      <c r="A40" s="119"/>
      <c r="B40" s="838"/>
      <c r="C40" s="839"/>
      <c r="D40" s="839"/>
      <c r="E40" s="839"/>
      <c r="F40" s="839"/>
      <c r="G40" s="839"/>
      <c r="H40" s="840"/>
      <c r="I40" s="335"/>
      <c r="J40" s="337"/>
      <c r="K40" s="276"/>
      <c r="L40" s="430"/>
      <c r="M40" s="431"/>
      <c r="N40" s="279"/>
    </row>
    <row r="41" spans="1:16">
      <c r="B41" s="838"/>
      <c r="C41" s="839"/>
      <c r="D41" s="839"/>
      <c r="E41" s="839"/>
      <c r="F41" s="839"/>
      <c r="G41" s="839"/>
      <c r="H41" s="840"/>
      <c r="I41" s="42"/>
      <c r="J41" s="43"/>
      <c r="K41" s="276"/>
      <c r="L41" s="283"/>
      <c r="M41" s="284"/>
      <c r="N41" s="279"/>
    </row>
    <row r="42" spans="1:16">
      <c r="B42" s="327"/>
      <c r="C42" s="328"/>
      <c r="D42" s="328"/>
      <c r="E42" s="328"/>
      <c r="F42" s="330"/>
      <c r="G42" s="330"/>
      <c r="H42" s="131"/>
      <c r="I42" s="42"/>
      <c r="J42" s="43"/>
      <c r="K42" s="445"/>
      <c r="L42" s="283"/>
      <c r="M42" s="284"/>
      <c r="N42" s="280"/>
    </row>
    <row r="43" spans="1:16">
      <c r="B43" s="845" t="s">
        <v>952</v>
      </c>
      <c r="C43" s="846"/>
      <c r="D43" s="846"/>
      <c r="E43" s="44"/>
      <c r="F43" s="45"/>
      <c r="G43" s="45"/>
      <c r="H43" s="46"/>
      <c r="I43" s="42"/>
      <c r="J43" s="43"/>
      <c r="K43" s="286"/>
      <c r="L43" s="283"/>
      <c r="M43" s="408">
        <v>0.01</v>
      </c>
      <c r="N43" s="351">
        <f>N81*M43</f>
        <v>6913.9567913614801</v>
      </c>
    </row>
    <row r="44" spans="1:16" ht="15.75" thickBot="1">
      <c r="B44" s="838"/>
      <c r="C44" s="839"/>
      <c r="D44" s="839"/>
      <c r="E44" s="839"/>
      <c r="F44" s="839"/>
      <c r="G44" s="839"/>
      <c r="H44" s="840"/>
      <c r="I44" s="847"/>
      <c r="J44" s="848"/>
      <c r="K44" s="47"/>
      <c r="L44" s="849"/>
      <c r="M44" s="850"/>
      <c r="N44" s="111"/>
    </row>
    <row r="45" spans="1:16" ht="15.75" thickBot="1">
      <c r="B45" s="825" t="s">
        <v>953</v>
      </c>
      <c r="C45" s="826"/>
      <c r="D45" s="826"/>
      <c r="E45" s="826"/>
      <c r="F45" s="826"/>
      <c r="G45" s="826"/>
      <c r="H45" s="826"/>
      <c r="I45" s="826"/>
      <c r="J45" s="826"/>
      <c r="K45" s="826"/>
      <c r="L45" s="826"/>
      <c r="M45" s="827"/>
      <c r="N45" s="401">
        <f>SUM(N36:N44)</f>
        <v>10598449.272178993</v>
      </c>
      <c r="P45" s="120"/>
    </row>
    <row r="46" spans="1:16">
      <c r="B46" s="287"/>
      <c r="C46" s="40"/>
      <c r="D46" s="40"/>
      <c r="E46" s="40"/>
      <c r="F46" s="40"/>
      <c r="G46" s="40"/>
      <c r="H46" s="40"/>
      <c r="I46" s="40"/>
      <c r="J46" s="40"/>
      <c r="K46" s="40"/>
      <c r="L46" s="40"/>
      <c r="M46" s="40"/>
      <c r="N46" s="41"/>
    </row>
    <row r="47" spans="1:16">
      <c r="B47" s="70" t="s">
        <v>954</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21223601.928128276</v>
      </c>
      <c r="N50" s="279">
        <f t="shared" ref="N50:N55" si="0">K50*M50</f>
        <v>21223601.928128276</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113286.59046150255</v>
      </c>
      <c r="N51" s="279">
        <f t="shared" si="0"/>
        <v>3398597.7138450765</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1895162.6476923691</v>
      </c>
      <c r="N52" s="279">
        <f t="shared" si="0"/>
        <v>3790325.2953847381</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1191231.766604455</v>
      </c>
      <c r="N53" s="279">
        <f t="shared" si="0"/>
        <v>5956158.833022275</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80444.397650814135</v>
      </c>
      <c r="N54" s="279">
        <f t="shared" si="0"/>
        <v>4826663.859048848</v>
      </c>
    </row>
    <row r="55" spans="1:14">
      <c r="A55" s="167" t="s">
        <v>734</v>
      </c>
      <c r="B55" s="49" t="str">
        <f>VLOOKUP(A55,MATERIALES!A8:D373,3,FALSE)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52472.033572044318</v>
      </c>
      <c r="N55" s="279">
        <f t="shared" si="0"/>
        <v>629664.40286453185</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5" t="s">
        <v>953</v>
      </c>
      <c r="C58" s="826"/>
      <c r="D58" s="826"/>
      <c r="E58" s="826"/>
      <c r="F58" s="826"/>
      <c r="G58" s="826"/>
      <c r="H58" s="826"/>
      <c r="I58" s="826"/>
      <c r="J58" s="826"/>
      <c r="K58" s="826"/>
      <c r="L58" s="826"/>
      <c r="M58" s="827"/>
      <c r="N58" s="401">
        <f>SUM(N50:N57)</f>
        <v>39825012.032293752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1399</v>
      </c>
      <c r="B63" s="52" t="str">
        <f>VLOOKUP(A63,TRANSPORTE!A5:D117,3,FALSE)</f>
        <v>Pasajes aéreos</v>
      </c>
      <c r="C63" s="324"/>
      <c r="D63" s="324"/>
      <c r="E63" s="324"/>
      <c r="F63" s="324"/>
      <c r="G63" s="324"/>
      <c r="H63" s="318" t="s">
        <v>945</v>
      </c>
      <c r="I63" s="286">
        <v>3</v>
      </c>
      <c r="J63" s="293">
        <v>1</v>
      </c>
      <c r="K63" s="286">
        <f>I63*J63</f>
        <v>3</v>
      </c>
      <c r="L63" s="829">
        <f>VLOOKUP(A63,TRANSPORTE!A5:D117,4,FALSE)</f>
        <v>104154.45941885859</v>
      </c>
      <c r="M63" s="830"/>
      <c r="N63" s="294">
        <f>K63*L63</f>
        <v>312463.37825657579</v>
      </c>
    </row>
    <row r="64" spans="1:14">
      <c r="A64" t="s">
        <v>1400</v>
      </c>
      <c r="B64" s="52" t="str">
        <f>VLOOKUP(A64,TRANSPORTE!A6:D117,3,FALSE)</f>
        <v>Transporte de tubos. celdas, etc.</v>
      </c>
      <c r="C64" s="53"/>
      <c r="D64" s="53"/>
      <c r="E64" s="53"/>
      <c r="F64" s="53"/>
      <c r="G64" s="53"/>
      <c r="H64" s="318" t="s">
        <v>1468</v>
      </c>
      <c r="I64" s="286">
        <v>1</v>
      </c>
      <c r="J64" s="293">
        <v>1</v>
      </c>
      <c r="K64" s="286">
        <f>I64*J64</f>
        <v>1</v>
      </c>
      <c r="L64" s="829">
        <f>VLOOKUP(A64,TRANSPORTE!A6:D117,4,FALSE)</f>
        <v>1077324.2946686023</v>
      </c>
      <c r="M64" s="830"/>
      <c r="N64" s="294">
        <f>K64*L64</f>
        <v>1077324.2946686023</v>
      </c>
    </row>
    <row r="65" spans="1:15">
      <c r="A65" t="s">
        <v>1402</v>
      </c>
      <c r="B65" s="52" t="str">
        <f>VLOOKUP(A65,TRANSPORTE!A6:D117,3,FALSE)</f>
        <v>Transporte de personal de montaje</v>
      </c>
      <c r="C65" s="53"/>
      <c r="D65" s="53"/>
      <c r="E65" s="53"/>
      <c r="F65" s="53"/>
      <c r="G65" s="53"/>
      <c r="H65" s="318" t="s">
        <v>1468</v>
      </c>
      <c r="I65" s="286">
        <v>8</v>
      </c>
      <c r="J65" s="293">
        <v>1</v>
      </c>
      <c r="K65" s="286">
        <f>I65*J65</f>
        <v>8</v>
      </c>
      <c r="L65" s="829">
        <f>VLOOKUP(A65,TRANSPORTE!A6:D118,4,FALSE)</f>
        <v>187663.11445028437</v>
      </c>
      <c r="M65" s="830"/>
      <c r="N65" s="294">
        <f>K65*L65</f>
        <v>1501304.9156022749</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f>SUM(N63:N67)</f>
        <v>2891092.5885274531</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s="168" t="s">
        <v>6</v>
      </c>
      <c r="B73" s="55" t="str">
        <f>VLOOKUP(A73,'MANO DE OBRA'!A8:D68,3,FALSE)</f>
        <v xml:space="preserve">Obrero </v>
      </c>
      <c r="C73" s="53"/>
      <c r="D73" s="53"/>
      <c r="E73" s="53"/>
      <c r="F73" s="53"/>
      <c r="G73" s="53"/>
      <c r="H73" s="53"/>
      <c r="I73" s="299">
        <f t="shared" ref="I73:I76" si="1">K73/J73*100</f>
        <v>29260.000000000004</v>
      </c>
      <c r="J73" s="300">
        <v>185</v>
      </c>
      <c r="K73" s="301">
        <f>VLOOKUP(A73,'MANO DE OBRA'!A8:D99,4,FALSE)</f>
        <v>54131</v>
      </c>
      <c r="L73" s="56"/>
      <c r="M73" s="441">
        <v>1</v>
      </c>
      <c r="N73" s="402">
        <f t="shared" ref="N73:N76" si="2">K73/M73</f>
        <v>54131</v>
      </c>
      <c r="O73" s="112"/>
    </row>
    <row r="74" spans="1:15">
      <c r="A74" s="168" t="s">
        <v>74</v>
      </c>
      <c r="B74" s="55" t="str">
        <f>VLOOKUP(A74,'MANO DE OBRA'!A8:D69,3,FALSE)</f>
        <v>Ingeniero de Montaje y Prueba Pilote (1)</v>
      </c>
      <c r="C74" s="53"/>
      <c r="D74" s="53"/>
      <c r="E74" s="53"/>
      <c r="F74" s="53"/>
      <c r="G74" s="53"/>
      <c r="H74" s="53"/>
      <c r="I74" s="299">
        <f t="shared" si="1"/>
        <v>257965.03444028978</v>
      </c>
      <c r="J74" s="300">
        <v>185</v>
      </c>
      <c r="K74" s="301">
        <f>VLOOKUP(A74,'MANO DE OBRA'!A8:D100,4,FALSE)</f>
        <v>477235.31371453602</v>
      </c>
      <c r="L74" s="56"/>
      <c r="M74" s="438">
        <v>1</v>
      </c>
      <c r="N74" s="402">
        <f t="shared" si="2"/>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1"/>
        <v>86502.359687357821</v>
      </c>
      <c r="J76" s="300">
        <v>185</v>
      </c>
      <c r="K76" s="301">
        <f>VLOOKUP(A76,'MANO DE OBRA'!A10:D102,4,FALSE)</f>
        <v>160029.36542161196</v>
      </c>
      <c r="L76" s="56"/>
      <c r="M76" s="446">
        <v>1</v>
      </c>
      <c r="N76" s="402">
        <f t="shared" si="2"/>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12"/>
      <c r="C80" s="813"/>
      <c r="D80" s="813"/>
      <c r="E80" s="813"/>
      <c r="F80" s="813"/>
      <c r="G80" s="813"/>
      <c r="H80" s="813"/>
      <c r="I80" s="50"/>
      <c r="J80" s="50"/>
      <c r="K80" s="50"/>
      <c r="L80" s="978"/>
      <c r="M80" s="979"/>
      <c r="N80" s="51"/>
    </row>
    <row r="81" spans="1:14" ht="15.75" thickBot="1">
      <c r="B81" s="825" t="s">
        <v>953</v>
      </c>
      <c r="C81" s="826"/>
      <c r="D81" s="826"/>
      <c r="E81" s="826"/>
      <c r="F81" s="826"/>
      <c r="G81" s="826"/>
      <c r="H81" s="826"/>
      <c r="I81" s="832"/>
      <c r="J81" s="832"/>
      <c r="K81" s="832"/>
      <c r="L81" s="832"/>
      <c r="M81" s="833"/>
      <c r="N81" s="308">
        <f>SUM(N73:N80)</f>
        <v>691395.67913614796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N45+N58+N68+N81</f>
        <v>54005949.57213635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10801189.914427271</v>
      </c>
      <c r="M88" s="860"/>
      <c r="N88" s="57"/>
    </row>
    <row r="89" spans="1:14">
      <c r="B89" s="95" t="s">
        <v>973</v>
      </c>
      <c r="C89" s="96"/>
      <c r="D89" s="96"/>
      <c r="E89" s="96"/>
      <c r="F89" s="96"/>
      <c r="G89" s="96"/>
      <c r="H89" s="96"/>
      <c r="I89" s="93"/>
      <c r="J89" s="94"/>
      <c r="K89" s="311">
        <v>0.05</v>
      </c>
      <c r="L89" s="859">
        <f>N83*K89</f>
        <v>2700297.4786068178</v>
      </c>
      <c r="M89" s="860"/>
      <c r="N89" s="57"/>
    </row>
    <row r="90" spans="1:14" ht="15.75" thickBot="1">
      <c r="B90" s="97" t="s">
        <v>974</v>
      </c>
      <c r="C90" s="98"/>
      <c r="D90" s="98"/>
      <c r="E90" s="98"/>
      <c r="F90" s="98"/>
      <c r="G90" s="98"/>
      <c r="H90" s="98"/>
      <c r="I90" s="99"/>
      <c r="J90" s="100"/>
      <c r="K90" s="312">
        <v>0.05</v>
      </c>
      <c r="L90" s="861">
        <f>N83*K90</f>
        <v>2700297.4786068178</v>
      </c>
      <c r="M90" s="862"/>
      <c r="N90" s="57"/>
    </row>
    <row r="91" spans="1:14" ht="15.75" thickBot="1">
      <c r="B91" s="825" t="s">
        <v>953</v>
      </c>
      <c r="C91" s="826"/>
      <c r="D91" s="826"/>
      <c r="E91" s="826"/>
      <c r="F91" s="826"/>
      <c r="G91" s="826"/>
      <c r="H91" s="826"/>
      <c r="I91" s="826"/>
      <c r="J91" s="826"/>
      <c r="K91" s="826"/>
      <c r="L91" s="826"/>
      <c r="M91" s="827"/>
      <c r="N91" s="58">
        <f>L88+L89+L90</f>
        <v>16201784.871640908</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70207734.443777263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7.25" customHeight="1" thickBot="1">
      <c r="A31" t="s">
        <v>1845</v>
      </c>
      <c r="B31" s="86" t="s">
        <v>1103</v>
      </c>
      <c r="C31" s="87" t="s">
        <v>2098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259</v>
      </c>
      <c r="B36" s="838" t="str">
        <f>VLOOKUP(A36,EQUIPOS!A6:D154,3,FALSE)</f>
        <v>Montacargas</v>
      </c>
      <c r="C36" s="839"/>
      <c r="D36" s="839"/>
      <c r="E36" s="839"/>
      <c r="F36" s="839"/>
      <c r="G36" s="839"/>
      <c r="H36" s="840"/>
      <c r="I36" s="274"/>
      <c r="J36" s="275"/>
      <c r="K36" s="276">
        <f>VLOOKUP(A36,EQUIPOS!A6:D163,4,FALSE)</f>
        <v>15156.46624046244</v>
      </c>
      <c r="L36" s="277"/>
      <c r="M36" s="343">
        <v>1.5</v>
      </c>
      <c r="N36" s="279">
        <f>K36/M36</f>
        <v>10104.310826974959</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2693.4186967867336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12797.729523761693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404</v>
      </c>
      <c r="B48" s="49" t="str">
        <f>VLOOKUP(A48,MATERIALES!A5:D373,3,FALSE)</f>
        <v>Camisa metálica en acero A-37</v>
      </c>
      <c r="C48" s="288"/>
      <c r="D48" s="288"/>
      <c r="E48" s="288"/>
      <c r="F48" s="288"/>
      <c r="G48" s="288"/>
      <c r="H48" s="288"/>
      <c r="I48" s="275"/>
      <c r="J48" s="231" t="str">
        <f>VLOOKUP(A48,MATERIALES!A4:D640,2,FALSE)</f>
        <v>kg</v>
      </c>
      <c r="K48" s="289">
        <v>313.2010795996344</v>
      </c>
      <c r="L48" s="274"/>
      <c r="M48" s="409">
        <f>VLOOKUP(A48,MATERIALES!A5:D396,4,FALSE)</f>
        <v>9328.3615239189894</v>
      </c>
      <c r="N48" s="279">
        <f>K48*M48</f>
        <v>2921652.9001871184</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2921652.9001871184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12</v>
      </c>
      <c r="N71" s="402">
        <f>K71/M71</f>
        <v>36087.333333333336</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39">
        <v>12</v>
      </c>
      <c r="N72" s="402">
        <f>K72/M72</f>
        <v>17781.040602401332</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53868.373935734664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2988319.003646615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597663.80072932306</v>
      </c>
      <c r="M84" s="860"/>
      <c r="N84" s="57"/>
    </row>
    <row r="85" spans="1:14">
      <c r="B85" s="95" t="s">
        <v>973</v>
      </c>
      <c r="C85" s="96"/>
      <c r="D85" s="96"/>
      <c r="E85" s="96"/>
      <c r="F85" s="96"/>
      <c r="G85" s="96"/>
      <c r="H85" s="96"/>
      <c r="I85" s="93"/>
      <c r="J85" s="94"/>
      <c r="K85" s="311">
        <v>0.05</v>
      </c>
      <c r="L85" s="859">
        <f>N79*K85</f>
        <v>149415.95018233077</v>
      </c>
      <c r="M85" s="860"/>
      <c r="N85" s="57"/>
    </row>
    <row r="86" spans="1:14" ht="15.75" thickBot="1">
      <c r="B86" s="97" t="s">
        <v>974</v>
      </c>
      <c r="C86" s="98"/>
      <c r="D86" s="98"/>
      <c r="E86" s="98"/>
      <c r="F86" s="98"/>
      <c r="G86" s="98"/>
      <c r="H86" s="98"/>
      <c r="I86" s="99"/>
      <c r="J86" s="100"/>
      <c r="K86" s="312">
        <v>0.05</v>
      </c>
      <c r="L86" s="861">
        <f>N79*K86</f>
        <v>149415.95018233077</v>
      </c>
      <c r="M86" s="862"/>
      <c r="N86" s="57"/>
    </row>
    <row r="87" spans="1:14" ht="15.75" thickBot="1">
      <c r="B87" s="825" t="s">
        <v>953</v>
      </c>
      <c r="C87" s="826"/>
      <c r="D87" s="826"/>
      <c r="E87" s="826"/>
      <c r="F87" s="826"/>
      <c r="G87" s="826"/>
      <c r="H87" s="826"/>
      <c r="I87" s="826"/>
      <c r="J87" s="826"/>
      <c r="K87" s="826"/>
      <c r="L87" s="826"/>
      <c r="M87" s="827"/>
      <c r="N87" s="58">
        <f>L84+L85+L86</f>
        <v>896495.70109398465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3884814.7047405997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7.25" customHeight="1" thickBot="1">
      <c r="A31" t="s">
        <v>1845</v>
      </c>
      <c r="B31" s="86" t="s">
        <v>1656</v>
      </c>
      <c r="C31" s="87" t="s">
        <v>2099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267</v>
      </c>
      <c r="B36" s="838" t="str">
        <f>VLOOKUP(A36,EQUIPOS!A6:D154,3,FALSE)</f>
        <v>Motobomba de concreto</v>
      </c>
      <c r="C36" s="839"/>
      <c r="D36" s="839"/>
      <c r="E36" s="839"/>
      <c r="F36" s="839"/>
      <c r="G36" s="839"/>
      <c r="H36" s="840"/>
      <c r="I36" s="274"/>
      <c r="J36" s="275"/>
      <c r="K36" s="276">
        <f>VLOOKUP(A36,EQUIPOS!A6:D163,4,FALSE)</f>
        <v>79444.588502450162</v>
      </c>
      <c r="L36" s="277"/>
      <c r="M36" s="343">
        <v>2.5</v>
      </c>
      <c r="N36" s="279">
        <f>K36/M36</f>
        <v>31777.835400980064</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31777.835400980064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46.758679657867084</v>
      </c>
      <c r="L48" s="274"/>
      <c r="M48" s="409">
        <f>VLOOKUP(A48,MATERIALES!A5:D396,4,FALSE)</f>
        <v>3296.7277658395524</v>
      </c>
      <c r="N48" s="279">
        <f>K48*M48</f>
        <v>154150.63752208749</v>
      </c>
    </row>
    <row r="49" spans="1:14">
      <c r="A49" s="167" t="s">
        <v>832</v>
      </c>
      <c r="B49" s="49" t="str">
        <f>VLOOKUP(A49,MATERIALES!A6:D373,3,FALSE)</f>
        <v>Concreto Resistencia  21 (Mpa)</v>
      </c>
      <c r="C49" s="432"/>
      <c r="D49" s="432"/>
      <c r="E49" s="432"/>
      <c r="F49" s="432"/>
      <c r="G49" s="432"/>
      <c r="H49" s="432"/>
      <c r="I49" s="429"/>
      <c r="J49" s="231" t="str">
        <f>VLOOKUP(A49,MATERIALES!A5:D641,2,FALSE)</f>
        <v>m3</v>
      </c>
      <c r="K49" s="289">
        <v>0.66798113796952974</v>
      </c>
      <c r="L49" s="428"/>
      <c r="M49" s="409">
        <f>VLOOKUP(A49,MATERIALES!A6:D397,4,FALSE)</f>
        <v>421300.92794922093</v>
      </c>
      <c r="N49" s="279">
        <f>K49*M49</f>
        <v>281421.07327913947</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435571.71080122696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1256</v>
      </c>
      <c r="B60" s="52" t="str">
        <f>VLOOKUP(A60,TRANSPORTE!A2:D117,3,FALSE)</f>
        <v>Transporte de material de excavación</v>
      </c>
      <c r="C60" s="324"/>
      <c r="D60" s="324"/>
      <c r="E60" s="324"/>
      <c r="F60" s="324"/>
      <c r="G60" s="324"/>
      <c r="H60" s="318" t="s">
        <v>339</v>
      </c>
      <c r="I60" s="286">
        <v>0.86837547936038872</v>
      </c>
      <c r="J60" s="293">
        <v>1</v>
      </c>
      <c r="K60" s="286">
        <f>I60*J60</f>
        <v>0.86837547936038872</v>
      </c>
      <c r="L60" s="829">
        <f>VLOOKUP(A60,TRANSPORTE!A2:D117,4,FALSE)</f>
        <v>1122.7940548877348</v>
      </c>
      <c r="M60" s="830"/>
      <c r="N60" s="294">
        <f>K60*L60</f>
        <v>975.00682563613134</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975.00682563613134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c r="B71" s="55"/>
      <c r="C71" s="53"/>
      <c r="D71" s="53"/>
      <c r="E71" s="53"/>
      <c r="F71" s="53"/>
      <c r="G71" s="53"/>
      <c r="H71" s="53"/>
      <c r="I71" s="299"/>
      <c r="J71" s="300"/>
      <c r="K71" s="301"/>
      <c r="L71" s="56"/>
      <c r="M71" s="441"/>
      <c r="N71" s="402"/>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468324.55302784318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93664.910605568642</v>
      </c>
      <c r="M84" s="860"/>
      <c r="N84" s="57"/>
    </row>
    <row r="85" spans="1:14">
      <c r="B85" s="95" t="s">
        <v>973</v>
      </c>
      <c r="C85" s="96"/>
      <c r="D85" s="96"/>
      <c r="E85" s="96"/>
      <c r="F85" s="96"/>
      <c r="G85" s="96"/>
      <c r="H85" s="96"/>
      <c r="I85" s="93"/>
      <c r="J85" s="94"/>
      <c r="K85" s="311">
        <v>0.05</v>
      </c>
      <c r="L85" s="859">
        <f>N79*K85</f>
        <v>23416.227651392161</v>
      </c>
      <c r="M85" s="860"/>
      <c r="N85" s="57"/>
    </row>
    <row r="86" spans="1:14" ht="15.75" thickBot="1">
      <c r="B86" s="97" t="s">
        <v>974</v>
      </c>
      <c r="C86" s="98"/>
      <c r="D86" s="98"/>
      <c r="E86" s="98"/>
      <c r="F86" s="98"/>
      <c r="G86" s="98"/>
      <c r="H86" s="98"/>
      <c r="I86" s="99"/>
      <c r="J86" s="100"/>
      <c r="K86" s="312">
        <v>0.05</v>
      </c>
      <c r="L86" s="861">
        <f>N79*K86</f>
        <v>23416.227651392161</v>
      </c>
      <c r="M86" s="862"/>
      <c r="N86" s="57"/>
    </row>
    <row r="87" spans="1:14" ht="15.75" thickBot="1">
      <c r="B87" s="825" t="s">
        <v>953</v>
      </c>
      <c r="C87" s="826"/>
      <c r="D87" s="826"/>
      <c r="E87" s="826"/>
      <c r="F87" s="826"/>
      <c r="G87" s="826"/>
      <c r="H87" s="826"/>
      <c r="I87" s="826"/>
      <c r="J87" s="826"/>
      <c r="K87" s="826"/>
      <c r="L87" s="826"/>
      <c r="M87" s="827"/>
      <c r="N87" s="58">
        <f>L84+L85+L86</f>
        <v>140497.36590835298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608821.91893619613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70"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21.75" customHeight="1" thickBot="1">
      <c r="A31" t="s">
        <v>1845</v>
      </c>
      <c r="B31" s="86" t="s">
        <v>1104</v>
      </c>
      <c r="C31" s="87" t="s">
        <v>2100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121</v>
      </c>
      <c r="B36" s="838" t="str">
        <f>VLOOKUP(A36,EQUIPOS!A6:D154,3,FALSE)</f>
        <v>Bomba eléctrica para accionar la celda</v>
      </c>
      <c r="C36" s="839"/>
      <c r="D36" s="839"/>
      <c r="E36" s="839"/>
      <c r="F36" s="839"/>
      <c r="G36" s="839"/>
      <c r="H36" s="840"/>
      <c r="I36" s="274"/>
      <c r="J36" s="275"/>
      <c r="K36" s="276">
        <f>VLOOKUP(A36,EQUIPOS!A6:D163,4,FALSE)</f>
        <v>71048.00597780096</v>
      </c>
      <c r="L36" s="277"/>
      <c r="M36" s="278">
        <v>0.01</v>
      </c>
      <c r="N36" s="279">
        <f t="shared" ref="N36:N41" si="0">K36/M36</f>
        <v>7104800.5977800954</v>
      </c>
    </row>
    <row r="37" spans="1:14">
      <c r="A37" s="119" t="s">
        <v>192</v>
      </c>
      <c r="B37" s="838" t="str">
        <f>VLOOKUP(A37,EQUIPOS!A7:D154,3,FALSE)</f>
        <v>Equipo de acarreo interno</v>
      </c>
      <c r="C37" s="839"/>
      <c r="D37" s="839"/>
      <c r="E37" s="839"/>
      <c r="F37" s="839"/>
      <c r="G37" s="839"/>
      <c r="H37" s="840"/>
      <c r="I37" s="428"/>
      <c r="J37" s="429"/>
      <c r="K37" s="276">
        <f>VLOOKUP(A37,EQUIPOS!A7:D164,4,FALSE)</f>
        <v>43059.397562303617</v>
      </c>
      <c r="L37" s="342"/>
      <c r="M37" s="343">
        <v>0.05</v>
      </c>
      <c r="N37" s="279">
        <f t="shared" si="0"/>
        <v>861187.95124607231</v>
      </c>
    </row>
    <row r="38" spans="1:14">
      <c r="A38" s="119" t="s">
        <v>214</v>
      </c>
      <c r="B38" s="838" t="str">
        <f>VLOOKUP(A38,EQUIPOS!A8:D154,3,FALSE)</f>
        <v>Equipo de oxigeno y soldadura</v>
      </c>
      <c r="C38" s="839"/>
      <c r="D38" s="839"/>
      <c r="E38" s="839"/>
      <c r="F38" s="839"/>
      <c r="G38" s="839"/>
      <c r="H38" s="840"/>
      <c r="I38" s="428"/>
      <c r="J38" s="429"/>
      <c r="K38" s="445">
        <f>VLOOKUP(A38,EQUIPOS!A8:D165,4,FALSE)</f>
        <v>15070.789146806266</v>
      </c>
      <c r="L38" s="342"/>
      <c r="M38" s="343">
        <v>0.01</v>
      </c>
      <c r="N38" s="279">
        <f t="shared" si="0"/>
        <v>1507078.9146806265</v>
      </c>
    </row>
    <row r="39" spans="1:14">
      <c r="A39" s="119" t="s">
        <v>248</v>
      </c>
      <c r="B39" s="838" t="str">
        <f>VLOOKUP(A39,EQUIPOS!A9:D154,3,FALSE)</f>
        <v>Grúa telescópica de 50 Ton.</v>
      </c>
      <c r="C39" s="839"/>
      <c r="D39" s="839"/>
      <c r="E39" s="839"/>
      <c r="F39" s="839"/>
      <c r="G39" s="839"/>
      <c r="H39" s="840"/>
      <c r="I39" s="428"/>
      <c r="J39" s="429"/>
      <c r="K39" s="445">
        <f>VLOOKUP(A39,EQUIPOS!A9:D166,4,FALSE)</f>
        <v>288610.73828009743</v>
      </c>
      <c r="L39" s="342"/>
      <c r="M39" s="343">
        <v>0.04</v>
      </c>
      <c r="N39" s="279">
        <f t="shared" si="0"/>
        <v>7215268.4570024358</v>
      </c>
    </row>
    <row r="40" spans="1:14">
      <c r="A40" s="119" t="s">
        <v>255</v>
      </c>
      <c r="B40" s="838" t="str">
        <f>VLOOKUP(A40,EQUIPOS!A10:D154,3,FALSE)</f>
        <v>Manómetro cable de acero para bajar la celda</v>
      </c>
      <c r="C40" s="839"/>
      <c r="D40" s="839"/>
      <c r="E40" s="839"/>
      <c r="F40" s="839"/>
      <c r="G40" s="839"/>
      <c r="H40" s="840"/>
      <c r="I40" s="428"/>
      <c r="J40" s="429"/>
      <c r="K40" s="445">
        <f>VLOOKUP(A40,EQUIPOS!A10:D167,4,FALSE)</f>
        <v>1333764.8394923545</v>
      </c>
      <c r="L40" s="342"/>
      <c r="M40" s="343">
        <v>1</v>
      </c>
      <c r="N40" s="279">
        <f t="shared" si="0"/>
        <v>1333764.8394923545</v>
      </c>
    </row>
    <row r="41" spans="1:14">
      <c r="A41" s="119" t="s">
        <v>322</v>
      </c>
      <c r="B41" s="838" t="str">
        <f>VLOOKUP(A41,EQUIPOS!A11:D155,3,FALSE)</f>
        <v xml:space="preserve">Retroexcavadora sobre llantas JD 410
</v>
      </c>
      <c r="C41" s="839"/>
      <c r="D41" s="839"/>
      <c r="E41" s="839"/>
      <c r="F41" s="839"/>
      <c r="G41" s="839"/>
      <c r="H41" s="840"/>
      <c r="I41" s="428"/>
      <c r="J41" s="429"/>
      <c r="K41" s="445">
        <f>VLOOKUP(A41,EQUIPOS!A11:D168,4,FALSE)</f>
        <v>92270.137633507751</v>
      </c>
      <c r="L41" s="342"/>
      <c r="M41" s="343">
        <v>0.2</v>
      </c>
      <c r="N41" s="279">
        <f t="shared" si="0"/>
        <v>461350.68816753873</v>
      </c>
    </row>
    <row r="42" spans="1:14">
      <c r="A42" s="119"/>
      <c r="B42" s="838"/>
      <c r="C42" s="839"/>
      <c r="D42" s="839"/>
      <c r="E42" s="839"/>
      <c r="F42" s="839"/>
      <c r="G42" s="839"/>
      <c r="H42" s="840"/>
      <c r="I42" s="335"/>
      <c r="J42" s="337"/>
      <c r="K42" s="445"/>
      <c r="L42" s="430"/>
      <c r="M42" s="431"/>
      <c r="N42" s="279"/>
    </row>
    <row r="43" spans="1:14">
      <c r="B43" s="838"/>
      <c r="C43" s="839"/>
      <c r="D43" s="839"/>
      <c r="E43" s="839"/>
      <c r="F43" s="839"/>
      <c r="G43" s="839"/>
      <c r="H43" s="840"/>
      <c r="I43" s="42"/>
      <c r="J43" s="43"/>
      <c r="K43" s="445"/>
      <c r="L43" s="283"/>
      <c r="M43" s="284"/>
      <c r="N43" s="279"/>
    </row>
    <row r="44" spans="1:14">
      <c r="B44" s="327"/>
      <c r="C44" s="328"/>
      <c r="D44" s="328"/>
      <c r="E44" s="328"/>
      <c r="F44" s="330"/>
      <c r="G44" s="330"/>
      <c r="H44" s="131"/>
      <c r="I44" s="42"/>
      <c r="J44" s="43"/>
      <c r="K44" s="445"/>
      <c r="L44" s="283"/>
      <c r="M44" s="284"/>
      <c r="N44" s="280"/>
    </row>
    <row r="45" spans="1:14">
      <c r="B45" s="845" t="s">
        <v>952</v>
      </c>
      <c r="C45" s="846"/>
      <c r="D45" s="846"/>
      <c r="E45" s="44"/>
      <c r="F45" s="45"/>
      <c r="G45" s="45"/>
      <c r="H45" s="46"/>
      <c r="I45" s="42"/>
      <c r="J45" s="43"/>
      <c r="K45" s="286"/>
      <c r="L45" s="283"/>
      <c r="M45" s="408">
        <v>0.1</v>
      </c>
      <c r="N45" s="351">
        <f>N86*M45</f>
        <v>69139.567913614796</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18">
        <f>SUM(N36:N45)</f>
        <v>18552591.016282737</v>
      </c>
    </row>
    <row r="48" spans="1:14">
      <c r="B48" s="287"/>
      <c r="C48" s="40"/>
      <c r="D48" s="40"/>
      <c r="E48" s="40"/>
      <c r="F48" s="40"/>
      <c r="G48" s="40"/>
      <c r="H48" s="40"/>
      <c r="I48" s="40"/>
      <c r="J48" s="40"/>
      <c r="K48" s="40"/>
      <c r="L48" s="40"/>
      <c r="M48" s="40"/>
      <c r="N48" s="41"/>
    </row>
    <row r="49" spans="1:17">
      <c r="B49" s="70" t="s">
        <v>954</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16" t="s">
        <v>944</v>
      </c>
      <c r="C51" s="817"/>
      <c r="D51" s="817"/>
      <c r="E51" s="817"/>
      <c r="F51" s="817"/>
      <c r="G51" s="817"/>
      <c r="H51" s="817"/>
      <c r="I51" s="818"/>
      <c r="J51" s="322" t="s">
        <v>945</v>
      </c>
      <c r="K51" s="91" t="s">
        <v>946</v>
      </c>
      <c r="L51" s="819" t="s">
        <v>955</v>
      </c>
      <c r="M51" s="818"/>
      <c r="N51" s="92" t="s">
        <v>951</v>
      </c>
    </row>
    <row r="52" spans="1:17">
      <c r="A52" s="167" t="s">
        <v>410</v>
      </c>
      <c r="B52" s="49" t="str">
        <f>VLOOKUP(A52,MATERIALES!A5:D373,3,FALSE)</f>
        <v>Celda especial de carga</v>
      </c>
      <c r="C52" s="288"/>
      <c r="D52" s="288"/>
      <c r="E52" s="288"/>
      <c r="F52" s="288"/>
      <c r="G52" s="288"/>
      <c r="H52" s="288"/>
      <c r="I52" s="288"/>
      <c r="J52" s="318" t="str">
        <f>VLOOKUP(A52,MATERIALES!A6:D644,2,FALSE)</f>
        <v>u</v>
      </c>
      <c r="K52" s="289">
        <v>1</v>
      </c>
      <c r="L52" s="274"/>
      <c r="M52" s="409">
        <f>VLOOKUP(A52,MATERIALES!A5:D396,4,FALSE)</f>
        <v>21223601.928128276</v>
      </c>
      <c r="N52" s="279">
        <f t="shared" ref="N52:N57" si="1">K52*M52</f>
        <v>21223601.928128276</v>
      </c>
    </row>
    <row r="53" spans="1:17">
      <c r="A53" s="167" t="s">
        <v>505</v>
      </c>
      <c r="B53" s="49" t="str">
        <f>VLOOKUP(A53,MATERIALES!A6:D373,3,FALSE)</f>
        <v>Manguera de alta presión</v>
      </c>
      <c r="C53" s="432"/>
      <c r="D53" s="432"/>
      <c r="E53" s="432"/>
      <c r="F53" s="432"/>
      <c r="G53" s="432"/>
      <c r="H53" s="432"/>
      <c r="I53" s="432"/>
      <c r="J53" s="319" t="str">
        <f>VLOOKUP(A53,MATERIALES!A7:D645,2,FALSE)</f>
        <v>m</v>
      </c>
      <c r="K53" s="404">
        <v>30</v>
      </c>
      <c r="L53" s="428"/>
      <c r="M53" s="409">
        <f>VLOOKUP(A53,MATERIALES!A6:D397,4,FALSE)</f>
        <v>113286.59046150255</v>
      </c>
      <c r="N53" s="279">
        <f t="shared" si="1"/>
        <v>3398597.7138450765</v>
      </c>
    </row>
    <row r="54" spans="1:17">
      <c r="A54" s="167" t="s">
        <v>698</v>
      </c>
      <c r="B54" s="49" t="str">
        <f>VLOOKUP(A54,MATERIALES!A6:D373,3,FALSE)</f>
        <v>Transductores electrónicos (incluye cables, protección contra el concreto y panel de lectura)</v>
      </c>
      <c r="C54" s="432"/>
      <c r="D54" s="432"/>
      <c r="E54" s="432"/>
      <c r="F54" s="432"/>
      <c r="G54" s="432"/>
      <c r="H54" s="432"/>
      <c r="I54" s="432"/>
      <c r="J54" s="319" t="str">
        <f>VLOOKUP(A54,MATERIALES!A8:D646,2,FALSE)</f>
        <v>u</v>
      </c>
      <c r="K54" s="404">
        <v>2</v>
      </c>
      <c r="L54" s="428"/>
      <c r="M54" s="409">
        <f>VLOOKUP(A54,MATERIALES!A6:D398,4,FALSE)</f>
        <v>1895162.6476923691</v>
      </c>
      <c r="N54" s="279">
        <f t="shared" si="1"/>
        <v>3790325.2953847381</v>
      </c>
      <c r="Q54" s="112"/>
    </row>
    <row r="55" spans="1:17">
      <c r="A55" s="167" t="s">
        <v>700</v>
      </c>
      <c r="B55" s="49" t="str">
        <f>VLOOKUP(A55,MATERIALES!A6:D373,3,FALSE)</f>
        <v>Transductores mecánicos (incluye cables, protección contra el concreto y panel de lectura)</v>
      </c>
      <c r="C55" s="432"/>
      <c r="D55" s="432"/>
      <c r="E55" s="432"/>
      <c r="F55" s="432"/>
      <c r="G55" s="432"/>
      <c r="H55" s="432"/>
      <c r="I55" s="432"/>
      <c r="J55" s="319" t="str">
        <f>VLOOKUP(A55,MATERIALES!A9:D647,2,FALSE)</f>
        <v>u</v>
      </c>
      <c r="K55" s="404">
        <v>5</v>
      </c>
      <c r="L55" s="428"/>
      <c r="M55" s="409">
        <f>VLOOKUP(A55,MATERIALES!A6:D399,4,FALSE)</f>
        <v>1191231.766604455</v>
      </c>
      <c r="N55" s="279">
        <f t="shared" si="1"/>
        <v>5956158.833022275</v>
      </c>
    </row>
    <row r="56" spans="1:17">
      <c r="A56" s="167" t="s">
        <v>727</v>
      </c>
      <c r="B56" s="49" t="str">
        <f>VLOOKUP(A56,MATERIALES!A7:D373,3,FALSE)</f>
        <v>Tubo metálico de alta resistencia</v>
      </c>
      <c r="C56" s="432"/>
      <c r="D56" s="432"/>
      <c r="E56" s="432"/>
      <c r="F56" s="432"/>
      <c r="G56" s="432"/>
      <c r="H56" s="432"/>
      <c r="I56" s="432"/>
      <c r="J56" s="319" t="str">
        <f>VLOOKUP(A56,MATERIALES!A10:D648,2,FALSE)</f>
        <v>m</v>
      </c>
      <c r="K56" s="404">
        <v>60</v>
      </c>
      <c r="L56" s="428"/>
      <c r="M56" s="409">
        <f>VLOOKUP(A56,MATERIALES!A7:D400,4,FALSE)</f>
        <v>87854.505228129376</v>
      </c>
      <c r="N56" s="279">
        <f t="shared" si="1"/>
        <v>5271270.3136877622</v>
      </c>
    </row>
    <row r="57" spans="1:17">
      <c r="A57" s="167" t="s">
        <v>734</v>
      </c>
      <c r="B57" s="49" t="str">
        <f>VLOOKUP(A57,MATERIALES!A8:D373,3,FALSE)</f>
        <v>Uniones especiales de alta resistencia para tubería</v>
      </c>
      <c r="C57" s="432"/>
      <c r="D57" s="432"/>
      <c r="E57" s="432"/>
      <c r="F57" s="432"/>
      <c r="G57" s="432"/>
      <c r="H57" s="432"/>
      <c r="I57" s="432"/>
      <c r="J57" s="319" t="str">
        <f>VLOOKUP(A57,MATERIALES!A11:D649,2,FALSE)</f>
        <v>u</v>
      </c>
      <c r="K57" s="404">
        <v>12</v>
      </c>
      <c r="L57" s="428"/>
      <c r="M57" s="409">
        <f>VLOOKUP(A57,MATERIALES!A8:D401,4,FALSE)</f>
        <v>52472.033572044318</v>
      </c>
      <c r="N57" s="279">
        <f t="shared" si="1"/>
        <v>629664.40286453185</v>
      </c>
    </row>
    <row r="58" spans="1:17">
      <c r="A58" s="167"/>
      <c r="B58" s="49"/>
      <c r="C58" s="432"/>
      <c r="D58" s="432"/>
      <c r="E58" s="432"/>
      <c r="F58" s="432"/>
      <c r="G58" s="432"/>
      <c r="H58" s="432"/>
      <c r="I58" s="432"/>
      <c r="J58" s="318"/>
      <c r="K58" s="404"/>
      <c r="L58" s="428"/>
      <c r="M58" s="409"/>
      <c r="N58" s="279"/>
    </row>
    <row r="59" spans="1:17">
      <c r="A59" s="167"/>
      <c r="B59" s="49"/>
      <c r="C59" s="432"/>
      <c r="D59" s="432"/>
      <c r="E59" s="432"/>
      <c r="F59" s="432"/>
      <c r="G59" s="432"/>
      <c r="H59" s="432"/>
      <c r="I59" s="432"/>
      <c r="J59" s="318"/>
      <c r="K59" s="404"/>
      <c r="L59" s="428"/>
      <c r="M59" s="409"/>
      <c r="N59" s="279"/>
    </row>
    <row r="60" spans="1:17">
      <c r="A60" s="167"/>
      <c r="B60" s="49"/>
      <c r="C60" s="432"/>
      <c r="D60" s="432"/>
      <c r="E60" s="432"/>
      <c r="F60" s="432"/>
      <c r="G60" s="432"/>
      <c r="H60" s="432"/>
      <c r="I60" s="432"/>
      <c r="J60" s="318"/>
      <c r="K60" s="404"/>
      <c r="L60" s="428"/>
      <c r="M60" s="409"/>
      <c r="N60" s="279"/>
    </row>
    <row r="61" spans="1:17">
      <c r="A61" s="167"/>
      <c r="B61" s="49"/>
      <c r="C61" s="432"/>
      <c r="D61" s="432"/>
      <c r="E61" s="432"/>
      <c r="F61" s="432"/>
      <c r="G61" s="432"/>
      <c r="H61" s="432"/>
      <c r="I61" s="432"/>
      <c r="J61" s="318"/>
      <c r="K61" s="404"/>
      <c r="L61" s="428"/>
      <c r="M61" s="409"/>
      <c r="N61" s="279"/>
    </row>
    <row r="62" spans="1:17" ht="15.75" thickBot="1">
      <c r="B62" s="49"/>
      <c r="C62" s="317"/>
      <c r="D62" s="317"/>
      <c r="E62" s="317"/>
      <c r="F62" s="317"/>
      <c r="G62" s="317"/>
      <c r="H62" s="317"/>
      <c r="I62" s="317"/>
      <c r="J62" s="442"/>
      <c r="K62" s="132"/>
      <c r="L62" s="332"/>
      <c r="M62" s="409"/>
      <c r="N62" s="279"/>
    </row>
    <row r="63" spans="1:17" ht="15.75" thickBot="1">
      <c r="B63" s="825" t="s">
        <v>953</v>
      </c>
      <c r="C63" s="826"/>
      <c r="D63" s="826"/>
      <c r="E63" s="826"/>
      <c r="F63" s="826"/>
      <c r="G63" s="826"/>
      <c r="H63" s="826"/>
      <c r="I63" s="826"/>
      <c r="J63" s="826"/>
      <c r="K63" s="826"/>
      <c r="L63" s="826"/>
      <c r="M63" s="827"/>
      <c r="N63" s="401">
        <f>SUM(N52:N62)</f>
        <v>40269618.486932665</v>
      </c>
    </row>
    <row r="64" spans="1:17">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828" t="s">
        <v>961</v>
      </c>
      <c r="M67" s="801"/>
      <c r="N67" s="82" t="s">
        <v>951</v>
      </c>
    </row>
    <row r="68" spans="1:15">
      <c r="A68" t="s">
        <v>1400</v>
      </c>
      <c r="B68" s="52" t="str">
        <f>VLOOKUP(A68,TRANSPORTE!A5:D117,3,FALSE)</f>
        <v>Transporte de tubos. celdas, etc.</v>
      </c>
      <c r="C68" s="324"/>
      <c r="D68" s="324"/>
      <c r="E68" s="324"/>
      <c r="F68" s="324"/>
      <c r="G68" s="324"/>
      <c r="H68" s="318" t="s">
        <v>1468</v>
      </c>
      <c r="I68" s="286">
        <v>1</v>
      </c>
      <c r="J68" s="293">
        <v>1</v>
      </c>
      <c r="K68" s="286">
        <f>I68*J68</f>
        <v>1</v>
      </c>
      <c r="L68" s="829">
        <f>VLOOKUP(A68,TRANSPORTE!A5:D117,4,FALSE)</f>
        <v>1077324.2946686023</v>
      </c>
      <c r="M68" s="830"/>
      <c r="N68" s="294">
        <f>K68*L68</f>
        <v>1077324.2946686023</v>
      </c>
    </row>
    <row r="69" spans="1:15">
      <c r="A69" t="s">
        <v>1399</v>
      </c>
      <c r="B69" s="52" t="str">
        <f>VLOOKUP(A69,TRANSPORTE!A5:D117,3,FALSE)</f>
        <v>Pasajes aéreos</v>
      </c>
      <c r="C69" s="53"/>
      <c r="D69" s="53"/>
      <c r="E69" s="53"/>
      <c r="F69" s="53"/>
      <c r="G69" s="53"/>
      <c r="H69" s="318" t="s">
        <v>945</v>
      </c>
      <c r="I69" s="286">
        <v>3</v>
      </c>
      <c r="J69" s="293">
        <v>1</v>
      </c>
      <c r="K69" s="286">
        <f>I69*J69</f>
        <v>3</v>
      </c>
      <c r="L69" s="829">
        <f>VLOOKUP(A69,TRANSPORTE!A5:D117,4,FALSE)</f>
        <v>104154.45941885859</v>
      </c>
      <c r="M69" s="830"/>
      <c r="N69" s="294">
        <f>K69*L69</f>
        <v>312463.37825657579</v>
      </c>
    </row>
    <row r="70" spans="1:15">
      <c r="B70" s="52"/>
      <c r="C70" s="53"/>
      <c r="D70" s="53"/>
      <c r="E70" s="53"/>
      <c r="F70" s="53"/>
      <c r="G70" s="53"/>
      <c r="H70" s="318"/>
      <c r="I70" s="286"/>
      <c r="J70" s="293"/>
      <c r="K70" s="286"/>
      <c r="L70" s="829"/>
      <c r="M70" s="830"/>
      <c r="N70" s="294"/>
    </row>
    <row r="71" spans="1:15">
      <c r="B71" s="52"/>
      <c r="C71" s="53"/>
      <c r="D71" s="53"/>
      <c r="E71" s="53"/>
      <c r="F71" s="53"/>
      <c r="G71" s="53"/>
      <c r="H71" s="318"/>
      <c r="I71" s="286"/>
      <c r="J71" s="293"/>
      <c r="K71" s="286"/>
      <c r="L71" s="829"/>
      <c r="M71" s="830"/>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14"/>
      <c r="M73" s="815"/>
      <c r="N73" s="133"/>
    </row>
    <row r="74" spans="1:15" ht="15.75" thickBot="1">
      <c r="B74" s="831" t="s">
        <v>953</v>
      </c>
      <c r="C74" s="832"/>
      <c r="D74" s="832"/>
      <c r="E74" s="832"/>
      <c r="F74" s="832"/>
      <c r="G74" s="832"/>
      <c r="H74" s="832"/>
      <c r="I74" s="832"/>
      <c r="J74" s="832"/>
      <c r="K74" s="832"/>
      <c r="L74" s="832"/>
      <c r="M74" s="833"/>
      <c r="N74" s="110">
        <f>N68+N69+N70+N71+N72</f>
        <v>1389787.672925178</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1" t="s">
        <v>963</v>
      </c>
      <c r="C78" s="852"/>
      <c r="D78" s="852"/>
      <c r="E78" s="852"/>
      <c r="F78" s="852"/>
      <c r="G78" s="852"/>
      <c r="H78" s="852"/>
      <c r="I78" s="79" t="s">
        <v>964</v>
      </c>
      <c r="J78" s="81" t="s">
        <v>1410</v>
      </c>
      <c r="K78" s="80" t="s">
        <v>966</v>
      </c>
      <c r="L78" s="853" t="s">
        <v>950</v>
      </c>
      <c r="M78" s="854"/>
      <c r="N78" s="104" t="s">
        <v>951</v>
      </c>
    </row>
    <row r="79" spans="1:15">
      <c r="A79" s="168" t="s">
        <v>6</v>
      </c>
      <c r="B79" s="55" t="str">
        <f>VLOOKUP(A79,'MANO DE OBRA'!A8:D68,3,FALSE)</f>
        <v xml:space="preserve">Obrero </v>
      </c>
      <c r="C79" s="53"/>
      <c r="D79" s="53"/>
      <c r="E79" s="53"/>
      <c r="F79" s="53"/>
      <c r="G79" s="53"/>
      <c r="H79" s="53"/>
      <c r="I79" s="299">
        <f t="shared" ref="I79:I82" si="2">K79/J79*100</f>
        <v>29260.000000000004</v>
      </c>
      <c r="J79" s="300">
        <v>185</v>
      </c>
      <c r="K79" s="301">
        <f>VLOOKUP(A79,'MANO DE OBRA'!A8:D99,4,FALSE)</f>
        <v>54131</v>
      </c>
      <c r="L79" s="56"/>
      <c r="M79" s="441">
        <v>1</v>
      </c>
      <c r="N79" s="402">
        <f t="shared" ref="N79:N82" si="3">K79/M79</f>
        <v>54131</v>
      </c>
      <c r="O79" s="112"/>
    </row>
    <row r="80" spans="1:15">
      <c r="A80" s="168" t="s">
        <v>74</v>
      </c>
      <c r="B80" s="55" t="str">
        <f>VLOOKUP(A80,'MANO DE OBRA'!A8:D69,3,FALSE)</f>
        <v>Ingeniero de Montaje y Prueba Pilote (1)</v>
      </c>
      <c r="C80" s="53"/>
      <c r="D80" s="53"/>
      <c r="E80" s="53"/>
      <c r="F80" s="53"/>
      <c r="G80" s="53"/>
      <c r="H80" s="53"/>
      <c r="I80" s="299">
        <f t="shared" si="2"/>
        <v>257965.03444028978</v>
      </c>
      <c r="J80" s="300">
        <v>185</v>
      </c>
      <c r="K80" s="301">
        <f>VLOOKUP(A80,'MANO DE OBRA'!A8:D100,4,FALSE)</f>
        <v>477235.31371453602</v>
      </c>
      <c r="L80" s="56"/>
      <c r="M80" s="441">
        <v>1</v>
      </c>
      <c r="N80" s="402">
        <f t="shared" si="3"/>
        <v>477235.31371453602</v>
      </c>
    </row>
    <row r="81" spans="1:14">
      <c r="A81" s="168"/>
      <c r="B81" s="55"/>
      <c r="C81" s="53"/>
      <c r="D81" s="53"/>
      <c r="E81" s="53"/>
      <c r="F81" s="53"/>
      <c r="G81" s="53"/>
      <c r="H81" s="53"/>
      <c r="I81" s="299"/>
      <c r="J81" s="300"/>
      <c r="K81" s="301"/>
      <c r="L81" s="56"/>
      <c r="M81" s="441"/>
      <c r="N81" s="402"/>
    </row>
    <row r="82" spans="1:14">
      <c r="A82" t="s">
        <v>88</v>
      </c>
      <c r="B82" s="55" t="str">
        <f>VLOOKUP(A82,'MANO DE OBRA'!A9:D70,3,FALSE)</f>
        <v>Soldador experto en montaje y pruebas</v>
      </c>
      <c r="C82" s="53"/>
      <c r="D82" s="53"/>
      <c r="E82" s="53"/>
      <c r="F82" s="53"/>
      <c r="G82" s="53"/>
      <c r="H82" s="53"/>
      <c r="I82" s="299">
        <f t="shared" si="2"/>
        <v>86502.359687357821</v>
      </c>
      <c r="J82" s="300">
        <v>185</v>
      </c>
      <c r="K82" s="301">
        <f>VLOOKUP(A82,'MANO DE OBRA'!A9:D101,4,FALSE)</f>
        <v>160029.36542161196</v>
      </c>
      <c r="L82" s="56"/>
      <c r="M82" s="441">
        <v>1</v>
      </c>
      <c r="N82" s="402">
        <f t="shared" si="3"/>
        <v>160029.36542161196</v>
      </c>
    </row>
    <row r="83" spans="1:14">
      <c r="B83" s="55"/>
      <c r="C83" s="53"/>
      <c r="D83" s="53"/>
      <c r="E83" s="53"/>
      <c r="F83" s="53"/>
      <c r="G83" s="53"/>
      <c r="H83" s="53"/>
      <c r="I83" s="299"/>
      <c r="J83" s="300"/>
      <c r="K83" s="301"/>
      <c r="L83" s="325"/>
      <c r="M83" s="441"/>
      <c r="N83" s="402"/>
    </row>
    <row r="84" spans="1:14">
      <c r="B84" s="55"/>
      <c r="C84" s="53"/>
      <c r="D84" s="53"/>
      <c r="E84" s="53"/>
      <c r="F84" s="53"/>
      <c r="G84" s="53"/>
      <c r="H84" s="53"/>
      <c r="I84" s="299"/>
      <c r="J84" s="300"/>
      <c r="K84" s="301"/>
      <c r="L84" s="325"/>
      <c r="M84" s="307"/>
      <c r="N84" s="303"/>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7"/>
      <c r="J85" s="478"/>
      <c r="K85" s="479"/>
      <c r="L85" s="980"/>
      <c r="M85" s="980"/>
      <c r="N85" s="480"/>
    </row>
    <row r="86" spans="1:14" ht="15.75" thickBot="1">
      <c r="B86" s="831" t="s">
        <v>953</v>
      </c>
      <c r="C86" s="832"/>
      <c r="D86" s="832"/>
      <c r="E86" s="832"/>
      <c r="F86" s="832"/>
      <c r="G86" s="832"/>
      <c r="H86" s="832"/>
      <c r="I86" s="832"/>
      <c r="J86" s="832"/>
      <c r="K86" s="832"/>
      <c r="L86" s="832"/>
      <c r="M86" s="833"/>
      <c r="N86" s="467">
        <f>SUM(N79:N85)</f>
        <v>691395.67913614796</v>
      </c>
    </row>
    <row r="87" spans="1:14" ht="15.75" thickBot="1">
      <c r="B87" s="39"/>
      <c r="C87" s="40"/>
      <c r="D87" s="40"/>
      <c r="E87" s="40"/>
      <c r="F87" s="40"/>
      <c r="G87" s="40"/>
      <c r="H87" s="40"/>
      <c r="I87" s="40"/>
      <c r="J87" s="40"/>
      <c r="K87" s="40"/>
      <c r="L87" s="40"/>
      <c r="M87" s="40"/>
      <c r="N87" s="41"/>
    </row>
    <row r="88" spans="1:14" ht="15.75" thickBot="1">
      <c r="B88" s="825" t="s">
        <v>967</v>
      </c>
      <c r="C88" s="826"/>
      <c r="D88" s="826"/>
      <c r="E88" s="826"/>
      <c r="F88" s="826"/>
      <c r="G88" s="826"/>
      <c r="H88" s="826"/>
      <c r="I88" s="826"/>
      <c r="J88" s="826"/>
      <c r="K88" s="826"/>
      <c r="L88" s="826"/>
      <c r="M88" s="827"/>
      <c r="N88" s="105">
        <f>N86+N74+N63+N47</f>
        <v>60903392.855276726</v>
      </c>
    </row>
    <row r="89" spans="1:14">
      <c r="B89" s="39"/>
      <c r="C89" s="40"/>
      <c r="D89" s="40"/>
      <c r="E89" s="40"/>
      <c r="F89" s="40"/>
      <c r="G89" s="40"/>
      <c r="H89" s="40"/>
      <c r="I89" s="40"/>
      <c r="J89" s="40"/>
      <c r="K89" s="40"/>
      <c r="L89" s="40"/>
      <c r="M89" s="40"/>
      <c r="N89" s="41"/>
    </row>
    <row r="90" spans="1:14">
      <c r="B90" s="70" t="s">
        <v>968</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16" t="s">
        <v>969</v>
      </c>
      <c r="C92" s="817"/>
      <c r="D92" s="817"/>
      <c r="E92" s="817"/>
      <c r="F92" s="817"/>
      <c r="G92" s="817"/>
      <c r="H92" s="817"/>
      <c r="I92" s="321"/>
      <c r="J92" s="341"/>
      <c r="K92" s="309" t="s">
        <v>970</v>
      </c>
      <c r="L92" s="855" t="s">
        <v>971</v>
      </c>
      <c r="M92" s="856"/>
      <c r="N92" s="310"/>
    </row>
    <row r="93" spans="1:14">
      <c r="B93" s="857" t="s">
        <v>972</v>
      </c>
      <c r="C93" s="858"/>
      <c r="D93" s="858"/>
      <c r="E93" s="858"/>
      <c r="F93" s="858"/>
      <c r="G93" s="858"/>
      <c r="H93" s="858"/>
      <c r="I93" s="93"/>
      <c r="J93" s="94"/>
      <c r="K93" s="311">
        <v>0.2</v>
      </c>
      <c r="L93" s="859">
        <f>N88*K93</f>
        <v>12180678.571055345</v>
      </c>
      <c r="M93" s="860"/>
      <c r="N93" s="57"/>
    </row>
    <row r="94" spans="1:14">
      <c r="B94" s="95" t="s">
        <v>973</v>
      </c>
      <c r="C94" s="96"/>
      <c r="D94" s="96"/>
      <c r="E94" s="96"/>
      <c r="F94" s="96"/>
      <c r="G94" s="96"/>
      <c r="H94" s="96"/>
      <c r="I94" s="93"/>
      <c r="J94" s="94"/>
      <c r="K94" s="311">
        <v>0.05</v>
      </c>
      <c r="L94" s="859">
        <f>N88*K94</f>
        <v>3045169.6427638363</v>
      </c>
      <c r="M94" s="860"/>
      <c r="N94" s="57"/>
    </row>
    <row r="95" spans="1:14" ht="15.75" thickBot="1">
      <c r="B95" s="97" t="s">
        <v>974</v>
      </c>
      <c r="C95" s="98"/>
      <c r="D95" s="98"/>
      <c r="E95" s="98"/>
      <c r="F95" s="98"/>
      <c r="G95" s="98"/>
      <c r="H95" s="98"/>
      <c r="I95" s="99"/>
      <c r="J95" s="100"/>
      <c r="K95" s="312">
        <v>0.05</v>
      </c>
      <c r="L95" s="861">
        <f>N88*K95</f>
        <v>3045169.6427638363</v>
      </c>
      <c r="M95" s="862"/>
      <c r="N95" s="57"/>
    </row>
    <row r="96" spans="1:14" ht="15.75" thickBot="1">
      <c r="B96" s="825" t="s">
        <v>953</v>
      </c>
      <c r="C96" s="826"/>
      <c r="D96" s="826"/>
      <c r="E96" s="826"/>
      <c r="F96" s="826"/>
      <c r="G96" s="826"/>
      <c r="H96" s="826"/>
      <c r="I96" s="826"/>
      <c r="J96" s="826"/>
      <c r="K96" s="826"/>
      <c r="L96" s="826"/>
      <c r="M96" s="827"/>
      <c r="N96" s="58">
        <f>L93+L94+L95</f>
        <v>18271017.856583018</v>
      </c>
    </row>
    <row r="97" spans="1:14" ht="15.75" thickBot="1">
      <c r="B97" s="39"/>
      <c r="C97" s="40"/>
      <c r="D97" s="40"/>
      <c r="E97" s="40"/>
      <c r="F97" s="40"/>
      <c r="G97" s="40"/>
      <c r="H97" s="40"/>
      <c r="I97" s="40"/>
      <c r="J97" s="40"/>
      <c r="K97" s="40"/>
      <c r="L97" s="40"/>
      <c r="M97" s="40"/>
      <c r="N97" s="41"/>
    </row>
    <row r="98" spans="1:14" ht="15.75" thickBot="1">
      <c r="A98" t="s">
        <v>2016</v>
      </c>
      <c r="B98" s="825" t="s">
        <v>975</v>
      </c>
      <c r="C98" s="826"/>
      <c r="D98" s="826"/>
      <c r="E98" s="826"/>
      <c r="F98" s="826"/>
      <c r="G98" s="826"/>
      <c r="H98" s="826"/>
      <c r="I98" s="826"/>
      <c r="J98" s="826"/>
      <c r="K98" s="826"/>
      <c r="L98" s="826"/>
      <c r="M98" s="827"/>
      <c r="N98" s="195">
        <f>N88+N96</f>
        <v>79174410.711859748</v>
      </c>
    </row>
    <row r="99" spans="1:14">
      <c r="B99" s="246"/>
      <c r="C99" s="247"/>
      <c r="D99" s="247"/>
      <c r="E99" s="247"/>
      <c r="F99" s="247"/>
      <c r="G99" s="247"/>
      <c r="H99" s="247"/>
      <c r="I99" s="247"/>
      <c r="J99" s="247"/>
      <c r="K99" s="247"/>
      <c r="L99" s="247"/>
      <c r="M99" s="247"/>
      <c r="N99" s="248"/>
    </row>
    <row r="100" spans="1:14">
      <c r="B100" s="249"/>
      <c r="C100" s="250"/>
      <c r="D100" s="250"/>
      <c r="E100" s="250"/>
      <c r="F100" s="250"/>
      <c r="G100" s="250"/>
      <c r="H100" s="250"/>
      <c r="I100" s="250"/>
      <c r="J100" s="250"/>
      <c r="K100" s="250"/>
      <c r="L100" s="250"/>
      <c r="M100" s="250"/>
      <c r="N100" s="251"/>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424" t="s">
        <v>976</v>
      </c>
      <c r="F103" s="424"/>
      <c r="G103" s="424"/>
      <c r="H103" s="424"/>
      <c r="I103" s="424"/>
      <c r="J103" s="424"/>
      <c r="K103" s="250"/>
      <c r="L103" s="250"/>
      <c r="M103" s="250"/>
      <c r="N103" s="251"/>
    </row>
    <row r="104" spans="1:14">
      <c r="B104" s="249"/>
      <c r="C104" s="250"/>
      <c r="D104" s="250"/>
      <c r="E104" s="250" t="s">
        <v>977</v>
      </c>
      <c r="F104" s="250"/>
      <c r="G104" s="250"/>
      <c r="H104" s="250"/>
      <c r="I104" s="250"/>
      <c r="J104" s="250"/>
      <c r="K104" s="250"/>
      <c r="L104" s="250"/>
      <c r="M104" s="250"/>
      <c r="N104" s="251"/>
    </row>
    <row r="105" spans="1:14">
      <c r="B105" s="249"/>
      <c r="C105" s="250"/>
      <c r="D105" s="250"/>
      <c r="E105" s="250" t="s">
        <v>978</v>
      </c>
      <c r="F105" s="250"/>
      <c r="G105" s="250"/>
      <c r="H105" s="250"/>
      <c r="I105" s="250"/>
      <c r="J105" s="250"/>
      <c r="K105" s="250"/>
      <c r="L105" s="250"/>
      <c r="M105" s="250"/>
      <c r="N105" s="251"/>
    </row>
    <row r="106" spans="1:14">
      <c r="B106" s="249"/>
      <c r="C106" s="250"/>
      <c r="D106" s="250"/>
      <c r="E106" s="250" t="s">
        <v>979</v>
      </c>
      <c r="F106" s="250"/>
      <c r="G106" s="250"/>
      <c r="H106" s="250"/>
      <c r="I106" s="250"/>
      <c r="J106" s="250"/>
      <c r="K106" s="250"/>
      <c r="L106" s="250"/>
      <c r="M106" s="250"/>
      <c r="N106" s="251"/>
    </row>
    <row r="107" spans="1:14" ht="15.75" thickBot="1">
      <c r="B107" s="249"/>
      <c r="C107" s="250"/>
      <c r="D107" s="250"/>
      <c r="E107" s="250"/>
      <c r="F107" s="250" t="s">
        <v>980</v>
      </c>
      <c r="G107" s="250"/>
      <c r="H107" s="250"/>
      <c r="I107" s="250"/>
      <c r="J107" s="250"/>
      <c r="K107" s="250"/>
      <c r="L107" s="250"/>
      <c r="M107" s="250"/>
      <c r="N107" s="251"/>
    </row>
    <row r="108" spans="1:14">
      <c r="B108" s="234" t="s">
        <v>2216</v>
      </c>
      <c r="C108" s="235"/>
      <c r="D108" s="235"/>
      <c r="E108" s="235"/>
      <c r="F108" s="235"/>
      <c r="G108" s="235"/>
      <c r="H108" s="235"/>
      <c r="I108" s="235"/>
      <c r="J108" s="235"/>
      <c r="K108" s="235"/>
      <c r="L108" s="235"/>
      <c r="M108" s="235"/>
      <c r="N108" s="236"/>
    </row>
    <row r="109" spans="1:14">
      <c r="B109" s="252"/>
      <c r="C109" s="253"/>
      <c r="D109" s="253"/>
      <c r="E109" s="253"/>
      <c r="F109" s="253"/>
      <c r="G109" s="253"/>
      <c r="H109" s="253"/>
      <c r="I109" s="253"/>
      <c r="J109" s="253"/>
      <c r="K109" s="253"/>
      <c r="L109" s="253"/>
      <c r="M109" s="253"/>
      <c r="N109" s="254"/>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ht="15.75" thickBot="1">
      <c r="B112" s="255"/>
      <c r="C112" s="256"/>
      <c r="D112" s="256"/>
      <c r="E112" s="256"/>
      <c r="F112" s="256"/>
      <c r="G112" s="256"/>
      <c r="H112" s="256"/>
      <c r="I112" s="256"/>
      <c r="J112" s="256"/>
      <c r="K112" s="256"/>
      <c r="L112" s="256"/>
      <c r="M112" s="256"/>
      <c r="N112" s="257"/>
    </row>
    <row r="113" spans="2:14">
      <c r="B113" s="258"/>
      <c r="C113" s="259"/>
      <c r="D113" s="259"/>
      <c r="E113" s="259"/>
      <c r="F113" s="259"/>
      <c r="G113" s="259"/>
      <c r="H113" s="259"/>
      <c r="I113" s="259"/>
      <c r="J113" s="259"/>
      <c r="K113" s="259"/>
      <c r="L113" s="259"/>
      <c r="M113" s="259"/>
      <c r="N113" s="260"/>
    </row>
    <row r="114" spans="2:14">
      <c r="B114" s="261" t="s">
        <v>2217</v>
      </c>
      <c r="C114" s="262"/>
      <c r="D114" s="262"/>
      <c r="E114" s="262"/>
      <c r="F114" s="262"/>
      <c r="G114" s="262"/>
      <c r="H114" s="262"/>
      <c r="I114" s="262"/>
      <c r="J114" s="262"/>
      <c r="K114" s="262"/>
      <c r="L114" s="262"/>
      <c r="M114" s="262"/>
      <c r="N114" s="263"/>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46"/>
      <c r="C119" s="347"/>
      <c r="D119" s="347"/>
      <c r="E119" s="347"/>
      <c r="F119" s="347"/>
      <c r="G119" s="347"/>
      <c r="H119" s="347"/>
      <c r="I119" s="347"/>
      <c r="J119" s="347"/>
      <c r="K119" s="347"/>
      <c r="L119" s="347"/>
      <c r="M119" s="347"/>
      <c r="N119" s="348"/>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261"/>
      <c r="C122" s="262"/>
      <c r="D122" s="262"/>
      <c r="E122" s="262"/>
      <c r="F122" s="262"/>
      <c r="G122" s="262"/>
      <c r="H122" s="262"/>
      <c r="I122" s="262"/>
      <c r="J122" s="262"/>
      <c r="K122" s="262"/>
      <c r="L122" s="262"/>
      <c r="M122" s="262"/>
      <c r="N122" s="263"/>
    </row>
    <row r="123" spans="2:14">
      <c r="B123" s="249"/>
      <c r="C123" s="250"/>
      <c r="D123" s="250"/>
      <c r="E123" s="250" t="s">
        <v>976</v>
      </c>
      <c r="F123" s="424"/>
      <c r="G123" s="424"/>
      <c r="H123" s="250"/>
      <c r="I123" s="250"/>
      <c r="J123" s="250"/>
      <c r="K123" s="250"/>
      <c r="L123" s="250"/>
      <c r="M123" s="250"/>
      <c r="N123" s="251"/>
    </row>
    <row r="124" spans="2:14">
      <c r="B124" s="249"/>
      <c r="C124" s="250"/>
      <c r="D124" s="250"/>
      <c r="E124" s="425" t="s">
        <v>977</v>
      </c>
      <c r="F124" s="250"/>
      <c r="G124" s="250"/>
      <c r="H124" s="425"/>
      <c r="I124" s="425"/>
      <c r="J124" s="425"/>
      <c r="K124" s="250"/>
      <c r="L124" s="250"/>
      <c r="M124" s="250"/>
      <c r="N124" s="251"/>
    </row>
    <row r="125" spans="2:14">
      <c r="B125" s="249"/>
      <c r="C125" s="250"/>
      <c r="D125" s="250"/>
      <c r="E125" s="264" t="s">
        <v>981</v>
      </c>
      <c r="F125" s="250"/>
      <c r="G125" s="250"/>
      <c r="H125" s="264"/>
      <c r="I125" s="264"/>
      <c r="J125" s="264"/>
      <c r="K125" s="250"/>
      <c r="L125" s="250"/>
      <c r="M125" s="250"/>
      <c r="N125" s="251"/>
    </row>
    <row r="126" spans="2:14">
      <c r="B126" s="265"/>
      <c r="C126" s="262"/>
      <c r="D126" s="262"/>
      <c r="E126" s="250" t="s">
        <v>979</v>
      </c>
      <c r="F126" s="250"/>
      <c r="G126" s="250"/>
      <c r="H126" s="250"/>
      <c r="I126" s="250"/>
      <c r="J126" s="250"/>
      <c r="K126" s="262"/>
      <c r="L126" s="262"/>
      <c r="M126" s="262"/>
      <c r="N126" s="263"/>
    </row>
    <row r="127" spans="2:14">
      <c r="B127" s="265"/>
      <c r="C127" s="262"/>
      <c r="D127" s="262"/>
      <c r="E127" s="262"/>
      <c r="F127" s="250"/>
      <c r="G127" s="250"/>
      <c r="H127" s="250"/>
      <c r="I127" s="250"/>
      <c r="J127" s="250"/>
      <c r="K127" s="262"/>
      <c r="L127" s="262"/>
      <c r="M127" s="262"/>
      <c r="N127" s="263"/>
    </row>
    <row r="128" spans="2:14">
      <c r="B128" s="265" t="s">
        <v>2220</v>
      </c>
      <c r="C128" s="264"/>
      <c r="D128" s="264"/>
      <c r="E128" s="250"/>
      <c r="F128" s="250"/>
      <c r="G128" s="250"/>
      <c r="H128" s="250"/>
      <c r="I128" s="250"/>
      <c r="J128" s="973"/>
      <c r="K128" s="973"/>
      <c r="L128" s="973"/>
      <c r="M128" s="973"/>
      <c r="N128" s="974"/>
    </row>
    <row r="129" spans="2:14" ht="15.75" thickBot="1">
      <c r="B129" s="426" t="s">
        <v>2221</v>
      </c>
      <c r="C129" s="427"/>
      <c r="D129" s="427"/>
      <c r="E129" s="266"/>
      <c r="F129" s="266"/>
      <c r="G129" s="266"/>
      <c r="H129" s="266"/>
      <c r="I129" s="266"/>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1731</v>
      </c>
      <c r="C31" s="87" t="s">
        <v>1657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326</v>
      </c>
      <c r="B36" s="838" t="str">
        <f>VLOOKUP(A36,EQUIPOS!A6:D154,3,FALSE)</f>
        <v>Sensor de Impacto para prueba de integridad tipo</v>
      </c>
      <c r="C36" s="839"/>
      <c r="D36" s="839"/>
      <c r="E36" s="839"/>
      <c r="F36" s="839"/>
      <c r="G36" s="839"/>
      <c r="H36" s="840"/>
      <c r="I36" s="274"/>
      <c r="J36" s="275"/>
      <c r="K36" s="276">
        <f>VLOOKUP(A36,EQUIPOS!A6:D163,4,FALSE)</f>
        <v>89245.727566631671</v>
      </c>
      <c r="L36" s="277"/>
      <c r="M36" s="343">
        <v>1</v>
      </c>
      <c r="N36" s="279">
        <f>K36/M36</f>
        <v>89245.727566631671</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89245.727566631671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289"/>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c r="B71" s="55"/>
      <c r="C71" s="53"/>
      <c r="D71" s="53"/>
      <c r="E71" s="53"/>
      <c r="F71" s="53"/>
      <c r="G71" s="53"/>
      <c r="H71" s="53"/>
      <c r="I71" s="299"/>
      <c r="J71" s="300"/>
      <c r="K71" s="301"/>
      <c r="L71" s="56"/>
      <c r="M71" s="441"/>
      <c r="N71" s="402"/>
      <c r="O71" s="112"/>
    </row>
    <row r="72" spans="1:15">
      <c r="A72" s="168" t="s">
        <v>89</v>
      </c>
      <c r="B72" s="55" t="str">
        <f>VLOOKUP(A72,'MANO DE OBRA'!A7:D67,3,FALSE)</f>
        <v>Operador prueba de integridad</v>
      </c>
      <c r="C72" s="53"/>
      <c r="D72" s="53"/>
      <c r="E72" s="53"/>
      <c r="F72" s="53"/>
      <c r="G72" s="53"/>
      <c r="H72" s="53"/>
      <c r="I72" s="299">
        <f>K72/J72*100</f>
        <v>72085.299739464841</v>
      </c>
      <c r="J72" s="300">
        <v>185</v>
      </c>
      <c r="K72" s="301">
        <f>VLOOKUP(A72,'MANO DE OBRA'!A7:D98,4,FALSE)</f>
        <v>133357.80451800997</v>
      </c>
      <c r="L72" s="56"/>
      <c r="M72" s="439">
        <v>0.33333332999999998</v>
      </c>
      <c r="N72" s="402">
        <f>K72/M72</f>
        <v>400073.41755476414</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400073.41755476414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489319.14512139582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97863.82902427917</v>
      </c>
      <c r="M84" s="860"/>
      <c r="N84" s="57"/>
    </row>
    <row r="85" spans="1:14">
      <c r="B85" s="95" t="s">
        <v>973</v>
      </c>
      <c r="C85" s="96"/>
      <c r="D85" s="96"/>
      <c r="E85" s="96"/>
      <c r="F85" s="96"/>
      <c r="G85" s="96"/>
      <c r="H85" s="96"/>
      <c r="I85" s="93"/>
      <c r="J85" s="94"/>
      <c r="K85" s="311">
        <v>0.05</v>
      </c>
      <c r="L85" s="859">
        <f>N79*K85</f>
        <v>24465.957256069792</v>
      </c>
      <c r="M85" s="860"/>
      <c r="N85" s="57"/>
    </row>
    <row r="86" spans="1:14" ht="15.75" thickBot="1">
      <c r="B86" s="97" t="s">
        <v>974</v>
      </c>
      <c r="C86" s="98"/>
      <c r="D86" s="98"/>
      <c r="E86" s="98"/>
      <c r="F86" s="98"/>
      <c r="G86" s="98"/>
      <c r="H86" s="98"/>
      <c r="I86" s="99"/>
      <c r="J86" s="100"/>
      <c r="K86" s="312">
        <v>0.05</v>
      </c>
      <c r="L86" s="861">
        <f>N79*K86</f>
        <v>24465.957256069792</v>
      </c>
      <c r="M86" s="862"/>
      <c r="N86" s="57"/>
    </row>
    <row r="87" spans="1:14" ht="15.75" thickBot="1">
      <c r="B87" s="825" t="s">
        <v>953</v>
      </c>
      <c r="C87" s="826"/>
      <c r="D87" s="826"/>
      <c r="E87" s="826"/>
      <c r="F87" s="826"/>
      <c r="G87" s="826"/>
      <c r="H87" s="826"/>
      <c r="I87" s="826"/>
      <c r="J87" s="826"/>
      <c r="K87" s="826"/>
      <c r="L87" s="826"/>
      <c r="M87" s="827"/>
      <c r="N87" s="58">
        <f>L84+L85+L86</f>
        <v>146795.74353641874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636114.88865781459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1105</v>
      </c>
      <c r="C31" s="87" t="s">
        <v>2101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320</v>
      </c>
      <c r="B36" s="838" t="str">
        <f>VLOOKUP(A36,EQUIPOS!A6:D154,3,FALSE)</f>
        <v>Retroexcavadora sobre llantas, motor 62HP, Profundidad de excavación de 5.41 metros.</v>
      </c>
      <c r="C36" s="839"/>
      <c r="D36" s="839"/>
      <c r="E36" s="839"/>
      <c r="F36" s="839"/>
      <c r="G36" s="839"/>
      <c r="H36" s="840"/>
      <c r="I36" s="274"/>
      <c r="J36" s="275"/>
      <c r="K36" s="276">
        <f>VLOOKUP(A36,EQUIPOS!A6:D163,4,FALSE)</f>
        <v>91549.124942390568</v>
      </c>
      <c r="L36" s="277"/>
      <c r="M36" s="343">
        <v>10</v>
      </c>
      <c r="N36" s="279">
        <f>K36/M36</f>
        <v>9154.9124942390572</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336.34905451801001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9491.2615487570674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593</v>
      </c>
      <c r="B48" s="49" t="str">
        <f>VLOOKUP(A48,MATERIALES!A5:D373,3,FALSE)</f>
        <v>Paral en madera rolliza de 5´´ y 4,5m de longitud (tablestacados)</v>
      </c>
      <c r="C48" s="288"/>
      <c r="D48" s="288"/>
      <c r="E48" s="288"/>
      <c r="F48" s="288"/>
      <c r="G48" s="288"/>
      <c r="H48" s="288"/>
      <c r="I48" s="275"/>
      <c r="J48" s="231" t="str">
        <f>VLOOKUP(A48,MATERIALES!A4:D640,2,FALSE)</f>
        <v>u</v>
      </c>
      <c r="K48" s="289">
        <v>0.48888888888888893</v>
      </c>
      <c r="L48" s="274"/>
      <c r="M48" s="409">
        <f>VLOOKUP(A48,MATERIALES!A5:D396,4,FALSE)</f>
        <v>32405.455884795854</v>
      </c>
      <c r="N48" s="279">
        <f>K48*M48</f>
        <v>15842.667321455752</v>
      </c>
    </row>
    <row r="49" spans="1:14">
      <c r="A49" s="167" t="s">
        <v>670</v>
      </c>
      <c r="B49" s="49" t="str">
        <f>VLOOKUP(A49,MATERIALES!A6:D373,3,FALSE)</f>
        <v>Tablestaca en madera aserrada (0,25*0,05*3)</v>
      </c>
      <c r="C49" s="432"/>
      <c r="D49" s="432"/>
      <c r="E49" s="432"/>
      <c r="F49" s="432"/>
      <c r="G49" s="432"/>
      <c r="H49" s="432"/>
      <c r="I49" s="432"/>
      <c r="J49" s="318" t="str">
        <f>VLOOKUP(A49,MATERIALES!A5:D641,2,FALSE)</f>
        <v>u</v>
      </c>
      <c r="K49" s="404">
        <v>1.3333333333333333</v>
      </c>
      <c r="L49" s="428"/>
      <c r="M49" s="409">
        <f>VLOOKUP(A49,MATERIALES!A6:D397,4,FALSE)</f>
        <v>20825.552543214086</v>
      </c>
      <c r="N49" s="279">
        <f>K49*M49</f>
        <v>27767.403390952113</v>
      </c>
    </row>
    <row r="50" spans="1:14">
      <c r="A50" s="167" t="s">
        <v>898</v>
      </c>
      <c r="B50" s="49" t="str">
        <f>VLOOKUP(A50,MATERIALES!A6:D373,3,FALSE)</f>
        <v>Alambre Negro Para Amarre</v>
      </c>
      <c r="C50" s="432"/>
      <c r="D50" s="432"/>
      <c r="E50" s="432"/>
      <c r="F50" s="432"/>
      <c r="G50" s="432"/>
      <c r="H50" s="432"/>
      <c r="I50" s="432"/>
      <c r="J50" s="318" t="str">
        <f>VLOOKUP(A50,MATERIALES!A6:D642,2,FALSE)</f>
        <v>kg</v>
      </c>
      <c r="K50" s="404">
        <v>1.5</v>
      </c>
      <c r="L50" s="428"/>
      <c r="M50" s="409">
        <f>VLOOKUP(A50,MATERIALES!A6:D398,4,FALSE)</f>
        <v>4570.4955080608861</v>
      </c>
      <c r="N50" s="279">
        <f>K50*M50</f>
        <v>6855.7432620913296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50465.813974499193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9</v>
      </c>
      <c r="B71" s="55" t="str">
        <f>VLOOKUP(A71,'MANO DE OBRA'!A8:D68,3,FALSE)</f>
        <v>Obrero (3)</v>
      </c>
      <c r="C71" s="53"/>
      <c r="D71" s="53"/>
      <c r="E71" s="53"/>
      <c r="F71" s="53"/>
      <c r="G71" s="53"/>
      <c r="H71" s="53"/>
      <c r="I71" s="299">
        <f>K71/J71*100</f>
        <v>87780</v>
      </c>
      <c r="J71" s="300">
        <v>185</v>
      </c>
      <c r="K71" s="301">
        <f>VLOOKUP(A71,'MANO DE OBRA'!A8:D99,4,FALSE)</f>
        <v>162393</v>
      </c>
      <c r="L71" s="56"/>
      <c r="M71" s="441">
        <v>80</v>
      </c>
      <c r="N71" s="402">
        <f>K71/M71</f>
        <v>2029.9124999999999</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9">
        <v>80</v>
      </c>
      <c r="N72" s="402">
        <f>K72/M72</f>
        <v>1333.5780451800997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3363.4905451800996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63320.566068436361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12664.113213687273</v>
      </c>
      <c r="M84" s="860"/>
      <c r="N84" s="57"/>
    </row>
    <row r="85" spans="1:14">
      <c r="B85" s="95" t="s">
        <v>973</v>
      </c>
      <c r="C85" s="96"/>
      <c r="D85" s="96"/>
      <c r="E85" s="96"/>
      <c r="F85" s="96"/>
      <c r="G85" s="96"/>
      <c r="H85" s="96"/>
      <c r="I85" s="93"/>
      <c r="J85" s="94"/>
      <c r="K85" s="311">
        <v>0.05</v>
      </c>
      <c r="L85" s="859">
        <f>N79*K85</f>
        <v>3166.0283034218182</v>
      </c>
      <c r="M85" s="860"/>
      <c r="N85" s="57"/>
    </row>
    <row r="86" spans="1:14" ht="15.75" thickBot="1">
      <c r="B86" s="97" t="s">
        <v>974</v>
      </c>
      <c r="C86" s="98"/>
      <c r="D86" s="98"/>
      <c r="E86" s="98"/>
      <c r="F86" s="98"/>
      <c r="G86" s="98"/>
      <c r="H86" s="98"/>
      <c r="I86" s="99"/>
      <c r="J86" s="100"/>
      <c r="K86" s="312">
        <v>0.05</v>
      </c>
      <c r="L86" s="861">
        <f>N79*K86</f>
        <v>3166.0283034218182</v>
      </c>
      <c r="M86" s="862"/>
      <c r="N86" s="57"/>
    </row>
    <row r="87" spans="1:14" ht="15.75" thickBot="1">
      <c r="B87" s="825" t="s">
        <v>953</v>
      </c>
      <c r="C87" s="826"/>
      <c r="D87" s="826"/>
      <c r="E87" s="826"/>
      <c r="F87" s="826"/>
      <c r="G87" s="826"/>
      <c r="H87" s="826"/>
      <c r="I87" s="826"/>
      <c r="J87" s="826"/>
      <c r="K87" s="826"/>
      <c r="L87" s="826"/>
      <c r="M87" s="827"/>
      <c r="N87" s="58">
        <f>L84+L85+L86</f>
        <v>18996.169820530911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82316.735888967276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1106</v>
      </c>
      <c r="C31" s="87" t="s">
        <v>2102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204</v>
      </c>
      <c r="B36" s="838" t="str">
        <f>VLOOKUP(A36,EQUIPOS!A6:D154,3,FALSE)</f>
        <v xml:space="preserve">Equipo de soldadura 250 AMP
</v>
      </c>
      <c r="C36" s="839"/>
      <c r="D36" s="839"/>
      <c r="E36" s="839"/>
      <c r="F36" s="839"/>
      <c r="G36" s="839"/>
      <c r="H36" s="840"/>
      <c r="I36" s="274"/>
      <c r="J36" s="275"/>
      <c r="K36" s="276">
        <f>VLOOKUP(A36,EQUIPOS!A6:D163,4,FALSE)</f>
        <v>13563.710232125639</v>
      </c>
      <c r="L36" s="277"/>
      <c r="M36" s="343">
        <v>10</v>
      </c>
      <c r="N36" s="279">
        <f>K36/M36</f>
        <v>1356.3710232125638</v>
      </c>
    </row>
    <row r="37" spans="1:14">
      <c r="A37" s="119" t="s">
        <v>320</v>
      </c>
      <c r="B37" s="838" t="str">
        <f>VLOOKUP(A37,EQUIPOS!A7:D154,3,FALSE)</f>
        <v>Retroexcavadora sobre llantas, motor 62HP, Profundidad de excavación de 5.41 metros.</v>
      </c>
      <c r="C37" s="839"/>
      <c r="D37" s="839"/>
      <c r="E37" s="839"/>
      <c r="F37" s="839"/>
      <c r="G37" s="839"/>
      <c r="H37" s="840"/>
      <c r="I37" s="428"/>
      <c r="J37" s="429"/>
      <c r="K37" s="276">
        <f>VLOOKUP(A37,EQUIPOS!A7:D164,4,FALSE)</f>
        <v>91549.124942390568</v>
      </c>
      <c r="L37" s="342"/>
      <c r="M37" s="343">
        <v>10</v>
      </c>
      <c r="N37" s="279">
        <f>K37/M37</f>
        <v>9154.9124942390572</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402.04310903601998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10913.32662648764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662</v>
      </c>
      <c r="B48" s="49" t="str">
        <f>VLOOKUP(A48,MATERIALES!A5:D373,3,FALSE)</f>
        <v>Soldadura 7018</v>
      </c>
      <c r="C48" s="288"/>
      <c r="D48" s="288"/>
      <c r="E48" s="288"/>
      <c r="F48" s="288"/>
      <c r="G48" s="288"/>
      <c r="H48" s="288"/>
      <c r="I48" s="288"/>
      <c r="J48" s="318" t="str">
        <f>VLOOKUP(A48,MATERIALES!A4:D640,2,FALSE)</f>
        <v>kg</v>
      </c>
      <c r="K48" s="289">
        <v>3.3000000000000002E-2</v>
      </c>
      <c r="L48" s="274"/>
      <c r="M48" s="409">
        <f>VLOOKUP(A48,MATERIALES!A5:D396,4,FALSE)</f>
        <v>5362.2934285301581</v>
      </c>
      <c r="N48" s="279">
        <f>K48*M48</f>
        <v>176.95568314149523</v>
      </c>
    </row>
    <row r="49" spans="1:14">
      <c r="A49" s="167" t="s">
        <v>680</v>
      </c>
      <c r="B49" s="49" t="str">
        <f>VLOOKUP(A49,MATERIALES!A6:D373,3,FALSE)</f>
        <v>Tablestaca metálica (riel de 70 lb/yarda)</v>
      </c>
      <c r="C49" s="432"/>
      <c r="D49" s="432"/>
      <c r="E49" s="432"/>
      <c r="F49" s="432"/>
      <c r="G49" s="432"/>
      <c r="H49" s="432"/>
      <c r="I49" s="432"/>
      <c r="J49" s="319" t="str">
        <f>VLOOKUP(A49,MATERIALES!A5:D641,2,FALSE)</f>
        <v>u</v>
      </c>
      <c r="K49" s="404">
        <v>3</v>
      </c>
      <c r="L49" s="428"/>
      <c r="M49" s="409">
        <f>VLOOKUP(A49,MATERIALES!A6:D397,4,FALSE)</f>
        <v>96919.556151353783</v>
      </c>
      <c r="N49" s="279">
        <f>K49*M49</f>
        <v>290758.66845406138</v>
      </c>
    </row>
    <row r="50" spans="1:14">
      <c r="A50" s="167" t="s">
        <v>690</v>
      </c>
      <c r="B50" s="49" t="str">
        <f>VLOOKUP(A50,MATERIALES!A6:D373,3,FALSE)</f>
        <v>Tornillos de Unión de D= 12 mm</v>
      </c>
      <c r="C50" s="432"/>
      <c r="D50" s="432"/>
      <c r="E50" s="432"/>
      <c r="F50" s="432"/>
      <c r="G50" s="432"/>
      <c r="H50" s="432"/>
      <c r="I50" s="432"/>
      <c r="J50" s="319" t="str">
        <f>VLOOKUP(A50,MATERIALES!A6:D642,2,FALSE)</f>
        <v>u</v>
      </c>
      <c r="K50" s="404">
        <v>10</v>
      </c>
      <c r="L50" s="428"/>
      <c r="M50" s="409">
        <f>VLOOKUP(A50,MATERIALES!A6:D398,4,FALSE)</f>
        <v>890.43450910135812</v>
      </c>
      <c r="N50" s="279">
        <f>K50*M50</f>
        <v>8904.3450910135816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299839.96922821645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38">
        <v>80</v>
      </c>
      <c r="N71" s="402">
        <f>K71/M71</f>
        <v>1353.2750000000001</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80</v>
      </c>
      <c r="N72" s="402">
        <f>K72/M72</f>
        <v>1333.5780451800997</v>
      </c>
    </row>
    <row r="73" spans="1:15">
      <c r="A73" t="s">
        <v>30</v>
      </c>
      <c r="B73" s="55" t="str">
        <f>VLOOKUP(A73,'MANO DE OBRA'!A9:D70,3,FALSE)</f>
        <v>Oficial</v>
      </c>
      <c r="C73" s="53"/>
      <c r="D73" s="53"/>
      <c r="E73" s="53"/>
      <c r="F73" s="53"/>
      <c r="G73" s="53"/>
      <c r="H73" s="53"/>
      <c r="I73" s="299">
        <f>K73/J73*100</f>
        <v>57668.23979157189</v>
      </c>
      <c r="J73" s="300">
        <v>185</v>
      </c>
      <c r="K73" s="301">
        <f>VLOOKUP(A73,'MANO DE OBRA'!A9:D101,4,FALSE)</f>
        <v>106686.24361440798</v>
      </c>
      <c r="L73" s="56"/>
      <c r="M73" s="439">
        <v>80</v>
      </c>
      <c r="N73" s="402">
        <f>K73/M73</f>
        <v>1333.5780451800997</v>
      </c>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4020.4310903601995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314773.72694506432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62954.745389012867</v>
      </c>
      <c r="M84" s="860"/>
      <c r="N84" s="57"/>
    </row>
    <row r="85" spans="1:14">
      <c r="B85" s="95" t="s">
        <v>973</v>
      </c>
      <c r="C85" s="96"/>
      <c r="D85" s="96"/>
      <c r="E85" s="96"/>
      <c r="F85" s="96"/>
      <c r="G85" s="96"/>
      <c r="H85" s="96"/>
      <c r="I85" s="93"/>
      <c r="J85" s="94"/>
      <c r="K85" s="311">
        <v>0.05</v>
      </c>
      <c r="L85" s="859">
        <f>N79*K85</f>
        <v>15738.686347253217</v>
      </c>
      <c r="M85" s="860"/>
      <c r="N85" s="57"/>
    </row>
    <row r="86" spans="1:14" ht="15.75" thickBot="1">
      <c r="B86" s="97" t="s">
        <v>974</v>
      </c>
      <c r="C86" s="98"/>
      <c r="D86" s="98"/>
      <c r="E86" s="98"/>
      <c r="F86" s="98"/>
      <c r="G86" s="98"/>
      <c r="H86" s="98"/>
      <c r="I86" s="99"/>
      <c r="J86" s="100"/>
      <c r="K86" s="312">
        <v>0.05</v>
      </c>
      <c r="L86" s="861">
        <f>N79*K86</f>
        <v>15738.686347253217</v>
      </c>
      <c r="M86" s="862"/>
      <c r="N86" s="57"/>
    </row>
    <row r="87" spans="1:14" ht="15.75" thickBot="1">
      <c r="B87" s="825" t="s">
        <v>953</v>
      </c>
      <c r="C87" s="826"/>
      <c r="D87" s="826"/>
      <c r="E87" s="826"/>
      <c r="F87" s="826"/>
      <c r="G87" s="826"/>
      <c r="H87" s="826"/>
      <c r="I87" s="826"/>
      <c r="J87" s="826"/>
      <c r="K87" s="826"/>
      <c r="L87" s="826"/>
      <c r="M87" s="827"/>
      <c r="N87" s="58">
        <f>L84+L85+L86</f>
        <v>94432.118083519294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409205.8450285836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1107</v>
      </c>
      <c r="C31" s="87" t="s">
        <v>2103</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282</v>
      </c>
      <c r="B36" s="838" t="str">
        <f>VLOOKUP(A36,EQUIPOS!A6:D154,3,FALSE)</f>
        <v>Piloteadora potencia 250KW, RPM 1800, fuerza elevadora 200KN</v>
      </c>
      <c r="C36" s="839"/>
      <c r="D36" s="839"/>
      <c r="E36" s="839"/>
      <c r="F36" s="839"/>
      <c r="G36" s="839"/>
      <c r="H36" s="840"/>
      <c r="I36" s="274"/>
      <c r="J36" s="275"/>
      <c r="K36" s="276">
        <f>VLOOKUP(A36,EQUIPOS!A6:D163,4,FALSE)</f>
        <v>542548.40928502555</v>
      </c>
      <c r="L36" s="277"/>
      <c r="M36" s="343">
        <v>2</v>
      </c>
      <c r="N36" s="279">
        <f>K36/M36</f>
        <v>271274.20464251278</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4716.7655451800993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275990.9701876929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3296.7277658395524</v>
      </c>
      <c r="N48" s="279">
        <f>K48*M48</f>
        <v>92308.377443507459</v>
      </c>
    </row>
    <row r="49" spans="1:14">
      <c r="A49" s="167" t="s">
        <v>829</v>
      </c>
      <c r="B49" s="49" t="str">
        <f>VLOOKUP(A49,MATERIALES!A6:D373,3,FALSE)</f>
        <v>Concreto Resistencia  28 (Mpa)</v>
      </c>
      <c r="C49" s="432"/>
      <c r="D49" s="432"/>
      <c r="E49" s="432"/>
      <c r="F49" s="432"/>
      <c r="G49" s="432"/>
      <c r="H49" s="432"/>
      <c r="I49" s="432"/>
      <c r="J49" s="318" t="str">
        <f>VLOOKUP(A49,MATERIALES!A5:D641,2,FALSE)</f>
        <v>m3</v>
      </c>
      <c r="K49" s="404">
        <v>0.35</v>
      </c>
      <c r="L49" s="428"/>
      <c r="M49" s="409">
        <f>VLOOKUP(A49,MATERIALES!A6:D397,4,FALSE)</f>
        <v>470865.74300207046</v>
      </c>
      <c r="N49" s="279">
        <f>K49*M49</f>
        <v>164803.01005072464</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3</v>
      </c>
      <c r="L50" s="428"/>
      <c r="M50" s="409">
        <f>VLOOKUP(A50,MATERIALES!A6:D398,4,FALSE)</f>
        <v>23490.510382959637</v>
      </c>
      <c r="N50" s="279">
        <f>K50*M50</f>
        <v>70471.531148878916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327582.91864311101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829">
        <f>VLOOKUP(A60,TRANSPORTE!A2:D117,4,FALSE)</f>
        <v>1561.704458162031</v>
      </c>
      <c r="M60" s="830"/>
      <c r="N60" s="294">
        <f>K60*L60</f>
        <v>546.59656035671082</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546.59656035671082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47167.655451800994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651288.14084296161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130257.62816859233</v>
      </c>
      <c r="M84" s="860"/>
      <c r="N84" s="57"/>
    </row>
    <row r="85" spans="1:14">
      <c r="B85" s="95" t="s">
        <v>973</v>
      </c>
      <c r="C85" s="96"/>
      <c r="D85" s="96"/>
      <c r="E85" s="96"/>
      <c r="F85" s="96"/>
      <c r="G85" s="96"/>
      <c r="H85" s="96"/>
      <c r="I85" s="93"/>
      <c r="J85" s="94"/>
      <c r="K85" s="311">
        <v>0.05</v>
      </c>
      <c r="L85" s="859">
        <f>N79*K85</f>
        <v>32564.407042148083</v>
      </c>
      <c r="M85" s="860"/>
      <c r="N85" s="57"/>
    </row>
    <row r="86" spans="1:14" ht="15.75" thickBot="1">
      <c r="B86" s="97" t="s">
        <v>974</v>
      </c>
      <c r="C86" s="98"/>
      <c r="D86" s="98"/>
      <c r="E86" s="98"/>
      <c r="F86" s="98"/>
      <c r="G86" s="98"/>
      <c r="H86" s="98"/>
      <c r="I86" s="99"/>
      <c r="J86" s="100"/>
      <c r="K86" s="312">
        <v>0.05</v>
      </c>
      <c r="L86" s="861">
        <f>N79*K86</f>
        <v>32564.407042148083</v>
      </c>
      <c r="M86" s="862"/>
      <c r="N86" s="57"/>
    </row>
    <row r="87" spans="1:14" ht="15.75" thickBot="1">
      <c r="B87" s="825" t="s">
        <v>953</v>
      </c>
      <c r="C87" s="826"/>
      <c r="D87" s="826"/>
      <c r="E87" s="826"/>
      <c r="F87" s="826"/>
      <c r="G87" s="826"/>
      <c r="H87" s="826"/>
      <c r="I87" s="826"/>
      <c r="J87" s="826"/>
      <c r="K87" s="826"/>
      <c r="L87" s="826"/>
      <c r="M87" s="827"/>
      <c r="N87" s="58">
        <f>L84+L85+L86</f>
        <v>195386.44225288849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846674.58309585007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1108</v>
      </c>
      <c r="C31" s="87" t="s">
        <v>2104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282</v>
      </c>
      <c r="B36" s="838" t="str">
        <f>VLOOKUP(A36,EQUIPOS!A6:D154,3,FALSE)</f>
        <v>Piloteadora potencia 250KW, RPM 1800, fuerza elevadora 200KN</v>
      </c>
      <c r="C36" s="839"/>
      <c r="D36" s="839"/>
      <c r="E36" s="839"/>
      <c r="F36" s="839"/>
      <c r="G36" s="839"/>
      <c r="H36" s="840"/>
      <c r="I36" s="274"/>
      <c r="J36" s="275"/>
      <c r="K36" s="276">
        <f>VLOOKUP(A36,EQUIPOS!A6:D163,4,FALSE)</f>
        <v>542548.40928502555</v>
      </c>
      <c r="L36" s="277"/>
      <c r="M36" s="343">
        <v>2</v>
      </c>
      <c r="N36" s="279">
        <f>K36/M36</f>
        <v>271274.20464251278</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4716.7655451800993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275990.9701876929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3296.7277658395524</v>
      </c>
      <c r="N48" s="279">
        <f>K48*M48</f>
        <v>92308.377443507459</v>
      </c>
    </row>
    <row r="49" spans="1:14">
      <c r="A49" s="167" t="s">
        <v>830</v>
      </c>
      <c r="B49" s="49" t="str">
        <f>VLOOKUP(A49,MATERIALES!A6:D373,3,FALSE)</f>
        <v>Concreto Resistencia  35 (Mpa)</v>
      </c>
      <c r="C49" s="432"/>
      <c r="D49" s="432"/>
      <c r="E49" s="432"/>
      <c r="F49" s="432"/>
      <c r="G49" s="432"/>
      <c r="H49" s="432"/>
      <c r="I49" s="432"/>
      <c r="J49" s="318" t="str">
        <f>VLOOKUP(A49,MATERIALES!A5:D641,2,FALSE)</f>
        <v>m3</v>
      </c>
      <c r="K49" s="404">
        <v>0.35</v>
      </c>
      <c r="L49" s="428"/>
      <c r="M49" s="409">
        <f>VLOOKUP(A49,MATERIALES!A6:D397,4,FALSE)</f>
        <v>520430.55805491999</v>
      </c>
      <c r="N49" s="279">
        <f>K49*M49</f>
        <v>182150.695319222</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2</v>
      </c>
      <c r="L50" s="428"/>
      <c r="M50" s="409">
        <f>VLOOKUP(A50,MATERIALES!A6:D398,4,FALSE)</f>
        <v>23490.510382959637</v>
      </c>
      <c r="N50" s="279">
        <f>K50*M50</f>
        <v>46981.020765919275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321440.09352864878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829">
        <f>VLOOKUP(A60,TRANSPORTE!A2:D117,4,FALSE)</f>
        <v>1561.704458162031</v>
      </c>
      <c r="M60" s="830"/>
      <c r="N60" s="294">
        <f>K60*L60</f>
        <v>546.59656035671082</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546.59656035671082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47167.655451800994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645145.31572849944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129029.0631456999</v>
      </c>
      <c r="M84" s="860"/>
      <c r="N84" s="57"/>
    </row>
    <row r="85" spans="1:14">
      <c r="B85" s="95" t="s">
        <v>973</v>
      </c>
      <c r="C85" s="96"/>
      <c r="D85" s="96"/>
      <c r="E85" s="96"/>
      <c r="F85" s="96"/>
      <c r="G85" s="96"/>
      <c r="H85" s="96"/>
      <c r="I85" s="93"/>
      <c r="J85" s="94"/>
      <c r="K85" s="311">
        <v>0.05</v>
      </c>
      <c r="L85" s="859">
        <f>N79*K85</f>
        <v>32257.265786424974</v>
      </c>
      <c r="M85" s="860"/>
      <c r="N85" s="57"/>
    </row>
    <row r="86" spans="1:14" ht="15.75" thickBot="1">
      <c r="B86" s="97" t="s">
        <v>974</v>
      </c>
      <c r="C86" s="98"/>
      <c r="D86" s="98"/>
      <c r="E86" s="98"/>
      <c r="F86" s="98"/>
      <c r="G86" s="98"/>
      <c r="H86" s="98"/>
      <c r="I86" s="99"/>
      <c r="J86" s="100"/>
      <c r="K86" s="312">
        <v>0.05</v>
      </c>
      <c r="L86" s="861">
        <f>N79*K86</f>
        <v>32257.265786424974</v>
      </c>
      <c r="M86" s="862"/>
      <c r="N86" s="57"/>
    </row>
    <row r="87" spans="1:14" ht="15.75" thickBot="1">
      <c r="B87" s="825" t="s">
        <v>953</v>
      </c>
      <c r="C87" s="826"/>
      <c r="D87" s="826"/>
      <c r="E87" s="826"/>
      <c r="F87" s="826"/>
      <c r="G87" s="826"/>
      <c r="H87" s="826"/>
      <c r="I87" s="826"/>
      <c r="J87" s="826"/>
      <c r="K87" s="826"/>
      <c r="L87" s="826"/>
      <c r="M87" s="827"/>
      <c r="N87" s="58">
        <f>L84+L85+L86</f>
        <v>193543.59471854984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838688.9104470493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6.5" customHeight="1" thickBot="1">
      <c r="A31" t="s">
        <v>1845</v>
      </c>
      <c r="B31" s="86" t="s">
        <v>1109</v>
      </c>
      <c r="C31" s="87" t="s">
        <v>2105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195</v>
      </c>
      <c r="B36" s="838" t="str">
        <f>VLOOKUP(A36,EQUIPOS!A6:D154,3,FALSE)</f>
        <v xml:space="preserve">Equipo de oxicorte, Capacidad de corte: hasta 6´´ (152mm) </v>
      </c>
      <c r="C36" s="839"/>
      <c r="D36" s="839"/>
      <c r="E36" s="839"/>
      <c r="F36" s="839"/>
      <c r="G36" s="839"/>
      <c r="H36" s="840"/>
      <c r="I36" s="274"/>
      <c r="J36" s="275"/>
      <c r="K36" s="276">
        <f>VLOOKUP(A36,EQUIPOS!A6:D163,4,FALSE)</f>
        <v>18300.243963979035</v>
      </c>
      <c r="L36" s="277"/>
      <c r="M36" s="343">
        <v>1.1299999999999999</v>
      </c>
      <c r="N36" s="279">
        <f>K36/M36</f>
        <v>16194.906162813308</v>
      </c>
    </row>
    <row r="37" spans="1:14">
      <c r="A37" s="119" t="s">
        <v>332</v>
      </c>
      <c r="B37" s="838" t="str">
        <f>VLOOKUP(A37,EQUIPOS!A7:D154,3,FALSE)</f>
        <v xml:space="preserve">Taladro de 1/2´´, pulidora, lijadora y circular
</v>
      </c>
      <c r="C37" s="839"/>
      <c r="D37" s="839"/>
      <c r="E37" s="839"/>
      <c r="F37" s="839"/>
      <c r="G37" s="839"/>
      <c r="H37" s="840"/>
      <c r="I37" s="428"/>
      <c r="J37" s="429"/>
      <c r="K37" s="276">
        <f>VLOOKUP(A37,EQUIPOS!A7:D164,4,FALSE)</f>
        <v>4575.5736028705014</v>
      </c>
      <c r="L37" s="342"/>
      <c r="M37" s="343">
        <v>0.53</v>
      </c>
      <c r="N37" s="279">
        <f>K37/M37</f>
        <v>8633.1577412650968</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2680.2873935734665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27508.351297651872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394</v>
      </c>
      <c r="B48" s="49" t="str">
        <f>VLOOKUP(A48,MATERIALES!A5:D373,3,FALSE)</f>
        <v>Botella de gas propano (40 lb) (5% de oxígeno)</v>
      </c>
      <c r="C48" s="288"/>
      <c r="D48" s="288"/>
      <c r="E48" s="288"/>
      <c r="F48" s="288"/>
      <c r="G48" s="288"/>
      <c r="H48" s="288"/>
      <c r="I48" s="288"/>
      <c r="J48" s="318" t="str">
        <f>VLOOKUP(A48,MATERIALES!A4:D640,2,FALSE)</f>
        <v>u</v>
      </c>
      <c r="K48" s="289">
        <v>0.02</v>
      </c>
      <c r="L48" s="274"/>
      <c r="M48" s="409">
        <f>VLOOKUP(A48,MATERIALES!A5:D396,4,FALSE)</f>
        <v>68902.670347128893</v>
      </c>
      <c r="N48" s="279">
        <f>K48*M48</f>
        <v>1378.0534069425778</v>
      </c>
    </row>
    <row r="49" spans="1:14">
      <c r="A49" s="167" t="s">
        <v>476</v>
      </c>
      <c r="B49" s="49" t="str">
        <f>VLOOKUP(A49,MATERIALES!A6:D373,3,FALSE)</f>
        <v>Grata de limpieza</v>
      </c>
      <c r="C49" s="432"/>
      <c r="D49" s="432"/>
      <c r="E49" s="432"/>
      <c r="F49" s="432"/>
      <c r="G49" s="432"/>
      <c r="H49" s="432"/>
      <c r="I49" s="432"/>
      <c r="J49" s="319" t="str">
        <f>VLOOKUP(A49,MATERIALES!A5:D641,2,FALSE)</f>
        <v>u</v>
      </c>
      <c r="K49" s="404">
        <v>0.5</v>
      </c>
      <c r="L49" s="428"/>
      <c r="M49" s="409">
        <f>VLOOKUP(A49,MATERIALES!A6:D397,4,FALSE)</f>
        <v>29725.258707570181</v>
      </c>
      <c r="N49" s="279">
        <f>K49*M49</f>
        <v>14862.629353785091</v>
      </c>
    </row>
    <row r="50" spans="1:14">
      <c r="A50" s="167" t="s">
        <v>396</v>
      </c>
      <c r="B50" s="49" t="str">
        <f>VLOOKUP(A50,MATERIALES!A6:D373,3,FALSE)</f>
        <v>Botella de oxígeno (1800 lb)</v>
      </c>
      <c r="C50" s="432"/>
      <c r="D50" s="432"/>
      <c r="E50" s="432"/>
      <c r="F50" s="432"/>
      <c r="G50" s="432"/>
      <c r="H50" s="432"/>
      <c r="I50" s="432"/>
      <c r="J50" s="319" t="str">
        <f>VLOOKUP(A50,MATERIALES!A6:D642,2,FALSE)</f>
        <v>u</v>
      </c>
      <c r="K50" s="404">
        <v>0.08</v>
      </c>
      <c r="L50" s="428"/>
      <c r="M50" s="409">
        <f>VLOOKUP(A50,MATERIALES!A6:D398,4,FALSE)</f>
        <v>98393.013255700062</v>
      </c>
      <c r="N50" s="279">
        <f>K50*M50</f>
        <v>7871.4410604560053</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24112.123821183675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6</v>
      </c>
      <c r="N71" s="402">
        <f>K71/M71</f>
        <v>9021.8333333333339</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6</v>
      </c>
      <c r="N72" s="402">
        <f>K72/M72</f>
        <v>17781.040602401332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26802.873935734664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78423.349054570208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15684.669810914042</v>
      </c>
      <c r="M84" s="860"/>
      <c r="N84" s="57"/>
    </row>
    <row r="85" spans="1:14">
      <c r="B85" s="95" t="s">
        <v>973</v>
      </c>
      <c r="C85" s="96"/>
      <c r="D85" s="96"/>
      <c r="E85" s="96"/>
      <c r="F85" s="96"/>
      <c r="G85" s="96"/>
      <c r="H85" s="96"/>
      <c r="I85" s="93"/>
      <c r="J85" s="94"/>
      <c r="K85" s="311">
        <v>0.05</v>
      </c>
      <c r="L85" s="859">
        <f>N79*K85</f>
        <v>3921.1674527285104</v>
      </c>
      <c r="M85" s="860"/>
      <c r="N85" s="57"/>
    </row>
    <row r="86" spans="1:14" ht="15.75" thickBot="1">
      <c r="B86" s="97" t="s">
        <v>974</v>
      </c>
      <c r="C86" s="98"/>
      <c r="D86" s="98"/>
      <c r="E86" s="98"/>
      <c r="F86" s="98"/>
      <c r="G86" s="98"/>
      <c r="H86" s="98"/>
      <c r="I86" s="99"/>
      <c r="J86" s="100"/>
      <c r="K86" s="312">
        <v>0.05</v>
      </c>
      <c r="L86" s="861">
        <f>N79*K86</f>
        <v>3921.1674527285104</v>
      </c>
      <c r="M86" s="862"/>
      <c r="N86" s="57"/>
    </row>
    <row r="87" spans="1:14" ht="15.75" thickBot="1">
      <c r="B87" s="825" t="s">
        <v>953</v>
      </c>
      <c r="C87" s="826"/>
      <c r="D87" s="826"/>
      <c r="E87" s="826"/>
      <c r="F87" s="826"/>
      <c r="G87" s="826"/>
      <c r="H87" s="826"/>
      <c r="I87" s="826"/>
      <c r="J87" s="826"/>
      <c r="K87" s="826"/>
      <c r="L87" s="826"/>
      <c r="M87" s="827"/>
      <c r="N87" s="58">
        <f>L84+L85+L86</f>
        <v>23527.004716371062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101950.35377094126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6.5" customHeight="1" thickBot="1">
      <c r="A31" t="s">
        <v>1845</v>
      </c>
      <c r="B31" s="86" t="s">
        <v>1110</v>
      </c>
      <c r="C31" s="87" t="s">
        <v>1658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123</v>
      </c>
      <c r="B36" s="838" t="str">
        <f>VLOOKUP(A36,EQUIPOS!A6:D154,3,FALSE)</f>
        <v>Bomba de inyección de lechada</v>
      </c>
      <c r="C36" s="839"/>
      <c r="D36" s="839"/>
      <c r="E36" s="839"/>
      <c r="F36" s="839"/>
      <c r="G36" s="839"/>
      <c r="H36" s="840"/>
      <c r="I36" s="274"/>
      <c r="J36" s="275"/>
      <c r="K36" s="276">
        <f>VLOOKUP(A36,EQUIPOS!A6:D163,4,FALSE)</f>
        <v>18843.612552265251</v>
      </c>
      <c r="L36" s="277"/>
      <c r="M36" s="343">
        <v>12</v>
      </c>
      <c r="N36" s="279">
        <f t="shared" ref="N36:N42" si="0">K36/M36</f>
        <v>1570.3010460221042</v>
      </c>
    </row>
    <row r="37" spans="1:14">
      <c r="A37" s="119" t="s">
        <v>288</v>
      </c>
      <c r="B37" s="838" t="str">
        <f>VLOOKUP(A37,EQUIPOS!A7:D154,3,FALSE)</f>
        <v xml:space="preserve">Planta eléctrica </v>
      </c>
      <c r="C37" s="839"/>
      <c r="D37" s="839"/>
      <c r="E37" s="839"/>
      <c r="F37" s="839"/>
      <c r="G37" s="839"/>
      <c r="H37" s="840"/>
      <c r="I37" s="274"/>
      <c r="J37" s="275"/>
      <c r="K37" s="276">
        <f>VLOOKUP(A37,EQUIPOS!A7:D164,4,FALSE)</f>
        <v>9154.9124942390572</v>
      </c>
      <c r="L37" s="277"/>
      <c r="M37" s="343">
        <v>1.3</v>
      </c>
      <c r="N37" s="279">
        <f t="shared" si="0"/>
        <v>7042.24038018389</v>
      </c>
    </row>
    <row r="38" spans="1:14">
      <c r="A38" s="119" t="s">
        <v>125</v>
      </c>
      <c r="B38" s="838" t="str">
        <f>VLOOKUP(A38,EQUIPOS!A8:D154,3,FALSE)</f>
        <v>Bomba para gato de tensionamiento</v>
      </c>
      <c r="C38" s="839"/>
      <c r="D38" s="839"/>
      <c r="E38" s="839"/>
      <c r="F38" s="839"/>
      <c r="G38" s="839"/>
      <c r="H38" s="840"/>
      <c r="I38" s="274"/>
      <c r="J38" s="275"/>
      <c r="K38" s="276">
        <f>VLOOKUP(A38,EQUIPOS!A8:D165,4,FALSE)</f>
        <v>44679.25108964742</v>
      </c>
      <c r="L38" s="277"/>
      <c r="M38" s="343">
        <v>12</v>
      </c>
      <c r="N38" s="279">
        <f t="shared" si="0"/>
        <v>3723.270924137285</v>
      </c>
    </row>
    <row r="39" spans="1:14">
      <c r="A39" s="119" t="s">
        <v>180</v>
      </c>
      <c r="B39" s="838" t="str">
        <f>VLOOKUP(A39,EQUIPOS!A9:D154,3,FALSE)</f>
        <v>Compresor 120 HP, con martillo.</v>
      </c>
      <c r="C39" s="839"/>
      <c r="D39" s="839"/>
      <c r="E39" s="839"/>
      <c r="F39" s="839"/>
      <c r="G39" s="839"/>
      <c r="H39" s="840"/>
      <c r="I39" s="274"/>
      <c r="J39" s="275"/>
      <c r="K39" s="276">
        <f>VLOOKUP(A39,EQUIPOS!A9:D166,4,FALSE)</f>
        <v>91549.124942390568</v>
      </c>
      <c r="L39" s="277"/>
      <c r="M39" s="343">
        <v>1.3</v>
      </c>
      <c r="N39" s="279">
        <f t="shared" si="0"/>
        <v>70422.403801838896</v>
      </c>
    </row>
    <row r="40" spans="1:14">
      <c r="A40" s="119" t="s">
        <v>197</v>
      </c>
      <c r="B40" s="838" t="str">
        <f>VLOOKUP(A40,EQUIPOS!A10:D154,3,FALSE)</f>
        <v>Equipo de perforación (TRACKDRILL), potencia 40 HP, 2100 golpes / minuto</v>
      </c>
      <c r="C40" s="839"/>
      <c r="D40" s="839"/>
      <c r="E40" s="839"/>
      <c r="F40" s="839"/>
      <c r="G40" s="839"/>
      <c r="H40" s="840"/>
      <c r="I40" s="274"/>
      <c r="J40" s="275"/>
      <c r="K40" s="276">
        <f>VLOOKUP(A40,EQUIPOS!A10:D167,4,FALSE)</f>
        <v>146401.95171183228</v>
      </c>
      <c r="L40" s="277"/>
      <c r="M40" s="343">
        <v>1.3</v>
      </c>
      <c r="N40" s="279">
        <f t="shared" si="0"/>
        <v>112616.88593217867</v>
      </c>
    </row>
    <row r="41" spans="1:14">
      <c r="A41" s="119" t="s">
        <v>195</v>
      </c>
      <c r="B41" s="838" t="str">
        <f>VLOOKUP(A41,EQUIPOS!A11:D155,3,FALSE)</f>
        <v xml:space="preserve">Equipo de oxicorte, Capacidad de corte: hasta 6´´ (152mm) </v>
      </c>
      <c r="C41" s="839"/>
      <c r="D41" s="839"/>
      <c r="E41" s="839"/>
      <c r="F41" s="839"/>
      <c r="G41" s="839"/>
      <c r="H41" s="840"/>
      <c r="I41" s="274"/>
      <c r="J41" s="275"/>
      <c r="K41" s="276">
        <f>VLOOKUP(A41,EQUIPOS!A11:D168,4,FALSE)</f>
        <v>18300.243963979035</v>
      </c>
      <c r="L41" s="277"/>
      <c r="M41" s="343">
        <v>15</v>
      </c>
      <c r="N41" s="279">
        <f t="shared" si="0"/>
        <v>1220.016264265269</v>
      </c>
    </row>
    <row r="42" spans="1:14">
      <c r="A42" s="119" t="s">
        <v>240</v>
      </c>
      <c r="B42" s="838" t="str">
        <f>VLOOKUP(A42,EQUIPOS!A12:D156,3,FALSE)</f>
        <v>Gato para tensionamiento, fuerza Max 200 ton, área de tensión 314 cm2.</v>
      </c>
      <c r="C42" s="839"/>
      <c r="D42" s="839"/>
      <c r="E42" s="839"/>
      <c r="F42" s="839"/>
      <c r="G42" s="839"/>
      <c r="H42" s="840"/>
      <c r="I42" s="274"/>
      <c r="J42" s="275"/>
      <c r="K42" s="276">
        <f>VLOOKUP(A42,EQUIPOS!A12:D169,4,FALSE)</f>
        <v>150841.1705557555</v>
      </c>
      <c r="L42" s="277"/>
      <c r="M42" s="343">
        <v>12</v>
      </c>
      <c r="N42" s="279">
        <f t="shared" si="0"/>
        <v>12570.097546312958</v>
      </c>
    </row>
    <row r="43" spans="1:14">
      <c r="A43" s="119"/>
      <c r="B43" s="838"/>
      <c r="C43" s="839"/>
      <c r="D43" s="839"/>
      <c r="E43" s="839"/>
      <c r="F43" s="839"/>
      <c r="G43" s="839"/>
      <c r="H43" s="840"/>
      <c r="I43" s="428"/>
      <c r="J43" s="429"/>
      <c r="K43" s="276"/>
      <c r="L43" s="342"/>
      <c r="M43" s="343"/>
      <c r="N43" s="279"/>
    </row>
    <row r="44" spans="1:14">
      <c r="A44" s="119"/>
      <c r="B44" s="838"/>
      <c r="C44" s="839"/>
      <c r="D44" s="839"/>
      <c r="E44" s="839"/>
      <c r="F44" s="839"/>
      <c r="G44" s="839"/>
      <c r="H44" s="840"/>
      <c r="I44" s="335"/>
      <c r="J44" s="337"/>
      <c r="K44" s="276"/>
      <c r="L44" s="430"/>
      <c r="M44" s="431"/>
      <c r="N44" s="279"/>
    </row>
    <row r="45" spans="1:14">
      <c r="B45" s="838"/>
      <c r="C45" s="839"/>
      <c r="D45" s="839"/>
      <c r="E45" s="839"/>
      <c r="F45" s="839"/>
      <c r="G45" s="839"/>
      <c r="H45" s="840"/>
      <c r="I45" s="42"/>
      <c r="J45" s="43"/>
      <c r="K45" s="276"/>
      <c r="L45" s="283"/>
      <c r="M45" s="343"/>
      <c r="N45" s="279"/>
    </row>
    <row r="46" spans="1:14">
      <c r="B46" s="327"/>
      <c r="C46" s="328"/>
      <c r="D46" s="328"/>
      <c r="E46" s="328"/>
      <c r="F46" s="330"/>
      <c r="G46" s="330"/>
      <c r="H46" s="131"/>
      <c r="I46" s="42"/>
      <c r="J46" s="43"/>
      <c r="K46" s="276"/>
      <c r="L46" s="283"/>
      <c r="M46" s="284"/>
      <c r="N46" s="280"/>
    </row>
    <row r="47" spans="1:14">
      <c r="B47" s="344" t="s">
        <v>952</v>
      </c>
      <c r="C47" s="345"/>
      <c r="D47" s="345"/>
      <c r="E47" s="44"/>
      <c r="F47" s="45"/>
      <c r="G47" s="45"/>
      <c r="H47" s="46"/>
      <c r="I47" s="42"/>
      <c r="J47" s="43"/>
      <c r="K47" s="286"/>
      <c r="L47" s="283"/>
      <c r="M47" s="408">
        <v>0.1</v>
      </c>
      <c r="N47" s="351">
        <f>N91*M47</f>
        <v>4133.620069507846</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213298.83596444692</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s="167" t="s">
        <v>788</v>
      </c>
      <c r="B54" s="49" t="str">
        <f>VLOOKUP(A54,MATERIALES!A5:D373,3,FALSE)</f>
        <v>Alambre negro para amarre calibre 18</v>
      </c>
      <c r="C54" s="288"/>
      <c r="D54" s="288"/>
      <c r="E54" s="288"/>
      <c r="F54" s="288"/>
      <c r="G54" s="288"/>
      <c r="H54" s="288"/>
      <c r="I54" s="288"/>
      <c r="J54" s="318" t="str">
        <f>VLOOKUP(A54,MATERIALES!A8:D646,2,FALSE)</f>
        <v>kg</v>
      </c>
      <c r="K54" s="289">
        <v>0.2</v>
      </c>
      <c r="L54" s="274"/>
      <c r="M54" s="409">
        <f>VLOOKUP(A54,MATERIALES!A5:D396,4,FALSE)</f>
        <v>4570.4955080608861</v>
      </c>
      <c r="N54" s="279">
        <f>K54*M54</f>
        <v>914.09910161217726</v>
      </c>
    </row>
    <row r="55" spans="1:14">
      <c r="A55" s="167" t="s">
        <v>691</v>
      </c>
      <c r="B55" s="49" t="str">
        <f>VLOOKUP(A55,MATERIALES!A6:D373,3,FALSE)</f>
        <v>Torón de tensionmiento 1/2´´ o 5/8´´</v>
      </c>
      <c r="C55" s="432"/>
      <c r="D55" s="432"/>
      <c r="E55" s="432"/>
      <c r="F55" s="432"/>
      <c r="G55" s="432"/>
      <c r="H55" s="432"/>
      <c r="I55" s="432"/>
      <c r="J55" s="319" t="str">
        <f>VLOOKUP(A55,MATERIALES!A9:D647,2,FALSE)</f>
        <v>kg</v>
      </c>
      <c r="K55" s="404">
        <v>5.53</v>
      </c>
      <c r="L55" s="428"/>
      <c r="M55" s="409">
        <f>VLOOKUP(A55,MATERIALES!A6:D397,4,FALSE)</f>
        <v>4939.7914433480109</v>
      </c>
      <c r="N55" s="279">
        <f t="shared" ref="N55:N67" si="1">K55*M55</f>
        <v>27317.046681714502</v>
      </c>
    </row>
    <row r="56" spans="1:14">
      <c r="A56" s="167" t="s">
        <v>484</v>
      </c>
      <c r="B56" s="49" t="str">
        <f>VLOOKUP(A56,MATERIALES!A6:D373,3,FALSE)</f>
        <v>Limpiador 1/4 de galón (anclajes)</v>
      </c>
      <c r="C56" s="432"/>
      <c r="D56" s="432"/>
      <c r="E56" s="432"/>
      <c r="F56" s="432"/>
      <c r="G56" s="432"/>
      <c r="H56" s="432"/>
      <c r="I56" s="432"/>
      <c r="J56" s="319" t="str">
        <f>VLOOKUP(A56,MATERIALES!A10:D648,2,FALSE)</f>
        <v>u</v>
      </c>
      <c r="K56" s="404">
        <v>8.0000000000000002E-3</v>
      </c>
      <c r="L56" s="428"/>
      <c r="M56" s="409">
        <f>VLOOKUP(A56,MATERIALES!A6:D398,4,FALSE)</f>
        <v>29363.137978699546</v>
      </c>
      <c r="N56" s="279">
        <f t="shared" si="1"/>
        <v>234.90510382959638</v>
      </c>
    </row>
    <row r="57" spans="1:14">
      <c r="A57" s="167" t="s">
        <v>664</v>
      </c>
      <c r="B57" s="49" t="str">
        <f>VLOOKUP(A57,MATERIALES!A6:D373,3,FALSE)</f>
        <v>Soldadura en PVC 1/8 de galón (anclajes)</v>
      </c>
      <c r="C57" s="432"/>
      <c r="D57" s="432"/>
      <c r="E57" s="432"/>
      <c r="F57" s="432"/>
      <c r="G57" s="432"/>
      <c r="H57" s="432"/>
      <c r="I57" s="432"/>
      <c r="J57" s="319" t="str">
        <f>VLOOKUP(A57,MATERIALES!A11:D649,2,FALSE)</f>
        <v>u</v>
      </c>
      <c r="K57" s="404">
        <v>2.1999999999999999E-2</v>
      </c>
      <c r="L57" s="428"/>
      <c r="M57" s="409">
        <f>VLOOKUP(A57,MATERIALES!A6:D399,4,FALSE)</f>
        <v>12879.499149501788</v>
      </c>
      <c r="N57" s="279">
        <f t="shared" si="1"/>
        <v>283.34898128903933</v>
      </c>
    </row>
    <row r="58" spans="1:14">
      <c r="A58" s="167" t="s">
        <v>731</v>
      </c>
      <c r="B58" s="49" t="str">
        <f>VLOOKUP(A58,MATERIALES!A7:D373,3,FALSE)</f>
        <v>Unión en PVC RD21 de 1´´ (para anclajes)</v>
      </c>
      <c r="C58" s="432"/>
      <c r="D58" s="432"/>
      <c r="E58" s="432"/>
      <c r="F58" s="432"/>
      <c r="G58" s="432"/>
      <c r="H58" s="432"/>
      <c r="I58" s="432"/>
      <c r="J58" s="319" t="str">
        <f>VLOOKUP(A58,MATERIALES!A11:D650,2,FALSE)</f>
        <v>u</v>
      </c>
      <c r="K58" s="404">
        <v>0.3</v>
      </c>
      <c r="L58" s="428"/>
      <c r="M58" s="409">
        <f>VLOOKUP(A58,MATERIALES!A7:D400,4,FALSE)</f>
        <v>1197.8464229577794</v>
      </c>
      <c r="N58" s="279">
        <f t="shared" si="1"/>
        <v>359.35392688733378</v>
      </c>
    </row>
    <row r="59" spans="1:14">
      <c r="A59" s="167" t="s">
        <v>684</v>
      </c>
      <c r="B59" s="49" t="str">
        <f>VLOOKUP(A59,MATERIALES!A8:D373,3,FALSE)</f>
        <v>Tapón en PVC RD21 de 1´´ (para anclaje)</v>
      </c>
      <c r="C59" s="432"/>
      <c r="D59" s="432"/>
      <c r="E59" s="432"/>
      <c r="F59" s="432"/>
      <c r="G59" s="432"/>
      <c r="H59" s="432"/>
      <c r="I59" s="432"/>
      <c r="J59" s="319" t="str">
        <f>VLOOKUP(A59,MATERIALES!A12:D651,2,FALSE)</f>
        <v>u</v>
      </c>
      <c r="K59" s="404">
        <v>0.1</v>
      </c>
      <c r="L59" s="428"/>
      <c r="M59" s="409">
        <f>VLOOKUP(A59,MATERIALES!A8:D401,4,FALSE)</f>
        <v>1855.0718939611627</v>
      </c>
      <c r="N59" s="279">
        <f t="shared" si="1"/>
        <v>185.50718939611627</v>
      </c>
    </row>
    <row r="60" spans="1:14">
      <c r="A60" s="167" t="s">
        <v>432</v>
      </c>
      <c r="B60" s="49" t="str">
        <f>VLOOKUP(A60,MATERIALES!A9:D373,3,FALSE)</f>
        <v>Anclajes o Cuñas para el tensionamiento</v>
      </c>
      <c r="C60" s="432"/>
      <c r="D60" s="432"/>
      <c r="E60" s="432"/>
      <c r="F60" s="432"/>
      <c r="G60" s="432"/>
      <c r="H60" s="432"/>
      <c r="I60" s="432"/>
      <c r="J60" s="319" t="str">
        <f>VLOOKUP(A60,MATERIALES!A13:D652,2,FALSE)</f>
        <v>u</v>
      </c>
      <c r="K60" s="404">
        <v>0.5</v>
      </c>
      <c r="L60" s="428"/>
      <c r="M60" s="409">
        <f>VLOOKUP(A60,MATERIALES!A9:D402,4,FALSE)</f>
        <v>15084.384600609912</v>
      </c>
      <c r="N60" s="279">
        <f t="shared" si="1"/>
        <v>7542.192300304956</v>
      </c>
    </row>
    <row r="61" spans="1:14">
      <c r="A61" s="167" t="s">
        <v>702</v>
      </c>
      <c r="B61" s="49" t="str">
        <f>VLOOKUP(A61,MATERIALES!A10:D373,3,FALSE)</f>
        <v>Trompetas de 12 torones (tensionamiento)</v>
      </c>
      <c r="C61" s="432"/>
      <c r="D61" s="432"/>
      <c r="E61" s="432"/>
      <c r="F61" s="432"/>
      <c r="G61" s="432"/>
      <c r="H61" s="432"/>
      <c r="I61" s="432"/>
      <c r="J61" s="319" t="s">
        <v>92</v>
      </c>
      <c r="K61" s="404">
        <v>0.1</v>
      </c>
      <c r="L61" s="428"/>
      <c r="M61" s="409">
        <f>VLOOKUP(A61,MATERIALES!A10:D403,4,FALSE)</f>
        <v>66708.385306843411</v>
      </c>
      <c r="N61" s="279">
        <f t="shared" si="1"/>
        <v>6670.8385306843411</v>
      </c>
    </row>
    <row r="62" spans="1:14">
      <c r="A62" s="167" t="s">
        <v>492</v>
      </c>
      <c r="B62" s="49" t="str">
        <f>VLOOKUP(A62,MATERIALES!A11:D373,3,FALSE)</f>
        <v>Lechada Para Ductos (Acero De Preesfuerzo)</v>
      </c>
      <c r="C62" s="432"/>
      <c r="D62" s="432"/>
      <c r="E62" s="432"/>
      <c r="F62" s="432"/>
      <c r="G62" s="432"/>
      <c r="H62" s="432"/>
      <c r="I62" s="432"/>
      <c r="J62" s="319" t="s">
        <v>422</v>
      </c>
      <c r="K62" s="404">
        <v>10</v>
      </c>
      <c r="L62" s="428"/>
      <c r="M62" s="409">
        <f>VLOOKUP(A62,MATERIALES!A11:D404,4,FALSE)</f>
        <v>1060.0410822635217</v>
      </c>
      <c r="N62" s="279">
        <f t="shared" si="1"/>
        <v>10600.410822635218</v>
      </c>
    </row>
    <row r="63" spans="1:14">
      <c r="A63" s="167" t="s">
        <v>445</v>
      </c>
      <c r="B63" s="49" t="str">
        <f>VLOOKUP(A63,MATERIALES!A11:D373,3,FALSE)</f>
        <v>Ductos para tensionimiento</v>
      </c>
      <c r="C63" s="432"/>
      <c r="D63" s="432"/>
      <c r="E63" s="432"/>
      <c r="F63" s="432"/>
      <c r="G63" s="432"/>
      <c r="H63" s="432"/>
      <c r="I63" s="432"/>
      <c r="J63" s="319" t="str">
        <f>VLOOKUP(A63,MATERIALES!A14:D655,2,FALSE)</f>
        <v>m</v>
      </c>
      <c r="K63" s="404">
        <v>1</v>
      </c>
      <c r="L63" s="428"/>
      <c r="M63" s="409">
        <f>VLOOKUP(A63,MATERIALES!A11:D405,4,FALSE)</f>
        <v>14066.745161636931</v>
      </c>
      <c r="N63" s="279">
        <f t="shared" si="1"/>
        <v>14066.745161636931</v>
      </c>
    </row>
    <row r="64" spans="1:14">
      <c r="A64" s="167" t="s">
        <v>591</v>
      </c>
      <c r="B64" s="49" t="str">
        <f>VLOOKUP(A64,MATERIALES!A12:D373,3,FALSE)</f>
        <v>Oxigeno industrial</v>
      </c>
      <c r="C64" s="432"/>
      <c r="D64" s="432"/>
      <c r="E64" s="432"/>
      <c r="F64" s="432"/>
      <c r="G64" s="432"/>
      <c r="H64" s="432"/>
      <c r="I64" s="432"/>
      <c r="J64" s="319" t="str">
        <f>VLOOKUP(A64,MATERIALES!A15:D656,2,FALSE)</f>
        <v>kg</v>
      </c>
      <c r="K64" s="404">
        <v>0.5</v>
      </c>
      <c r="L64" s="428"/>
      <c r="M64" s="409">
        <f>VLOOKUP(A64,MATERIALES!A12:D406,4,FALSE)</f>
        <v>11066.828898831165</v>
      </c>
      <c r="N64" s="279">
        <f t="shared" si="1"/>
        <v>5533.4144494155826</v>
      </c>
    </row>
    <row r="65" spans="1:14">
      <c r="A65" s="167" t="s">
        <v>507</v>
      </c>
      <c r="B65" s="49" t="str">
        <f>VLOOKUP(A65,MATERIALES!A13:D374,3,FALSE)</f>
        <v>Manguera de polietileno de 3´´</v>
      </c>
      <c r="C65" s="432"/>
      <c r="D65" s="432"/>
      <c r="E65" s="432"/>
      <c r="F65" s="432"/>
      <c r="G65" s="432"/>
      <c r="H65" s="432"/>
      <c r="I65" s="432"/>
      <c r="J65" s="319" t="str">
        <f>VLOOKUP(A65,MATERIALES!A16:D657,2,FALSE)</f>
        <v>m</v>
      </c>
      <c r="K65" s="404">
        <v>0.55000000000000004</v>
      </c>
      <c r="L65" s="428"/>
      <c r="M65" s="409">
        <f>VLOOKUP(A65,MATERIALES!A13:D407,4,FALSE)</f>
        <v>7218.8797702145821</v>
      </c>
      <c r="N65" s="279">
        <f t="shared" si="1"/>
        <v>3970.3838736180205</v>
      </c>
    </row>
    <row r="66" spans="1:14">
      <c r="A66" s="167" t="s">
        <v>898</v>
      </c>
      <c r="B66" s="49" t="str">
        <f>VLOOKUP(A66,MATERIALES!A13:D375,3,FALSE)</f>
        <v>Alambre Negro Para Amarre</v>
      </c>
      <c r="C66" s="432"/>
      <c r="D66" s="432"/>
      <c r="E66" s="432"/>
      <c r="F66" s="432"/>
      <c r="G66" s="432"/>
      <c r="H66" s="432"/>
      <c r="I66" s="432"/>
      <c r="J66" s="319" t="str">
        <f>VLOOKUP(A66,MATERIALES!A17:D658,2,FALSE)</f>
        <v>kg</v>
      </c>
      <c r="K66" s="404">
        <v>0.05</v>
      </c>
      <c r="L66" s="428"/>
      <c r="M66" s="409">
        <f>VLOOKUP(A66,MATERIALES!A13:D408,4,FALSE)</f>
        <v>4570.4955080608861</v>
      </c>
      <c r="N66" s="279">
        <f t="shared" si="1"/>
        <v>228.52477540304432</v>
      </c>
    </row>
    <row r="67" spans="1:14">
      <c r="A67" s="167" t="s">
        <v>706</v>
      </c>
      <c r="B67" s="49" t="str">
        <f>VLOOKUP(A67,MATERIALES!A13:D376,3,FALSE)</f>
        <v>Tubería PVC RD21 de 1´´ (para anclajes)</v>
      </c>
      <c r="C67" s="432"/>
      <c r="D67" s="432"/>
      <c r="E67" s="432"/>
      <c r="F67" s="432"/>
      <c r="G67" s="432"/>
      <c r="H67" s="432"/>
      <c r="I67" s="432"/>
      <c r="J67" s="319" t="str">
        <f>VLOOKUP(A67,MATERIALES!A18:D659,2,FALSE)</f>
        <v>m</v>
      </c>
      <c r="K67" s="404">
        <v>1</v>
      </c>
      <c r="L67" s="428"/>
      <c r="M67" s="409">
        <f>VLOOKUP(A67,MATERIALES!A13:D409,4,FALSE)</f>
        <v>5586.4165035287588</v>
      </c>
      <c r="N67" s="279">
        <f t="shared" si="1"/>
        <v>5586.4165035287588</v>
      </c>
    </row>
    <row r="68" spans="1:14" ht="15.75" thickBot="1">
      <c r="B68" s="49"/>
      <c r="C68" s="317"/>
      <c r="D68" s="317"/>
      <c r="E68" s="317"/>
      <c r="F68" s="317"/>
      <c r="G68" s="317"/>
      <c r="H68" s="317"/>
      <c r="I68" s="317"/>
      <c r="J68" s="442"/>
      <c r="K68" s="132"/>
      <c r="L68" s="332"/>
      <c r="M68" s="409"/>
      <c r="N68" s="279"/>
    </row>
    <row r="69" spans="1:14" ht="15.75" thickBot="1">
      <c r="B69" s="825" t="s">
        <v>953</v>
      </c>
      <c r="C69" s="826"/>
      <c r="D69" s="826"/>
      <c r="E69" s="826"/>
      <c r="F69" s="826"/>
      <c r="G69" s="826"/>
      <c r="H69" s="826"/>
      <c r="I69" s="826"/>
      <c r="J69" s="826"/>
      <c r="K69" s="826"/>
      <c r="L69" s="826"/>
      <c r="M69" s="827"/>
      <c r="N69" s="401">
        <f>SUM(N54:N68)</f>
        <v>83493.187401955613</v>
      </c>
    </row>
    <row r="70" spans="1:14">
      <c r="B70" s="39"/>
      <c r="C70" s="40"/>
      <c r="D70" s="40"/>
      <c r="E70" s="40"/>
      <c r="F70" s="40"/>
      <c r="G70" s="40"/>
      <c r="H70" s="40"/>
      <c r="I70" s="40"/>
      <c r="J70" s="40"/>
      <c r="K70" s="40"/>
      <c r="L70" s="40"/>
      <c r="M70" s="40"/>
      <c r="N70" s="41"/>
    </row>
    <row r="71" spans="1:14">
      <c r="B71" s="70" t="s">
        <v>956</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0" t="s">
        <v>957</v>
      </c>
      <c r="C73" s="321"/>
      <c r="D73" s="321"/>
      <c r="E73" s="321"/>
      <c r="F73" s="321"/>
      <c r="G73" s="321"/>
      <c r="H73" s="79" t="s">
        <v>945</v>
      </c>
      <c r="I73" s="80" t="s">
        <v>958</v>
      </c>
      <c r="J73" s="81" t="s">
        <v>959</v>
      </c>
      <c r="K73" s="79" t="s">
        <v>960</v>
      </c>
      <c r="L73" s="828" t="s">
        <v>961</v>
      </c>
      <c r="M73" s="801"/>
      <c r="N73" s="82" t="s">
        <v>951</v>
      </c>
    </row>
    <row r="74" spans="1:14">
      <c r="B74" s="52"/>
      <c r="C74" s="324"/>
      <c r="D74" s="324"/>
      <c r="E74" s="324"/>
      <c r="F74" s="324"/>
      <c r="G74" s="324"/>
      <c r="H74" s="318"/>
      <c r="I74" s="286"/>
      <c r="J74" s="293"/>
      <c r="K74" s="286"/>
      <c r="L74" s="829"/>
      <c r="M74" s="830"/>
      <c r="N74" s="294"/>
    </row>
    <row r="75" spans="1:14">
      <c r="B75" s="52"/>
      <c r="C75" s="53"/>
      <c r="D75" s="53"/>
      <c r="E75" s="53"/>
      <c r="F75" s="53"/>
      <c r="G75" s="53"/>
      <c r="H75" s="318"/>
      <c r="I75" s="286"/>
      <c r="J75" s="293"/>
      <c r="K75" s="286"/>
      <c r="L75" s="829"/>
      <c r="M75" s="830"/>
      <c r="N75" s="294"/>
    </row>
    <row r="76" spans="1:14">
      <c r="B76" s="52"/>
      <c r="C76" s="53"/>
      <c r="D76" s="53"/>
      <c r="E76" s="53"/>
      <c r="F76" s="53"/>
      <c r="G76" s="53"/>
      <c r="H76" s="318"/>
      <c r="I76" s="286"/>
      <c r="J76" s="293"/>
      <c r="K76" s="286"/>
      <c r="L76" s="829"/>
      <c r="M76" s="830"/>
      <c r="N76" s="294"/>
    </row>
    <row r="77" spans="1:14">
      <c r="B77" s="52"/>
      <c r="C77" s="53"/>
      <c r="D77" s="53"/>
      <c r="E77" s="53"/>
      <c r="F77" s="53"/>
      <c r="G77" s="53"/>
      <c r="H77" s="318"/>
      <c r="I77" s="286"/>
      <c r="J77" s="293"/>
      <c r="K77" s="286"/>
      <c r="L77" s="829"/>
      <c r="M77" s="830"/>
      <c r="N77" s="294"/>
    </row>
    <row r="78" spans="1:14">
      <c r="B78" s="52"/>
      <c r="C78" s="53"/>
      <c r="D78" s="53"/>
      <c r="E78" s="53"/>
      <c r="F78" s="53"/>
      <c r="G78" s="53"/>
      <c r="H78" s="295"/>
      <c r="I78" s="286"/>
      <c r="J78" s="286"/>
      <c r="K78" s="286"/>
      <c r="L78" s="296"/>
      <c r="M78" s="297"/>
      <c r="N78" s="298"/>
    </row>
    <row r="79" spans="1:14" ht="15.75" thickBot="1">
      <c r="B79" s="454"/>
      <c r="C79" s="455"/>
      <c r="D79" s="455"/>
      <c r="E79" s="455"/>
      <c r="F79" s="455"/>
      <c r="G79" s="455"/>
      <c r="H79" s="54"/>
      <c r="I79" s="132"/>
      <c r="J79" s="132"/>
      <c r="K79" s="132"/>
      <c r="L79" s="814"/>
      <c r="M79" s="815"/>
      <c r="N79" s="133"/>
    </row>
    <row r="80" spans="1:14" ht="15.75" thickBot="1">
      <c r="B80" s="831" t="s">
        <v>953</v>
      </c>
      <c r="C80" s="832"/>
      <c r="D80" s="832"/>
      <c r="E80" s="832"/>
      <c r="F80" s="832"/>
      <c r="G80" s="832"/>
      <c r="H80" s="832"/>
      <c r="I80" s="832"/>
      <c r="J80" s="832"/>
      <c r="K80" s="832"/>
      <c r="L80" s="832"/>
      <c r="M80" s="833"/>
      <c r="N80" s="110"/>
    </row>
    <row r="81" spans="1:15">
      <c r="B81" s="39"/>
      <c r="C81" s="40"/>
      <c r="D81" s="40"/>
      <c r="E81" s="40"/>
      <c r="F81" s="40"/>
      <c r="G81" s="40"/>
      <c r="H81" s="40"/>
      <c r="I81" s="40"/>
      <c r="J81" s="40"/>
      <c r="K81" s="40"/>
      <c r="L81" s="40"/>
      <c r="M81" s="40"/>
      <c r="N81" s="41"/>
    </row>
    <row r="82" spans="1:15">
      <c r="B82" s="70" t="s">
        <v>962</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1" t="s">
        <v>963</v>
      </c>
      <c r="C84" s="852"/>
      <c r="D84" s="852"/>
      <c r="E84" s="852"/>
      <c r="F84" s="852"/>
      <c r="G84" s="852"/>
      <c r="H84" s="852"/>
      <c r="I84" s="79" t="s">
        <v>964</v>
      </c>
      <c r="J84" s="81" t="s">
        <v>1410</v>
      </c>
      <c r="K84" s="80" t="s">
        <v>966</v>
      </c>
      <c r="L84" s="853" t="s">
        <v>950</v>
      </c>
      <c r="M84" s="854"/>
      <c r="N84" s="104" t="s">
        <v>951</v>
      </c>
    </row>
    <row r="85" spans="1:15">
      <c r="A85" s="168" t="s">
        <v>11</v>
      </c>
      <c r="B85" s="55" t="str">
        <f>VLOOKUP(A85,'MANO DE OBRA'!A8:D68,3,FALSE)</f>
        <v>Obrero (4)</v>
      </c>
      <c r="C85" s="53"/>
      <c r="D85" s="53"/>
      <c r="E85" s="53"/>
      <c r="F85" s="53"/>
      <c r="G85" s="53"/>
      <c r="H85" s="53"/>
      <c r="I85" s="299">
        <f>K85/J85*100</f>
        <v>117040.00000000001</v>
      </c>
      <c r="J85" s="300">
        <v>185</v>
      </c>
      <c r="K85" s="301">
        <f>VLOOKUP(A85,'MANO DE OBRA'!A8:D99,4,FALSE)</f>
        <v>216524</v>
      </c>
      <c r="L85" s="56"/>
      <c r="M85" s="441">
        <v>10.4</v>
      </c>
      <c r="N85" s="402">
        <f>K85/M85</f>
        <v>20819.615384615383</v>
      </c>
      <c r="O85" s="112"/>
    </row>
    <row r="86" spans="1:15">
      <c r="A86" s="168" t="s">
        <v>32</v>
      </c>
      <c r="B86" s="55" t="str">
        <f>VLOOKUP(A86,'MANO DE OBRA'!A8:D69,3,FALSE)</f>
        <v>Oficial (2)</v>
      </c>
      <c r="C86" s="53"/>
      <c r="D86" s="53"/>
      <c r="E86" s="53"/>
      <c r="F86" s="53"/>
      <c r="G86" s="53"/>
      <c r="H86" s="53"/>
      <c r="I86" s="299">
        <f>K86/J86*100</f>
        <v>115336.47958314378</v>
      </c>
      <c r="J86" s="300">
        <v>185</v>
      </c>
      <c r="K86" s="301">
        <f>VLOOKUP(A86,'MANO DE OBRA'!A8:D100,4,FALSE)</f>
        <v>213372.48722881597</v>
      </c>
      <c r="L86" s="56"/>
      <c r="M86" s="438">
        <v>10.4</v>
      </c>
      <c r="N86" s="402">
        <f>K86/M86</f>
        <v>20516.585310463073</v>
      </c>
    </row>
    <row r="87" spans="1:15">
      <c r="B87" s="55"/>
      <c r="C87" s="53"/>
      <c r="D87" s="53"/>
      <c r="E87" s="53"/>
      <c r="F87" s="53"/>
      <c r="G87" s="53"/>
      <c r="H87" s="53"/>
      <c r="I87" s="299"/>
      <c r="J87" s="300"/>
      <c r="K87" s="301"/>
      <c r="L87" s="56"/>
      <c r="M87" s="439"/>
      <c r="N87" s="402"/>
    </row>
    <row r="88" spans="1:15">
      <c r="B88" s="55"/>
      <c r="C88" s="53"/>
      <c r="D88" s="53"/>
      <c r="E88" s="53"/>
      <c r="F88" s="53"/>
      <c r="G88" s="53"/>
      <c r="H88" s="53"/>
      <c r="I88" s="286"/>
      <c r="J88" s="304"/>
      <c r="K88" s="305"/>
      <c r="L88" s="325"/>
      <c r="M88" s="307"/>
      <c r="N88" s="303"/>
    </row>
    <row r="89" spans="1:15">
      <c r="B89" s="55"/>
      <c r="C89" s="53"/>
      <c r="D89" s="53"/>
      <c r="E89" s="53"/>
      <c r="F89" s="53"/>
      <c r="G89" s="53"/>
      <c r="H89" s="53"/>
      <c r="I89" s="286"/>
      <c r="J89" s="304"/>
      <c r="K89" s="305"/>
      <c r="L89" s="325"/>
      <c r="M89" s="307"/>
      <c r="N89" s="303"/>
    </row>
    <row r="90" spans="1:15" ht="15.75" thickBot="1">
      <c r="B90" s="812"/>
      <c r="C90" s="813"/>
      <c r="D90" s="813"/>
      <c r="E90" s="813"/>
      <c r="F90" s="813"/>
      <c r="G90" s="813"/>
      <c r="H90" s="813"/>
      <c r="I90" s="132"/>
      <c r="J90" s="132"/>
      <c r="K90" s="132"/>
      <c r="L90" s="913"/>
      <c r="M90" s="913"/>
      <c r="N90" s="51"/>
    </row>
    <row r="91" spans="1:15" ht="15.75" thickBot="1">
      <c r="B91" s="831" t="s">
        <v>953</v>
      </c>
      <c r="C91" s="832"/>
      <c r="D91" s="832"/>
      <c r="E91" s="832"/>
      <c r="F91" s="832"/>
      <c r="G91" s="832"/>
      <c r="H91" s="832"/>
      <c r="I91" s="832"/>
      <c r="J91" s="832"/>
      <c r="K91" s="832"/>
      <c r="L91" s="832"/>
      <c r="M91" s="833"/>
      <c r="N91" s="308">
        <f>SUM(N85:N90)</f>
        <v>41336.200695078456</v>
      </c>
    </row>
    <row r="92" spans="1:15" ht="15.75" thickBot="1">
      <c r="B92" s="39"/>
      <c r="C92" s="40"/>
      <c r="D92" s="40"/>
      <c r="E92" s="40"/>
      <c r="F92" s="40"/>
      <c r="G92" s="40"/>
      <c r="H92" s="40"/>
      <c r="I92" s="40"/>
      <c r="J92" s="40"/>
      <c r="K92" s="40"/>
      <c r="L92" s="40"/>
      <c r="M92" s="40"/>
      <c r="N92" s="41"/>
    </row>
    <row r="93" spans="1:15" ht="15.75" thickBot="1">
      <c r="B93" s="825" t="s">
        <v>967</v>
      </c>
      <c r="C93" s="826"/>
      <c r="D93" s="826"/>
      <c r="E93" s="826"/>
      <c r="F93" s="826"/>
      <c r="G93" s="826"/>
      <c r="H93" s="826"/>
      <c r="I93" s="826"/>
      <c r="J93" s="826"/>
      <c r="K93" s="826"/>
      <c r="L93" s="826"/>
      <c r="M93" s="827"/>
      <c r="N93" s="105">
        <f>N49+N69+N80+N91</f>
        <v>338128.22406148101</v>
      </c>
    </row>
    <row r="94" spans="1:15">
      <c r="B94" s="39"/>
      <c r="C94" s="40"/>
      <c r="D94" s="40"/>
      <c r="E94" s="40"/>
      <c r="F94" s="40"/>
      <c r="G94" s="40"/>
      <c r="H94" s="40"/>
      <c r="I94" s="40"/>
      <c r="J94" s="40"/>
      <c r="K94" s="40"/>
      <c r="L94" s="40"/>
      <c r="M94" s="40"/>
      <c r="N94" s="41"/>
    </row>
    <row r="95" spans="1:15">
      <c r="B95" s="70" t="s">
        <v>968</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16" t="s">
        <v>969</v>
      </c>
      <c r="C97" s="817"/>
      <c r="D97" s="817"/>
      <c r="E97" s="817"/>
      <c r="F97" s="817"/>
      <c r="G97" s="817"/>
      <c r="H97" s="817"/>
      <c r="I97" s="321"/>
      <c r="J97" s="341"/>
      <c r="K97" s="309" t="s">
        <v>970</v>
      </c>
      <c r="L97" s="855" t="s">
        <v>971</v>
      </c>
      <c r="M97" s="856"/>
      <c r="N97" s="310"/>
    </row>
    <row r="98" spans="1:14">
      <c r="B98" s="857" t="s">
        <v>972</v>
      </c>
      <c r="C98" s="858"/>
      <c r="D98" s="858"/>
      <c r="E98" s="858"/>
      <c r="F98" s="858"/>
      <c r="G98" s="858"/>
      <c r="H98" s="858"/>
      <c r="I98" s="93"/>
      <c r="J98" s="94"/>
      <c r="K98" s="311">
        <v>0.2</v>
      </c>
      <c r="L98" s="859">
        <f>N93*K98</f>
        <v>67625.644812296203</v>
      </c>
      <c r="M98" s="860"/>
      <c r="N98" s="57"/>
    </row>
    <row r="99" spans="1:14">
      <c r="B99" s="95" t="s">
        <v>973</v>
      </c>
      <c r="C99" s="96"/>
      <c r="D99" s="96"/>
      <c r="E99" s="96"/>
      <c r="F99" s="96"/>
      <c r="G99" s="96"/>
      <c r="H99" s="96"/>
      <c r="I99" s="93"/>
      <c r="J99" s="94"/>
      <c r="K99" s="311">
        <v>0.05</v>
      </c>
      <c r="L99" s="859">
        <f>N93*K99</f>
        <v>16906.411203074051</v>
      </c>
      <c r="M99" s="860"/>
      <c r="N99" s="57"/>
    </row>
    <row r="100" spans="1:14" ht="15.75" thickBot="1">
      <c r="B100" s="97" t="s">
        <v>974</v>
      </c>
      <c r="C100" s="98"/>
      <c r="D100" s="98"/>
      <c r="E100" s="98"/>
      <c r="F100" s="98"/>
      <c r="G100" s="98"/>
      <c r="H100" s="98"/>
      <c r="I100" s="99"/>
      <c r="J100" s="100"/>
      <c r="K100" s="312">
        <v>0.05</v>
      </c>
      <c r="L100" s="861">
        <f>N93*K100</f>
        <v>16906.411203074051</v>
      </c>
      <c r="M100" s="862"/>
      <c r="N100" s="57"/>
    </row>
    <row r="101" spans="1:14" ht="15.75" thickBot="1">
      <c r="B101" s="825" t="s">
        <v>953</v>
      </c>
      <c r="C101" s="826"/>
      <c r="D101" s="826"/>
      <c r="E101" s="826"/>
      <c r="F101" s="826"/>
      <c r="G101" s="826"/>
      <c r="H101" s="826"/>
      <c r="I101" s="826"/>
      <c r="J101" s="826"/>
      <c r="K101" s="826"/>
      <c r="L101" s="826"/>
      <c r="M101" s="827"/>
      <c r="N101" s="58">
        <f>L98+L99+L100</f>
        <v>101438.4672184443</v>
      </c>
    </row>
    <row r="102" spans="1:14" ht="15.75" thickBot="1">
      <c r="B102" s="39"/>
      <c r="C102" s="40"/>
      <c r="D102" s="40"/>
      <c r="E102" s="40"/>
      <c r="F102" s="40"/>
      <c r="G102" s="40"/>
      <c r="H102" s="40"/>
      <c r="I102" s="40"/>
      <c r="J102" s="40"/>
      <c r="K102" s="40"/>
      <c r="L102" s="40"/>
      <c r="M102" s="40"/>
      <c r="N102" s="41"/>
    </row>
    <row r="103" spans="1:14" ht="15.75" thickBot="1">
      <c r="A103" t="s">
        <v>2016</v>
      </c>
      <c r="B103" s="825" t="s">
        <v>975</v>
      </c>
      <c r="C103" s="826"/>
      <c r="D103" s="826"/>
      <c r="E103" s="826"/>
      <c r="F103" s="826"/>
      <c r="G103" s="826"/>
      <c r="H103" s="826"/>
      <c r="I103" s="826"/>
      <c r="J103" s="826"/>
      <c r="K103" s="826"/>
      <c r="L103" s="826"/>
      <c r="M103" s="827"/>
      <c r="N103" s="195">
        <f>N93+N101</f>
        <v>439566.69127992529</v>
      </c>
    </row>
    <row r="104" spans="1:14">
      <c r="B104" s="246"/>
      <c r="C104" s="247"/>
      <c r="D104" s="247"/>
      <c r="E104" s="247"/>
      <c r="F104" s="247"/>
      <c r="G104" s="247"/>
      <c r="H104" s="247"/>
      <c r="I104" s="247"/>
      <c r="J104" s="247"/>
      <c r="K104" s="247"/>
      <c r="L104" s="247"/>
      <c r="M104" s="247"/>
      <c r="N104" s="248"/>
    </row>
    <row r="105" spans="1:14">
      <c r="B105" s="249"/>
      <c r="C105" s="250"/>
      <c r="D105" s="250"/>
      <c r="E105" s="250"/>
      <c r="F105" s="250"/>
      <c r="G105" s="250"/>
      <c r="H105" s="250"/>
      <c r="I105" s="250"/>
      <c r="J105" s="250"/>
      <c r="K105" s="250"/>
      <c r="L105" s="250"/>
      <c r="M105" s="250"/>
      <c r="N105" s="251"/>
    </row>
    <row r="106" spans="1:14">
      <c r="B106" s="249"/>
      <c r="C106" s="250"/>
      <c r="D106" s="250"/>
      <c r="E106" s="250"/>
      <c r="F106" s="250"/>
      <c r="G106" s="250"/>
      <c r="H106" s="250"/>
      <c r="I106" s="250"/>
      <c r="J106" s="250"/>
      <c r="K106" s="250"/>
      <c r="L106" s="250"/>
      <c r="M106" s="250"/>
      <c r="N106" s="251"/>
    </row>
    <row r="107" spans="1:14">
      <c r="B107" s="249"/>
      <c r="C107" s="250"/>
      <c r="D107" s="250"/>
      <c r="E107" s="250"/>
      <c r="F107" s="250"/>
      <c r="G107" s="250"/>
      <c r="H107" s="250"/>
      <c r="I107" s="250"/>
      <c r="J107" s="250"/>
      <c r="K107" s="250"/>
      <c r="L107" s="250"/>
      <c r="M107" s="250"/>
      <c r="N107" s="251"/>
    </row>
    <row r="108" spans="1:14">
      <c r="B108" s="249"/>
      <c r="C108" s="250"/>
      <c r="D108" s="250"/>
      <c r="E108" s="424" t="s">
        <v>976</v>
      </c>
      <c r="F108" s="424"/>
      <c r="G108" s="424"/>
      <c r="H108" s="424"/>
      <c r="I108" s="424"/>
      <c r="J108" s="424"/>
      <c r="K108" s="250"/>
      <c r="L108" s="250"/>
      <c r="M108" s="250"/>
      <c r="N108" s="251"/>
    </row>
    <row r="109" spans="1:14">
      <c r="B109" s="249"/>
      <c r="C109" s="250"/>
      <c r="D109" s="250"/>
      <c r="E109" s="250" t="s">
        <v>977</v>
      </c>
      <c r="F109" s="250"/>
      <c r="G109" s="250"/>
      <c r="H109" s="250"/>
      <c r="I109" s="250"/>
      <c r="J109" s="250"/>
      <c r="K109" s="250"/>
      <c r="L109" s="250"/>
      <c r="M109" s="250"/>
      <c r="N109" s="251"/>
    </row>
    <row r="110" spans="1:14">
      <c r="B110" s="249"/>
      <c r="C110" s="250"/>
      <c r="D110" s="250"/>
      <c r="E110" s="250" t="s">
        <v>978</v>
      </c>
      <c r="F110" s="250"/>
      <c r="G110" s="250"/>
      <c r="H110" s="250"/>
      <c r="I110" s="250"/>
      <c r="J110" s="250"/>
      <c r="K110" s="250"/>
      <c r="L110" s="250"/>
      <c r="M110" s="250"/>
      <c r="N110" s="251"/>
    </row>
    <row r="111" spans="1:14">
      <c r="B111" s="249"/>
      <c r="C111" s="250"/>
      <c r="D111" s="250"/>
      <c r="E111" s="250" t="s">
        <v>979</v>
      </c>
      <c r="F111" s="250"/>
      <c r="G111" s="250"/>
      <c r="H111" s="250"/>
      <c r="I111" s="250"/>
      <c r="J111" s="250"/>
      <c r="K111" s="250"/>
      <c r="L111" s="250"/>
      <c r="M111" s="250"/>
      <c r="N111" s="251"/>
    </row>
    <row r="112" spans="1:14" ht="15.75" thickBot="1">
      <c r="B112" s="249"/>
      <c r="C112" s="250"/>
      <c r="D112" s="250"/>
      <c r="E112" s="250"/>
      <c r="F112" s="250" t="s">
        <v>980</v>
      </c>
      <c r="G112" s="250"/>
      <c r="H112" s="250"/>
      <c r="I112" s="250"/>
      <c r="J112" s="250"/>
      <c r="K112" s="250"/>
      <c r="L112" s="250"/>
      <c r="M112" s="250"/>
      <c r="N112" s="251"/>
    </row>
    <row r="113" spans="2:14">
      <c r="B113" s="234" t="s">
        <v>2216</v>
      </c>
      <c r="C113" s="235"/>
      <c r="D113" s="235"/>
      <c r="E113" s="235"/>
      <c r="F113" s="235"/>
      <c r="G113" s="235"/>
      <c r="H113" s="235"/>
      <c r="I113" s="235"/>
      <c r="J113" s="235"/>
      <c r="K113" s="235"/>
      <c r="L113" s="235"/>
      <c r="M113" s="235"/>
      <c r="N113" s="236"/>
    </row>
    <row r="114" spans="2:14">
      <c r="B114" s="252"/>
      <c r="C114" s="253"/>
      <c r="D114" s="253"/>
      <c r="E114" s="253"/>
      <c r="F114" s="253"/>
      <c r="G114" s="253"/>
      <c r="H114" s="253"/>
      <c r="I114" s="253"/>
      <c r="J114" s="253"/>
      <c r="K114" s="253"/>
      <c r="L114" s="253"/>
      <c r="M114" s="253"/>
      <c r="N114" s="254"/>
    </row>
    <row r="115" spans="2:14">
      <c r="B115" s="252"/>
      <c r="C115" s="253"/>
      <c r="D115" s="253"/>
      <c r="E115" s="253"/>
      <c r="F115" s="253"/>
      <c r="G115" s="253"/>
      <c r="H115" s="253"/>
      <c r="I115" s="253"/>
      <c r="J115" s="253"/>
      <c r="K115" s="253"/>
      <c r="L115" s="253"/>
      <c r="M115" s="253"/>
      <c r="N115" s="254"/>
    </row>
    <row r="116" spans="2:14">
      <c r="B116" s="252"/>
      <c r="C116" s="253"/>
      <c r="D116" s="253"/>
      <c r="E116" s="253"/>
      <c r="F116" s="253"/>
      <c r="G116" s="253"/>
      <c r="H116" s="253"/>
      <c r="I116" s="253"/>
      <c r="J116" s="253"/>
      <c r="K116" s="253"/>
      <c r="L116" s="253"/>
      <c r="M116" s="253"/>
      <c r="N116" s="254"/>
    </row>
    <row r="117" spans="2:14" ht="15.75" thickBot="1">
      <c r="B117" s="255"/>
      <c r="C117" s="256"/>
      <c r="D117" s="256"/>
      <c r="E117" s="256"/>
      <c r="F117" s="256"/>
      <c r="G117" s="256"/>
      <c r="H117" s="256"/>
      <c r="I117" s="256"/>
      <c r="J117" s="256"/>
      <c r="K117" s="256"/>
      <c r="L117" s="256"/>
      <c r="M117" s="256"/>
      <c r="N117" s="257"/>
    </row>
    <row r="118" spans="2:14">
      <c r="B118" s="258"/>
      <c r="C118" s="259"/>
      <c r="D118" s="259"/>
      <c r="E118" s="259"/>
      <c r="F118" s="259"/>
      <c r="G118" s="259"/>
      <c r="H118" s="259"/>
      <c r="I118" s="259"/>
      <c r="J118" s="259"/>
      <c r="K118" s="259"/>
      <c r="L118" s="259"/>
      <c r="M118" s="259"/>
      <c r="N118" s="260"/>
    </row>
    <row r="119" spans="2:14">
      <c r="B119" s="261" t="s">
        <v>2217</v>
      </c>
      <c r="C119" s="262"/>
      <c r="D119" s="262"/>
      <c r="E119" s="262"/>
      <c r="F119" s="262"/>
      <c r="G119" s="262"/>
      <c r="H119" s="262"/>
      <c r="I119" s="262"/>
      <c r="J119" s="262"/>
      <c r="K119" s="262"/>
      <c r="L119" s="262"/>
      <c r="M119" s="262"/>
      <c r="N119" s="263"/>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46"/>
      <c r="C124" s="347"/>
      <c r="D124" s="347"/>
      <c r="E124" s="347"/>
      <c r="F124" s="347"/>
      <c r="G124" s="347"/>
      <c r="H124" s="347"/>
      <c r="I124" s="347"/>
      <c r="J124" s="347"/>
      <c r="K124" s="347"/>
      <c r="L124" s="347"/>
      <c r="M124" s="347"/>
      <c r="N124" s="348"/>
    </row>
    <row r="125" spans="2:14">
      <c r="B125" s="346"/>
      <c r="C125" s="347"/>
      <c r="D125" s="347"/>
      <c r="E125" s="347"/>
      <c r="F125" s="347"/>
      <c r="G125" s="347"/>
      <c r="H125" s="347"/>
      <c r="I125" s="347"/>
      <c r="J125" s="347"/>
      <c r="K125" s="347"/>
      <c r="L125" s="347"/>
      <c r="M125" s="347"/>
      <c r="N125" s="348"/>
    </row>
    <row r="126" spans="2:14">
      <c r="B126" s="346"/>
      <c r="C126" s="347"/>
      <c r="D126" s="347"/>
      <c r="E126" s="347"/>
      <c r="F126" s="347"/>
      <c r="G126" s="347"/>
      <c r="H126" s="347"/>
      <c r="I126" s="347"/>
      <c r="J126" s="347"/>
      <c r="K126" s="347"/>
      <c r="L126" s="347"/>
      <c r="M126" s="347"/>
      <c r="N126" s="348"/>
    </row>
    <row r="127" spans="2:14">
      <c r="B127" s="261"/>
      <c r="C127" s="262"/>
      <c r="D127" s="262"/>
      <c r="E127" s="262"/>
      <c r="F127" s="262"/>
      <c r="G127" s="262"/>
      <c r="H127" s="262"/>
      <c r="I127" s="262"/>
      <c r="J127" s="262"/>
      <c r="K127" s="262"/>
      <c r="L127" s="262"/>
      <c r="M127" s="262"/>
      <c r="N127" s="263"/>
    </row>
    <row r="128" spans="2:14">
      <c r="B128" s="249"/>
      <c r="C128" s="250"/>
      <c r="D128" s="250"/>
      <c r="E128" s="250" t="s">
        <v>976</v>
      </c>
      <c r="F128" s="424"/>
      <c r="G128" s="424"/>
      <c r="H128" s="250"/>
      <c r="I128" s="250"/>
      <c r="J128" s="250"/>
      <c r="K128" s="250"/>
      <c r="L128" s="250"/>
      <c r="M128" s="250"/>
      <c r="N128" s="251"/>
    </row>
    <row r="129" spans="2:14">
      <c r="B129" s="249"/>
      <c r="C129" s="250"/>
      <c r="D129" s="250"/>
      <c r="E129" s="425" t="s">
        <v>977</v>
      </c>
      <c r="F129" s="250"/>
      <c r="G129" s="250"/>
      <c r="H129" s="425"/>
      <c r="I129" s="425"/>
      <c r="J129" s="425"/>
      <c r="K129" s="250"/>
      <c r="L129" s="250"/>
      <c r="M129" s="250"/>
      <c r="N129" s="251"/>
    </row>
    <row r="130" spans="2:14">
      <c r="B130" s="249"/>
      <c r="C130" s="250"/>
      <c r="D130" s="250"/>
      <c r="E130" s="264" t="s">
        <v>981</v>
      </c>
      <c r="F130" s="250"/>
      <c r="G130" s="250"/>
      <c r="H130" s="264"/>
      <c r="I130" s="264"/>
      <c r="J130" s="264"/>
      <c r="K130" s="250"/>
      <c r="L130" s="250"/>
      <c r="M130" s="250"/>
      <c r="N130" s="251"/>
    </row>
    <row r="131" spans="2:14">
      <c r="B131" s="265"/>
      <c r="C131" s="262"/>
      <c r="D131" s="262"/>
      <c r="E131" s="250" t="s">
        <v>979</v>
      </c>
      <c r="F131" s="250"/>
      <c r="G131" s="250"/>
      <c r="H131" s="250"/>
      <c r="I131" s="250"/>
      <c r="J131" s="250"/>
      <c r="K131" s="262"/>
      <c r="L131" s="262"/>
      <c r="M131" s="262"/>
      <c r="N131" s="263"/>
    </row>
    <row r="132" spans="2:14">
      <c r="B132" s="265"/>
      <c r="C132" s="262"/>
      <c r="D132" s="262"/>
      <c r="E132" s="262"/>
      <c r="F132" s="250"/>
      <c r="G132" s="250"/>
      <c r="H132" s="250"/>
      <c r="I132" s="250"/>
      <c r="J132" s="250"/>
      <c r="K132" s="262"/>
      <c r="L132" s="262"/>
      <c r="M132" s="262"/>
      <c r="N132" s="263"/>
    </row>
    <row r="133" spans="2:14">
      <c r="B133" s="265" t="s">
        <v>2220</v>
      </c>
      <c r="C133" s="264"/>
      <c r="D133" s="264"/>
      <c r="E133" s="250"/>
      <c r="F133" s="250"/>
      <c r="G133" s="250"/>
      <c r="H133" s="250"/>
      <c r="I133" s="250"/>
      <c r="J133" s="973"/>
      <c r="K133" s="973"/>
      <c r="L133" s="973"/>
      <c r="M133" s="973"/>
      <c r="N133" s="974"/>
    </row>
    <row r="134" spans="2:14" ht="15.75" thickBot="1">
      <c r="B134" s="426" t="s">
        <v>2221</v>
      </c>
      <c r="C134" s="427"/>
      <c r="D134" s="427"/>
      <c r="E134" s="266"/>
      <c r="F134" s="266"/>
      <c r="G134" s="266"/>
      <c r="H134" s="266"/>
      <c r="I134" s="266"/>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7.25" customHeight="1" thickBot="1">
      <c r="A31" t="s">
        <v>1845</v>
      </c>
      <c r="B31" s="86" t="s">
        <v>1111</v>
      </c>
      <c r="C31" s="87" t="s">
        <v>2106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224</v>
      </c>
      <c r="B36" s="838" t="str">
        <f>VLOOKUP(A36,EQUIPOS!A6:D154,3,FALSE)</f>
        <v>Equipo de Medición (Deformimetros Eléctricos, Mecánicos, Celdas de Carga,  Etc.)</v>
      </c>
      <c r="C36" s="839"/>
      <c r="D36" s="839"/>
      <c r="E36" s="839"/>
      <c r="F36" s="839"/>
      <c r="G36" s="839"/>
      <c r="H36" s="840"/>
      <c r="I36" s="274"/>
      <c r="J36" s="275"/>
      <c r="K36" s="276">
        <f>VLOOKUP(A36,EQUIPOS!A6:D163,4,FALSE)</f>
        <v>171427.66348554255</v>
      </c>
      <c r="L36" s="277"/>
      <c r="M36" s="343">
        <v>3.3333333330000001</v>
      </c>
      <c r="N36" s="279">
        <f>K36/M36</f>
        <v>51428.299050805595</v>
      </c>
    </row>
    <row r="37" spans="1:14">
      <c r="A37" s="119" t="s">
        <v>125</v>
      </c>
      <c r="B37" s="838" t="str">
        <f>VLOOKUP(A37,EQUIPOS!A7:D154,3,FALSE)</f>
        <v>Bomba para gato de tensionamiento</v>
      </c>
      <c r="C37" s="839"/>
      <c r="D37" s="839"/>
      <c r="E37" s="839"/>
      <c r="F37" s="839"/>
      <c r="G37" s="839"/>
      <c r="H37" s="840"/>
      <c r="I37" s="428"/>
      <c r="J37" s="429"/>
      <c r="K37" s="276">
        <f>VLOOKUP(A37,EQUIPOS!A7:D164,4,FALSE)</f>
        <v>44679.25108964742</v>
      </c>
      <c r="L37" s="342"/>
      <c r="M37" s="343">
        <v>0.1</v>
      </c>
      <c r="N37" s="279">
        <f>K37/M37</f>
        <v>446792.51089647418</v>
      </c>
    </row>
    <row r="38" spans="1:14">
      <c r="A38" s="119" t="s">
        <v>240</v>
      </c>
      <c r="B38" s="838" t="str">
        <f>VLOOKUP(A38,EQUIPOS!A8:D154,3,FALSE)</f>
        <v>Gato para tensionamiento, fuerza Max 200 ton, área de tensión 314 cm2.</v>
      </c>
      <c r="C38" s="839"/>
      <c r="D38" s="839"/>
      <c r="E38" s="839"/>
      <c r="F38" s="839"/>
      <c r="G38" s="839"/>
      <c r="H38" s="840"/>
      <c r="I38" s="335"/>
      <c r="J38" s="337"/>
      <c r="K38" s="276">
        <f>VLOOKUP(A38,EQUIPOS!A8:D165,4,FALSE)</f>
        <v>150841.1705557555</v>
      </c>
      <c r="L38" s="430"/>
      <c r="M38" s="431">
        <v>0.1</v>
      </c>
      <c r="N38" s="279">
        <f>K38/M38</f>
        <v>1508411.705557555</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2006632.5155048347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1393</v>
      </c>
      <c r="B60" s="52" t="str">
        <f>VLOOKUP(A60,TRANSPORTE!A2:D117,3,FALSE)</f>
        <v>Transporte de equipos</v>
      </c>
      <c r="C60" s="324"/>
      <c r="D60" s="324"/>
      <c r="E60" s="324"/>
      <c r="F60" s="324"/>
      <c r="G60" s="324"/>
      <c r="H60" s="318" t="s">
        <v>339</v>
      </c>
      <c r="I60" s="286">
        <v>15</v>
      </c>
      <c r="J60" s="293">
        <v>1</v>
      </c>
      <c r="K60" s="286">
        <f>I60*J60</f>
        <v>15</v>
      </c>
      <c r="L60" s="829">
        <f>VLOOKUP(A60,TRANSPORTE!A2:D117,4,FALSE)</f>
        <v>1347.3528658652817</v>
      </c>
      <c r="M60" s="830"/>
      <c r="N60" s="294">
        <f>K60*L60</f>
        <v>20210.292987979225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20210.292987979225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4</v>
      </c>
      <c r="B71" s="55" t="str">
        <f>VLOOKUP(A71,'MANO DE OBRA'!A8:D68,3,FALSE)</f>
        <v>Inspector de fabricación y montaje</v>
      </c>
      <c r="C71" s="53"/>
      <c r="D71" s="53"/>
      <c r="E71" s="53"/>
      <c r="F71" s="53"/>
      <c r="G71" s="53"/>
      <c r="H71" s="53"/>
      <c r="I71" s="299">
        <f>K71/J71*100</f>
        <v>87942.625377371514</v>
      </c>
      <c r="J71" s="300">
        <v>185</v>
      </c>
      <c r="K71" s="301">
        <f>VLOOKUP(A71,'MANO DE OBRA'!A8:D99,4,FALSE)</f>
        <v>162693.85694813728</v>
      </c>
      <c r="L71" s="56"/>
      <c r="M71" s="441">
        <v>26.666666664000001</v>
      </c>
      <c r="N71" s="402">
        <f>K71/M71</f>
        <v>6101.0196361652497</v>
      </c>
      <c r="O71" s="112"/>
    </row>
    <row r="72" spans="1:15">
      <c r="A72" s="168"/>
      <c r="B72" s="55"/>
      <c r="C72" s="53"/>
      <c r="D72" s="53"/>
      <c r="E72" s="53"/>
      <c r="F72" s="53"/>
      <c r="G72" s="53"/>
      <c r="H72" s="53"/>
      <c r="I72" s="299"/>
      <c r="J72" s="300"/>
      <c r="K72" s="301"/>
      <c r="L72" s="56"/>
      <c r="M72" s="438"/>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6101.0196361652497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2032943.8281289793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406588.76562579587</v>
      </c>
      <c r="M84" s="860"/>
      <c r="N84" s="57"/>
    </row>
    <row r="85" spans="1:14">
      <c r="B85" s="95" t="s">
        <v>973</v>
      </c>
      <c r="C85" s="96"/>
      <c r="D85" s="96"/>
      <c r="E85" s="96"/>
      <c r="F85" s="96"/>
      <c r="G85" s="96"/>
      <c r="H85" s="96"/>
      <c r="I85" s="93"/>
      <c r="J85" s="94"/>
      <c r="K85" s="311">
        <v>0.05</v>
      </c>
      <c r="L85" s="859">
        <f>N79*K85</f>
        <v>101647.19140644897</v>
      </c>
      <c r="M85" s="860"/>
      <c r="N85" s="57"/>
    </row>
    <row r="86" spans="1:14" ht="15.75" thickBot="1">
      <c r="B86" s="97" t="s">
        <v>974</v>
      </c>
      <c r="C86" s="98"/>
      <c r="D86" s="98"/>
      <c r="E86" s="98"/>
      <c r="F86" s="98"/>
      <c r="G86" s="98"/>
      <c r="H86" s="98"/>
      <c r="I86" s="99"/>
      <c r="J86" s="100"/>
      <c r="K86" s="312">
        <v>0.05</v>
      </c>
      <c r="L86" s="861">
        <f>N79*K86</f>
        <v>101647.19140644897</v>
      </c>
      <c r="M86" s="862"/>
      <c r="N86" s="57"/>
    </row>
    <row r="87" spans="1:14" ht="15.75" thickBot="1">
      <c r="B87" s="825" t="s">
        <v>953</v>
      </c>
      <c r="C87" s="826"/>
      <c r="D87" s="826"/>
      <c r="E87" s="826"/>
      <c r="F87" s="826"/>
      <c r="G87" s="826"/>
      <c r="H87" s="826"/>
      <c r="I87" s="826"/>
      <c r="J87" s="826"/>
      <c r="K87" s="826"/>
      <c r="L87" s="826"/>
      <c r="M87" s="827"/>
      <c r="N87" s="58">
        <f>L84+L85+L86</f>
        <v>609883.14843869384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2642826.976567673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1112</v>
      </c>
      <c r="C31" s="87" t="s">
        <v>2107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3014.1578293612533</v>
      </c>
      <c r="L36" s="277"/>
      <c r="M36" s="343">
        <v>2</v>
      </c>
      <c r="N36" s="279">
        <f>K36/M36</f>
        <v>1507.0789146806267</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6052.4143711913766</v>
      </c>
      <c r="L37" s="342"/>
      <c r="M37" s="343">
        <v>2</v>
      </c>
      <c r="N37" s="279">
        <f>K37/M37</f>
        <v>3026.2071855956883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1681.7452725900498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6215.0313728663641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53086.857399757166</v>
      </c>
      <c r="N48" s="279">
        <f>K48*M48</f>
        <v>244199.54403888294</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5607.6173251740292</v>
      </c>
      <c r="N49" s="279">
        <f>K49*M49</f>
        <v>5607.6173251740292</v>
      </c>
    </row>
    <row r="50" spans="1:14">
      <c r="A50" s="167" t="s">
        <v>830</v>
      </c>
      <c r="B50" s="49" t="str">
        <f>VLOOKUP(A50,MATERIALES!A6:D373,3,FALSE)</f>
        <v>Concreto Resistencia  35 (Mpa)</v>
      </c>
      <c r="C50" s="432"/>
      <c r="D50" s="432"/>
      <c r="E50" s="432"/>
      <c r="F50" s="432"/>
      <c r="G50" s="432"/>
      <c r="H50" s="432"/>
      <c r="I50" s="432"/>
      <c r="J50" s="319" t="str">
        <f>VLOOKUP(A50,MATERIALES!A6:D642,2,FALSE)</f>
        <v>m3</v>
      </c>
      <c r="K50" s="404">
        <v>1</v>
      </c>
      <c r="L50" s="428"/>
      <c r="M50" s="409">
        <f>VLOOKUP(A50,MATERIALES!A6:D398,4,FALSE)</f>
        <v>520430.55805491999</v>
      </c>
      <c r="N50" s="279">
        <f>K50*M50</f>
        <v>520430.55805491999</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17490.677857348106</v>
      </c>
      <c r="N51" s="279">
        <f>K51*M51</f>
        <v>80457.118143801286</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850694.83756277827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1561.704458162031</v>
      </c>
      <c r="M60" s="830"/>
      <c r="N60" s="294">
        <f>K60*L60</f>
        <v>1561.704458162031</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1561.704458162031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41">
        <v>16</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33634.905451800994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892106.47884560772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178421.29576912156</v>
      </c>
      <c r="M84" s="860"/>
      <c r="N84" s="57"/>
    </row>
    <row r="85" spans="1:14">
      <c r="B85" s="95" t="s">
        <v>973</v>
      </c>
      <c r="C85" s="96"/>
      <c r="D85" s="96"/>
      <c r="E85" s="96"/>
      <c r="F85" s="96"/>
      <c r="G85" s="96"/>
      <c r="H85" s="96"/>
      <c r="I85" s="93"/>
      <c r="J85" s="94"/>
      <c r="K85" s="311">
        <v>0.05</v>
      </c>
      <c r="L85" s="859">
        <f>N79*K85</f>
        <v>44605.323942280389</v>
      </c>
      <c r="M85" s="860"/>
      <c r="N85" s="57"/>
    </row>
    <row r="86" spans="1:14" ht="15.75" thickBot="1">
      <c r="B86" s="97" t="s">
        <v>974</v>
      </c>
      <c r="C86" s="98"/>
      <c r="D86" s="98"/>
      <c r="E86" s="98"/>
      <c r="F86" s="98"/>
      <c r="G86" s="98"/>
      <c r="H86" s="98"/>
      <c r="I86" s="99"/>
      <c r="J86" s="100"/>
      <c r="K86" s="312">
        <v>0.05</v>
      </c>
      <c r="L86" s="861">
        <f>N79*K86</f>
        <v>44605.323942280389</v>
      </c>
      <c r="M86" s="862"/>
      <c r="N86" s="57"/>
    </row>
    <row r="87" spans="1:14" ht="15.75" thickBot="1">
      <c r="B87" s="825" t="s">
        <v>953</v>
      </c>
      <c r="C87" s="826"/>
      <c r="D87" s="826"/>
      <c r="E87" s="826"/>
      <c r="F87" s="826"/>
      <c r="G87" s="826"/>
      <c r="H87" s="826"/>
      <c r="I87" s="826"/>
      <c r="J87" s="826"/>
      <c r="K87" s="826"/>
      <c r="L87" s="826"/>
      <c r="M87" s="827"/>
      <c r="N87" s="58">
        <f>L84+L85+L86</f>
        <v>267631.94365368231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1159738.42249929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2.5" customHeight="1" thickBot="1">
      <c r="A31" t="s">
        <v>1845</v>
      </c>
      <c r="B31" s="86" t="s">
        <v>1113</v>
      </c>
      <c r="C31" s="87" t="s">
        <v>2108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3014.1578293612533</v>
      </c>
      <c r="L36" s="277"/>
      <c r="M36" s="343">
        <v>2</v>
      </c>
      <c r="N36" s="279">
        <f>K36/M36</f>
        <v>1507.0789146806267</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6052.4143711913766</v>
      </c>
      <c r="L37" s="342"/>
      <c r="M37" s="343">
        <v>2</v>
      </c>
      <c r="N37" s="279">
        <f>K37/M37</f>
        <v>3026.2071855956883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1348.350761295025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5881.63686157134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53086.857399757166</v>
      </c>
      <c r="N48" s="279">
        <f>K48*M48</f>
        <v>244199.54403888294</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5607.6173251740292</v>
      </c>
      <c r="N49" s="279">
        <f>K49*M49</f>
        <v>5607.6173251740292</v>
      </c>
    </row>
    <row r="50" spans="1:14">
      <c r="A50" s="167" t="s">
        <v>831</v>
      </c>
      <c r="B50" s="49" t="str">
        <f>VLOOKUP(A50,MATERIALES!A6:D373,3,FALSE)</f>
        <v>Concreto Resistencia  32 (Mpa)</v>
      </c>
      <c r="C50" s="432"/>
      <c r="D50" s="432"/>
      <c r="E50" s="432"/>
      <c r="F50" s="432"/>
      <c r="G50" s="432"/>
      <c r="H50" s="432"/>
      <c r="I50" s="432"/>
      <c r="J50" s="319" t="str">
        <f>VLOOKUP(A50,MATERIALES!A6:D642,2,FALSE)</f>
        <v>m3</v>
      </c>
      <c r="K50" s="404">
        <v>1</v>
      </c>
      <c r="L50" s="428"/>
      <c r="M50" s="409">
        <f>VLOOKUP(A50,MATERIALES!A6:D398,4,FALSE)</f>
        <v>495648.15052849526</v>
      </c>
      <c r="N50" s="279">
        <f>K50*M50</f>
        <v>495648.15052849526</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17490.677857348106</v>
      </c>
      <c r="N51" s="279">
        <f>K51*M51</f>
        <v>80457.118143801286</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825912.43003635365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1561.704458162031</v>
      </c>
      <c r="M60" s="830"/>
      <c r="N60" s="294">
        <f>K60*L60</f>
        <v>1561.704458162031</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1561.704458162031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26967.015225900497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860322.78658198752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172064.55731639752</v>
      </c>
      <c r="M84" s="860"/>
      <c r="N84" s="57"/>
    </row>
    <row r="85" spans="1:14">
      <c r="B85" s="95" t="s">
        <v>973</v>
      </c>
      <c r="C85" s="96"/>
      <c r="D85" s="96"/>
      <c r="E85" s="96"/>
      <c r="F85" s="96"/>
      <c r="G85" s="96"/>
      <c r="H85" s="96"/>
      <c r="I85" s="93"/>
      <c r="J85" s="94"/>
      <c r="K85" s="311">
        <v>0.05</v>
      </c>
      <c r="L85" s="859">
        <f>N79*K85</f>
        <v>43016.13932909938</v>
      </c>
      <c r="M85" s="860"/>
      <c r="N85" s="57"/>
    </row>
    <row r="86" spans="1:14" ht="15.75" thickBot="1">
      <c r="B86" s="97" t="s">
        <v>974</v>
      </c>
      <c r="C86" s="98"/>
      <c r="D86" s="98"/>
      <c r="E86" s="98"/>
      <c r="F86" s="98"/>
      <c r="G86" s="98"/>
      <c r="H86" s="98"/>
      <c r="I86" s="99"/>
      <c r="J86" s="100"/>
      <c r="K86" s="312">
        <v>0.05</v>
      </c>
      <c r="L86" s="861">
        <f>N79*K86</f>
        <v>43016.13932909938</v>
      </c>
      <c r="M86" s="862"/>
      <c r="N86" s="57"/>
    </row>
    <row r="87" spans="1:14" ht="15.75" thickBot="1">
      <c r="B87" s="825" t="s">
        <v>953</v>
      </c>
      <c r="C87" s="826"/>
      <c r="D87" s="826"/>
      <c r="E87" s="826"/>
      <c r="F87" s="826"/>
      <c r="G87" s="826"/>
      <c r="H87" s="826"/>
      <c r="I87" s="826"/>
      <c r="J87" s="826"/>
      <c r="K87" s="826"/>
      <c r="L87" s="826"/>
      <c r="M87" s="827"/>
      <c r="N87" s="58">
        <f>L84+L85+L86</f>
        <v>258096.8359745963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1118419.6225565837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0.25" customHeight="1" thickBot="1">
      <c r="A31" t="s">
        <v>1845</v>
      </c>
      <c r="B31" s="86" t="s">
        <v>1114</v>
      </c>
      <c r="C31" s="87" t="s">
        <v>2109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3014.1578293612533</v>
      </c>
      <c r="L36" s="277"/>
      <c r="M36" s="343">
        <v>2</v>
      </c>
      <c r="N36" s="279">
        <f>K36/M36</f>
        <v>1507.0789146806267</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6052.4143711913766</v>
      </c>
      <c r="L37" s="342"/>
      <c r="M37" s="343">
        <v>2</v>
      </c>
      <c r="N37" s="279">
        <f>K37/M37</f>
        <v>3026.2071855956883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1348.350761295025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5881.63686157134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829</v>
      </c>
      <c r="B48" s="49" t="str">
        <f>VLOOKUP(A48,MATERIALES!A5:D373,3,FALSE)</f>
        <v>Concreto Resistencia  28 (Mpa)</v>
      </c>
      <c r="C48" s="288"/>
      <c r="D48" s="288"/>
      <c r="E48" s="288"/>
      <c r="F48" s="288"/>
      <c r="G48" s="288"/>
      <c r="H48" s="288"/>
      <c r="I48" s="288"/>
      <c r="J48" s="318" t="str">
        <f>VLOOKUP(A48,MATERIALES!A4:D640,2,FALSE)</f>
        <v>m3</v>
      </c>
      <c r="K48" s="289">
        <v>1</v>
      </c>
      <c r="L48" s="274"/>
      <c r="M48" s="409">
        <f>VLOOKUP(A48,MATERIALES!A5:D396,4,FALSE)</f>
        <v>470865.74300207046</v>
      </c>
      <c r="N48" s="279">
        <f>K48*M48</f>
        <v>470865.74300207046</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5607.6173251740292</v>
      </c>
      <c r="N49" s="279">
        <f>K49*M49</f>
        <v>5607.6173251740292</v>
      </c>
    </row>
    <row r="50" spans="1:14">
      <c r="A50" s="167" t="s">
        <v>873</v>
      </c>
      <c r="B50" s="49" t="str">
        <f>VLOOKUP(A50,MATERIALES!A6:D373,3,FALSE)</f>
        <v>FORMALETA (Depende para que sea el Concreto)</v>
      </c>
      <c r="C50" s="432"/>
      <c r="D50" s="432"/>
      <c r="E50" s="432"/>
      <c r="F50" s="432"/>
      <c r="G50" s="432"/>
      <c r="H50" s="432"/>
      <c r="I50" s="432"/>
      <c r="J50" s="319" t="str">
        <f>VLOOKUP(A50,MATERIALES!A6:D642,2,FALSE)</f>
        <v>m2</v>
      </c>
      <c r="K50" s="404">
        <v>4.5999999999999996</v>
      </c>
      <c r="L50" s="428"/>
      <c r="M50" s="409">
        <f>VLOOKUP(A50,MATERIALES!A6:D398,4,FALSE)</f>
        <v>17490.677857348106</v>
      </c>
      <c r="N50" s="279">
        <f>K50*M50</f>
        <v>80457.118143801286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556930.47847104585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1561.704458162031</v>
      </c>
      <c r="M60" s="830"/>
      <c r="N60" s="294">
        <f>K60*L60</f>
        <v>1561.704458162031</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1561.704458162031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26967.015225900497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591340.83501667972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118268.16700333596</v>
      </c>
      <c r="M84" s="860"/>
      <c r="N84" s="57"/>
    </row>
    <row r="85" spans="1:14">
      <c r="B85" s="95" t="s">
        <v>973</v>
      </c>
      <c r="C85" s="96"/>
      <c r="D85" s="96"/>
      <c r="E85" s="96"/>
      <c r="F85" s="96"/>
      <c r="G85" s="96"/>
      <c r="H85" s="96"/>
      <c r="I85" s="93"/>
      <c r="J85" s="94"/>
      <c r="K85" s="311">
        <v>0.05</v>
      </c>
      <c r="L85" s="859">
        <f>N79*K85</f>
        <v>29567.041750833989</v>
      </c>
      <c r="M85" s="860"/>
      <c r="N85" s="57"/>
    </row>
    <row r="86" spans="1:14" ht="15.75" thickBot="1">
      <c r="B86" s="97" t="s">
        <v>974</v>
      </c>
      <c r="C86" s="98"/>
      <c r="D86" s="98"/>
      <c r="E86" s="98"/>
      <c r="F86" s="98"/>
      <c r="G86" s="98"/>
      <c r="H86" s="98"/>
      <c r="I86" s="99"/>
      <c r="J86" s="100"/>
      <c r="K86" s="312">
        <v>0.05</v>
      </c>
      <c r="L86" s="861">
        <f>N79*K86</f>
        <v>29567.041750833989</v>
      </c>
      <c r="M86" s="862"/>
      <c r="N86" s="57"/>
    </row>
    <row r="87" spans="1:14" ht="15.75" thickBot="1">
      <c r="B87" s="825" t="s">
        <v>953</v>
      </c>
      <c r="C87" s="826"/>
      <c r="D87" s="826"/>
      <c r="E87" s="826"/>
      <c r="F87" s="826"/>
      <c r="G87" s="826"/>
      <c r="H87" s="826"/>
      <c r="I87" s="826"/>
      <c r="J87" s="826"/>
      <c r="K87" s="826"/>
      <c r="L87" s="826"/>
      <c r="M87" s="827"/>
      <c r="N87" s="58">
        <f>L84+L85+L86</f>
        <v>177402.2505050039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768743.08552168356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1115</v>
      </c>
      <c r="C31" s="87" t="s">
        <v>2110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3014.1578293612533</v>
      </c>
      <c r="L36" s="277"/>
      <c r="M36" s="343">
        <v>2</v>
      </c>
      <c r="N36" s="279">
        <f>K36/M36</f>
        <v>1507.0789146806267</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6052.4143711913766</v>
      </c>
      <c r="L37" s="342"/>
      <c r="M37" s="343">
        <v>2</v>
      </c>
      <c r="N37" s="279">
        <f>K37/M37</f>
        <v>3026.2071855956883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1348.350761295025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5881.63686157134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832</v>
      </c>
      <c r="B48" s="49" t="str">
        <f>VLOOKUP(A48,MATERIALES!A5:D373,3,FALSE)</f>
        <v>Concreto Resistencia  21 (Mpa)</v>
      </c>
      <c r="C48" s="288"/>
      <c r="D48" s="288"/>
      <c r="E48" s="288"/>
      <c r="F48" s="288"/>
      <c r="G48" s="288"/>
      <c r="H48" s="288"/>
      <c r="I48" s="288"/>
      <c r="J48" s="318" t="str">
        <f>VLOOKUP(A48,MATERIALES!A4:D640,2,FALSE)</f>
        <v>m3</v>
      </c>
      <c r="K48" s="289">
        <v>1</v>
      </c>
      <c r="L48" s="274"/>
      <c r="M48" s="409">
        <f>VLOOKUP(A48,MATERIALES!A5:D396,4,FALSE)</f>
        <v>421300.92794922093</v>
      </c>
      <c r="N48" s="279">
        <f>K48*M48</f>
        <v>421300.92794922093</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5607.6173251740292</v>
      </c>
      <c r="N49" s="279">
        <f>K49*M49</f>
        <v>5607.6173251740292</v>
      </c>
    </row>
    <row r="50" spans="1:14">
      <c r="A50" s="167"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4.5999999999999996</v>
      </c>
      <c r="L50" s="428"/>
      <c r="M50" s="409">
        <f>VLOOKUP(A50,MATERIALES!A6:D398,4,FALSE)</f>
        <v>8077.5130468480347</v>
      </c>
      <c r="N50" s="279">
        <f>K50*M50</f>
        <v>37156.56001550096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464065.1052898959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1561.704458162031</v>
      </c>
      <c r="M60" s="830"/>
      <c r="N60" s="294">
        <f>K60*L60</f>
        <v>1561.704458162031</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1561.704458162031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26967.015225900497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498475.46183552977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99695.092367105957</v>
      </c>
      <c r="M84" s="860"/>
      <c r="N84" s="57"/>
    </row>
    <row r="85" spans="1:14">
      <c r="B85" s="95" t="s">
        <v>973</v>
      </c>
      <c r="C85" s="96"/>
      <c r="D85" s="96"/>
      <c r="E85" s="96"/>
      <c r="F85" s="96"/>
      <c r="G85" s="96"/>
      <c r="H85" s="96"/>
      <c r="I85" s="93"/>
      <c r="J85" s="94"/>
      <c r="K85" s="311">
        <v>0.05</v>
      </c>
      <c r="L85" s="859">
        <f>N79*K85</f>
        <v>24923.773091776489</v>
      </c>
      <c r="M85" s="860"/>
      <c r="N85" s="57"/>
    </row>
    <row r="86" spans="1:14" ht="15.75" thickBot="1">
      <c r="B86" s="97" t="s">
        <v>974</v>
      </c>
      <c r="C86" s="98"/>
      <c r="D86" s="98"/>
      <c r="E86" s="98"/>
      <c r="F86" s="98"/>
      <c r="G86" s="98"/>
      <c r="H86" s="98"/>
      <c r="I86" s="99"/>
      <c r="J86" s="100"/>
      <c r="K86" s="312">
        <v>0.05</v>
      </c>
      <c r="L86" s="861">
        <f>N79*K86</f>
        <v>24923.773091776489</v>
      </c>
      <c r="M86" s="862"/>
      <c r="N86" s="57"/>
    </row>
    <row r="87" spans="1:14" ht="15.75" thickBot="1">
      <c r="B87" s="825" t="s">
        <v>953</v>
      </c>
      <c r="C87" s="826"/>
      <c r="D87" s="826"/>
      <c r="E87" s="826"/>
      <c r="F87" s="826"/>
      <c r="G87" s="826"/>
      <c r="H87" s="826"/>
      <c r="I87" s="826"/>
      <c r="J87" s="826"/>
      <c r="K87" s="826"/>
      <c r="L87" s="826"/>
      <c r="M87" s="827"/>
      <c r="N87" s="58">
        <f>L84+L85+L86</f>
        <v>149542.63855065894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648018.10038618871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1116</v>
      </c>
      <c r="C31" s="87" t="s">
        <v>2111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8392.0031197191347</v>
      </c>
      <c r="L36" s="277"/>
      <c r="M36" s="343">
        <v>1</v>
      </c>
      <c r="N36" s="279">
        <f>K36/M36</f>
        <v>8392.0031197191347</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6052.4143711913766</v>
      </c>
      <c r="L37" s="342"/>
      <c r="M37" s="343">
        <v>1</v>
      </c>
      <c r="N37" s="279">
        <f>K37/M37</f>
        <v>6052.4143711913766</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N81*M41</f>
        <v>3373.3390225900498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17817.756513500561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0.95</v>
      </c>
      <c r="L48" s="274"/>
      <c r="M48" s="409">
        <f>VLOOKUP(A48,MATERIALES!A5:D396,4,FALSE)</f>
        <v>67683.045765445771</v>
      </c>
      <c r="N48" s="279">
        <f>K48*M48</f>
        <v>64298.893477173478</v>
      </c>
    </row>
    <row r="49" spans="1:14">
      <c r="A49" s="167" t="s">
        <v>774</v>
      </c>
      <c r="B49" s="49" t="str">
        <f>VLOOKUP(A49,MATERIALES!A6:D373,3,FALSE)</f>
        <v>Agua</v>
      </c>
      <c r="C49" s="432"/>
      <c r="D49" s="432"/>
      <c r="E49" s="432"/>
      <c r="F49" s="432"/>
      <c r="G49" s="432"/>
      <c r="H49" s="432"/>
      <c r="I49" s="432"/>
      <c r="J49" s="319" t="str">
        <f>VLOOKUP(A49,MATERIALES!A5:D641,2,FALSE)</f>
        <v>lt</v>
      </c>
      <c r="K49" s="404">
        <v>170</v>
      </c>
      <c r="L49" s="428"/>
      <c r="M49" s="409">
        <f>VLOOKUP(A49,MATERIALES!A6:D397,4,FALSE)</f>
        <v>63.602464935811291</v>
      </c>
      <c r="N49" s="279">
        <f>K49*M49</f>
        <v>10812.419039087919</v>
      </c>
    </row>
    <row r="50" spans="1:14">
      <c r="A50" s="167" t="s">
        <v>802</v>
      </c>
      <c r="B50" s="49" t="str">
        <f>VLOOKUP(A50,MATERIALES!A6:D373,3,FALSE)</f>
        <v>Arena lavada</v>
      </c>
      <c r="C50" s="432"/>
      <c r="D50" s="432"/>
      <c r="E50" s="432"/>
      <c r="F50" s="432"/>
      <c r="G50" s="432"/>
      <c r="H50" s="432"/>
      <c r="I50" s="432"/>
      <c r="J50" s="319" t="str">
        <f>VLOOKUP(A50,MATERIALES!A6:D642,2,FALSE)</f>
        <v>m3</v>
      </c>
      <c r="K50" s="404">
        <v>0.55000000000000004</v>
      </c>
      <c r="L50" s="428"/>
      <c r="M50" s="409">
        <f>VLOOKUP(A50,MATERIALES!A6:D398,4,FALSE)</f>
        <v>45227.893735725193</v>
      </c>
      <c r="N50" s="279">
        <f>K50*M50</f>
        <v>24875.341554648858</v>
      </c>
    </row>
    <row r="51" spans="1:14">
      <c r="A51" s="167" t="s">
        <v>804</v>
      </c>
      <c r="B51" s="49" t="str">
        <f>VLOOKUP(A51,MATERIALES!A6:D373,3,FALSE)</f>
        <v>Cemento gris</v>
      </c>
      <c r="C51" s="432"/>
      <c r="D51" s="432"/>
      <c r="E51" s="432"/>
      <c r="F51" s="432"/>
      <c r="G51" s="432"/>
      <c r="H51" s="432"/>
      <c r="I51" s="432"/>
      <c r="J51" s="319" t="str">
        <f>VLOOKUP(A51,MATERIALES!A6:D643,2,FALSE)</f>
        <v>kg</v>
      </c>
      <c r="K51" s="404">
        <v>300</v>
      </c>
      <c r="L51" s="428"/>
      <c r="M51" s="409">
        <f>VLOOKUP(A51,MATERIALES!A6:D399,4,FALSE)</f>
        <v>530.59134514075413</v>
      </c>
      <c r="N51" s="279">
        <f>K51*M51</f>
        <v>159177.40354222624</v>
      </c>
    </row>
    <row r="52" spans="1:14">
      <c r="A52" s="167" t="s">
        <v>867</v>
      </c>
      <c r="B52" s="49" t="str">
        <f>VLOOKUP(A52,MATERIALES!A7:D373,3,FALSE)</f>
        <v>Formaleta (gaviones, juntas de bordillos, juntas de cunetas, muros, concretos clase D,E, F y G)</v>
      </c>
      <c r="C52" s="432"/>
      <c r="D52" s="432"/>
      <c r="E52" s="432"/>
      <c r="F52" s="432"/>
      <c r="G52" s="432"/>
      <c r="H52" s="432"/>
      <c r="I52" s="432"/>
      <c r="J52" s="319" t="str">
        <f>VLOOKUP(A52,MATERIALES!A6:D644,2,FALSE)</f>
        <v>m2</v>
      </c>
      <c r="K52" s="404">
        <v>3.1</v>
      </c>
      <c r="L52" s="428"/>
      <c r="M52" s="409">
        <f>VLOOKUP(A52,MATERIALES!A7:D400,4,FALSE)</f>
        <v>8077.5130468480347</v>
      </c>
      <c r="N52" s="279">
        <f>K52*M52</f>
        <v>25040.290445228908</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SUM(N48:N58)</f>
        <v>284204.3480583654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1229</v>
      </c>
      <c r="B64" s="52" t="str">
        <f>VLOOKUP(A64,TRANSPORTE!A2:D117,3,FALSE)</f>
        <v>Transporte de arena</v>
      </c>
      <c r="C64" s="324"/>
      <c r="D64" s="324"/>
      <c r="E64" s="324"/>
      <c r="F64" s="324"/>
      <c r="G64" s="324"/>
      <c r="H64" s="318" t="s">
        <v>339</v>
      </c>
      <c r="I64" s="286">
        <v>0.55000000000000004</v>
      </c>
      <c r="J64" s="293">
        <v>1</v>
      </c>
      <c r="K64" s="286">
        <f>I64*J64</f>
        <v>0.55000000000000004</v>
      </c>
      <c r="L64" s="829">
        <f>VLOOKUP(A64,TRANSPORTE!A2:D117,4,FALSE)</f>
        <v>1122.7940548877348</v>
      </c>
      <c r="M64" s="830"/>
      <c r="N64" s="294">
        <f>K64*L64</f>
        <v>617.53673018825418</v>
      </c>
    </row>
    <row r="65" spans="1:15">
      <c r="A65" t="s">
        <v>1281</v>
      </c>
      <c r="B65" s="52" t="str">
        <f>VLOOKUP(A65,TRANSPORTE!A3:D117,3,FALSE)</f>
        <v>Transporte de material triturado</v>
      </c>
      <c r="C65" s="53"/>
      <c r="D65" s="53"/>
      <c r="E65" s="53"/>
      <c r="F65" s="53"/>
      <c r="G65" s="53"/>
      <c r="H65" s="318" t="s">
        <v>339</v>
      </c>
      <c r="I65" s="286">
        <v>0.95</v>
      </c>
      <c r="J65" s="293">
        <v>1</v>
      </c>
      <c r="K65" s="286">
        <f>I65*J65</f>
        <v>0.95</v>
      </c>
      <c r="L65" s="829">
        <f>VLOOKUP(A65,TRANSPORTE!A3:D117,4,FALSE)</f>
        <v>1122.7940548877348</v>
      </c>
      <c r="M65" s="830"/>
      <c r="N65" s="294">
        <f>K65*L65</f>
        <v>1066.654352143348</v>
      </c>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1684.191082331602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67466.780451800994</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N43+N59+N70+N81</f>
        <v>371173.0761059986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74234.615221199725</v>
      </c>
      <c r="M88" s="860"/>
      <c r="N88" s="57"/>
    </row>
    <row r="89" spans="1:14">
      <c r="B89" s="95" t="s">
        <v>973</v>
      </c>
      <c r="C89" s="96"/>
      <c r="D89" s="96"/>
      <c r="E89" s="96"/>
      <c r="F89" s="96"/>
      <c r="G89" s="96"/>
      <c r="H89" s="96"/>
      <c r="I89" s="93"/>
      <c r="J89" s="94"/>
      <c r="K89" s="311">
        <v>0.05</v>
      </c>
      <c r="L89" s="859">
        <f>N83*K89</f>
        <v>18558.653805299931</v>
      </c>
      <c r="M89" s="860"/>
      <c r="N89" s="57"/>
    </row>
    <row r="90" spans="1:14" ht="15.75" thickBot="1">
      <c r="B90" s="97" t="s">
        <v>974</v>
      </c>
      <c r="C90" s="98"/>
      <c r="D90" s="98"/>
      <c r="E90" s="98"/>
      <c r="F90" s="98"/>
      <c r="G90" s="98"/>
      <c r="H90" s="98"/>
      <c r="I90" s="99"/>
      <c r="J90" s="100"/>
      <c r="K90" s="312">
        <v>0.05</v>
      </c>
      <c r="L90" s="861">
        <f>N83*K90</f>
        <v>18558.653805299931</v>
      </c>
      <c r="M90" s="862"/>
      <c r="N90" s="57"/>
    </row>
    <row r="91" spans="1:14" ht="15.75" thickBot="1">
      <c r="B91" s="825" t="s">
        <v>953</v>
      </c>
      <c r="C91" s="826"/>
      <c r="D91" s="826"/>
      <c r="E91" s="826"/>
      <c r="F91" s="826"/>
      <c r="G91" s="826"/>
      <c r="H91" s="826"/>
      <c r="I91" s="826"/>
      <c r="J91" s="826"/>
      <c r="K91" s="826"/>
      <c r="L91" s="826"/>
      <c r="M91" s="827"/>
      <c r="N91" s="58">
        <f>L88+L89+L90</f>
        <v>111351.92283179957</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482524.9989377982</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1117</v>
      </c>
      <c r="C31" s="87" t="s">
        <v>2112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8392.0031197191347</v>
      </c>
      <c r="L36" s="277"/>
      <c r="M36" s="343">
        <v>1</v>
      </c>
      <c r="N36" s="279">
        <f>K36/M36</f>
        <v>8392.0031197191347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N81*M41</f>
        <v>3373.3390225900498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11765.342142309184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0.84</v>
      </c>
      <c r="L48" s="274"/>
      <c r="M48" s="409">
        <f>VLOOKUP(A48,MATERIALES!A5:D396,4,FALSE)</f>
        <v>67683.045765445771</v>
      </c>
      <c r="N48" s="279">
        <f>K48*M48</f>
        <v>56853.758442974446</v>
      </c>
    </row>
    <row r="49" spans="1:14">
      <c r="A49" s="167" t="s">
        <v>774</v>
      </c>
      <c r="B49" s="49" t="str">
        <f>VLOOKUP(A49,MATERIALES!A6:D373,3,FALSE)</f>
        <v>Agua</v>
      </c>
      <c r="C49" s="432"/>
      <c r="D49" s="432"/>
      <c r="E49" s="432"/>
      <c r="F49" s="432"/>
      <c r="G49" s="432"/>
      <c r="H49" s="432"/>
      <c r="I49" s="432"/>
      <c r="J49" s="319" t="str">
        <f>VLOOKUP(A49,MATERIALES!A5:D641,2,FALSE)</f>
        <v>lt</v>
      </c>
      <c r="K49" s="404">
        <v>185</v>
      </c>
      <c r="L49" s="428"/>
      <c r="M49" s="409">
        <f>VLOOKUP(A49,MATERIALES!A6:D397,4,FALSE)</f>
        <v>63.602464935811291</v>
      </c>
      <c r="N49" s="279">
        <f>K49*M49</f>
        <v>11766.456013125089</v>
      </c>
    </row>
    <row r="50" spans="1:14">
      <c r="A50" s="167" t="s">
        <v>802</v>
      </c>
      <c r="B50" s="49" t="str">
        <f>VLOOKUP(A50,MATERIALES!A6:D373,3,FALSE)</f>
        <v>Arena lavada</v>
      </c>
      <c r="C50" s="432"/>
      <c r="D50" s="432"/>
      <c r="E50" s="432"/>
      <c r="F50" s="432"/>
      <c r="G50" s="432"/>
      <c r="H50" s="432"/>
      <c r="I50" s="432"/>
      <c r="J50" s="319" t="str">
        <f>VLOOKUP(A50,MATERIALES!A6:D642,2,FALSE)</f>
        <v>m3</v>
      </c>
      <c r="K50" s="404">
        <v>0.63</v>
      </c>
      <c r="L50" s="428"/>
      <c r="M50" s="409">
        <f>VLOOKUP(A50,MATERIALES!A6:D398,4,FALSE)</f>
        <v>45227.893735725193</v>
      </c>
      <c r="N50" s="279">
        <f>K50*M50</f>
        <v>28493.573053506872</v>
      </c>
    </row>
    <row r="51" spans="1:14">
      <c r="A51" s="167" t="s">
        <v>804</v>
      </c>
      <c r="B51" s="49" t="str">
        <f>VLOOKUP(A51,MATERIALES!A6:D373,3,FALSE)</f>
        <v>Cemento gris</v>
      </c>
      <c r="C51" s="432"/>
      <c r="D51" s="432"/>
      <c r="E51" s="432"/>
      <c r="F51" s="432"/>
      <c r="G51" s="432"/>
      <c r="H51" s="432"/>
      <c r="I51" s="432"/>
      <c r="J51" s="319" t="str">
        <f>VLOOKUP(A51,MATERIALES!A6:D643,2,FALSE)</f>
        <v>kg</v>
      </c>
      <c r="K51" s="404">
        <v>260</v>
      </c>
      <c r="L51" s="428"/>
      <c r="M51" s="409">
        <f>VLOOKUP(A51,MATERIALES!A6:D399,4,FALSE)</f>
        <v>530.59134514075413</v>
      </c>
      <c r="N51" s="279">
        <f>K51*M51</f>
        <v>137953.74973659607</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SUM(N48:N58)</f>
        <v>235067.53724620247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1229</v>
      </c>
      <c r="B64" s="52" t="str">
        <f>VLOOKUP(A64,TRANSPORTE!A2:D117,3,FALSE)</f>
        <v>Transporte de arena</v>
      </c>
      <c r="C64" s="324"/>
      <c r="D64" s="324"/>
      <c r="E64" s="324"/>
      <c r="F64" s="324"/>
      <c r="G64" s="324"/>
      <c r="H64" s="318" t="s">
        <v>339</v>
      </c>
      <c r="I64" s="286">
        <v>0.63</v>
      </c>
      <c r="J64" s="293">
        <v>1</v>
      </c>
      <c r="K64" s="286">
        <f>I64*J64</f>
        <v>0.63</v>
      </c>
      <c r="L64" s="829">
        <f>VLOOKUP(A64,TRANSPORTE!A2:D117,4,FALSE)</f>
        <v>1122.7940548877348</v>
      </c>
      <c r="M64" s="830"/>
      <c r="N64" s="294">
        <f>K64*L64</f>
        <v>707.36025457927292</v>
      </c>
    </row>
    <row r="65" spans="1:15">
      <c r="A65" t="s">
        <v>1281</v>
      </c>
      <c r="B65" s="52" t="str">
        <f>VLOOKUP(A65,TRANSPORTE!A3:D117,3,FALSE)</f>
        <v>Transporte de material triturado</v>
      </c>
      <c r="C65" s="53"/>
      <c r="D65" s="53"/>
      <c r="E65" s="53"/>
      <c r="F65" s="53"/>
      <c r="G65" s="53"/>
      <c r="H65" s="318" t="s">
        <v>339</v>
      </c>
      <c r="I65" s="286">
        <v>0.84</v>
      </c>
      <c r="J65" s="293">
        <v>1</v>
      </c>
      <c r="K65" s="286">
        <f>I65*J65</f>
        <v>0.84</v>
      </c>
      <c r="L65" s="829">
        <f>VLOOKUP(A65,TRANSPORTE!A3:D117,4,FALSE)</f>
        <v>1122.7940548877348</v>
      </c>
      <c r="M65" s="830"/>
      <c r="N65" s="294">
        <f>K65*L65</f>
        <v>943.14700610569719</v>
      </c>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1650.5072606849701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67466.780451800994</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N43+N59+N70+N81</f>
        <v>315950.16710099764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63190.033420199528</v>
      </c>
      <c r="M88" s="860"/>
      <c r="N88" s="57"/>
    </row>
    <row r="89" spans="1:14">
      <c r="B89" s="95" t="s">
        <v>973</v>
      </c>
      <c r="C89" s="96"/>
      <c r="D89" s="96"/>
      <c r="E89" s="96"/>
      <c r="F89" s="96"/>
      <c r="G89" s="96"/>
      <c r="H89" s="96"/>
      <c r="I89" s="93"/>
      <c r="J89" s="94"/>
      <c r="K89" s="311">
        <v>0.05</v>
      </c>
      <c r="L89" s="859">
        <f>N83*K89</f>
        <v>15797.508355049882</v>
      </c>
      <c r="M89" s="860"/>
      <c r="N89" s="57"/>
    </row>
    <row r="90" spans="1:14" ht="15.75" thickBot="1">
      <c r="B90" s="97" t="s">
        <v>974</v>
      </c>
      <c r="C90" s="98"/>
      <c r="D90" s="98"/>
      <c r="E90" s="98"/>
      <c r="F90" s="98"/>
      <c r="G90" s="98"/>
      <c r="H90" s="98"/>
      <c r="I90" s="99"/>
      <c r="J90" s="100"/>
      <c r="K90" s="312">
        <v>0.05</v>
      </c>
      <c r="L90" s="861">
        <f>N83*K90</f>
        <v>15797.508355049882</v>
      </c>
      <c r="M90" s="862"/>
      <c r="N90" s="57"/>
    </row>
    <row r="91" spans="1:14" ht="15.75" thickBot="1">
      <c r="B91" s="825" t="s">
        <v>953</v>
      </c>
      <c r="C91" s="826"/>
      <c r="D91" s="826"/>
      <c r="E91" s="826"/>
      <c r="F91" s="826"/>
      <c r="G91" s="826"/>
      <c r="H91" s="826"/>
      <c r="I91" s="826"/>
      <c r="J91" s="826"/>
      <c r="K91" s="826"/>
      <c r="L91" s="826"/>
      <c r="M91" s="827"/>
      <c r="N91" s="58">
        <f>L88+L89+L90</f>
        <v>94785.050130299293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410735.21723129693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1118</v>
      </c>
      <c r="C31" s="87" t="s">
        <v>2113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8392.0031197191347</v>
      </c>
      <c r="L36" s="277"/>
      <c r="M36" s="343">
        <v>1</v>
      </c>
      <c r="N36" s="279">
        <f>K36/M36</f>
        <v>8392.0031197191347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N81*M41</f>
        <v>2698.6712180720406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11090.674337791175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67683.045765445771</v>
      </c>
      <c r="N48" s="279">
        <f>K48*M48</f>
        <v>34112.255065784666</v>
      </c>
    </row>
    <row r="49" spans="1:14">
      <c r="A49" s="167" t="s">
        <v>774</v>
      </c>
      <c r="B49" s="49" t="str">
        <f>VLOOKUP(A49,MATERIALES!A6:D373,3,FALSE)</f>
        <v>Agua</v>
      </c>
      <c r="C49" s="432"/>
      <c r="D49" s="432"/>
      <c r="E49" s="432"/>
      <c r="F49" s="432"/>
      <c r="G49" s="432"/>
      <c r="H49" s="432"/>
      <c r="I49" s="432"/>
      <c r="J49" s="319" t="str">
        <f>VLOOKUP(A49,MATERIALES!A5:D641,2,FALSE)</f>
        <v>lt</v>
      </c>
      <c r="K49" s="404">
        <v>111</v>
      </c>
      <c r="L49" s="428"/>
      <c r="M49" s="409">
        <f>VLOOKUP(A49,MATERIALES!A6:D397,4,FALSE)</f>
        <v>63.602464935811291</v>
      </c>
      <c r="N49" s="279">
        <f>K49*M49</f>
        <v>7059.8736078750535</v>
      </c>
    </row>
    <row r="50" spans="1:14">
      <c r="A50" s="167" t="s">
        <v>598</v>
      </c>
      <c r="B50" s="49" t="str">
        <f>VLOOKUP(A50,MATERIALES!A6:D373,3,FALSE)</f>
        <v>Piedra para concreto ciclópeo (rajón o canto rodado)</v>
      </c>
      <c r="C50" s="432"/>
      <c r="D50" s="432"/>
      <c r="E50" s="432"/>
      <c r="F50" s="432"/>
      <c r="G50" s="432"/>
      <c r="H50" s="432"/>
      <c r="I50" s="432"/>
      <c r="J50" s="319" t="str">
        <f>VLOOKUP(A50,MATERIALES!A6:D642,2,FALSE)</f>
        <v>m3</v>
      </c>
      <c r="K50" s="404">
        <v>0.4</v>
      </c>
      <c r="L50" s="428"/>
      <c r="M50" s="409">
        <f>VLOOKUP(A50,MATERIALES!A6:D398,4,FALSE)</f>
        <v>42210.835895733428</v>
      </c>
      <c r="N50" s="279">
        <f>K50*M50</f>
        <v>16884.33435829337</v>
      </c>
    </row>
    <row r="51" spans="1:14">
      <c r="A51" s="167" t="s">
        <v>802</v>
      </c>
      <c r="B51" s="49" t="str">
        <f>VLOOKUP(A51,MATERIALES!A6:D373,3,FALSE)</f>
        <v>Arena lavada</v>
      </c>
      <c r="C51" s="432"/>
      <c r="D51" s="432"/>
      <c r="E51" s="432"/>
      <c r="F51" s="432"/>
      <c r="G51" s="432"/>
      <c r="H51" s="432"/>
      <c r="I51" s="432"/>
      <c r="J51" s="319" t="str">
        <f>VLOOKUP(A51,MATERIALES!A6:D643,2,FALSE)</f>
        <v>m3</v>
      </c>
      <c r="K51" s="404">
        <v>0.378</v>
      </c>
      <c r="L51" s="428"/>
      <c r="M51" s="409">
        <f>VLOOKUP(A51,MATERIALES!A6:D399,4,FALSE)</f>
        <v>45227.893735725193</v>
      </c>
      <c r="N51" s="279">
        <f>K51*M51</f>
        <v>17096.143832104124</v>
      </c>
    </row>
    <row r="52" spans="1:14">
      <c r="A52" s="167" t="s">
        <v>804</v>
      </c>
      <c r="B52" s="49" t="str">
        <f>VLOOKUP(A52,MATERIALES!A7:D373,3,FALSE)</f>
        <v>Cemento gris</v>
      </c>
      <c r="C52" s="432"/>
      <c r="D52" s="432"/>
      <c r="E52" s="432"/>
      <c r="F52" s="432"/>
      <c r="G52" s="432"/>
      <c r="H52" s="432"/>
      <c r="I52" s="432"/>
      <c r="J52" s="319" t="str">
        <f>VLOOKUP(A52,MATERIALES!A6:D644,2,FALSE)</f>
        <v>kg</v>
      </c>
      <c r="K52" s="404">
        <v>156</v>
      </c>
      <c r="L52" s="428"/>
      <c r="M52" s="409">
        <f>VLOOKUP(A52,MATERIALES!A7:D400,4,FALSE)</f>
        <v>530.59134514075413</v>
      </c>
      <c r="N52" s="279">
        <f>K52*M52</f>
        <v>82772.249841957644</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SUM(N48:N58)</f>
        <v>157924.85670601483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1229</v>
      </c>
      <c r="B64" s="52" t="str">
        <f>VLOOKUP(A64,TRANSPORTE!A2:D117,3,FALSE)</f>
        <v>Transporte de arena</v>
      </c>
      <c r="C64" s="324"/>
      <c r="D64" s="324"/>
      <c r="E64" s="324"/>
      <c r="F64" s="324"/>
      <c r="G64" s="324"/>
      <c r="H64" s="318" t="s">
        <v>339</v>
      </c>
      <c r="I64" s="286">
        <v>0.378</v>
      </c>
      <c r="J64" s="293">
        <v>1</v>
      </c>
      <c r="K64" s="286">
        <f>I64*J64</f>
        <v>0.378</v>
      </c>
      <c r="L64" s="829">
        <f>VLOOKUP(A64,TRANSPORTE!A2:D117,4,FALSE)</f>
        <v>1122.7940548877348</v>
      </c>
      <c r="M64" s="830"/>
      <c r="N64" s="294">
        <f>K64*L64</f>
        <v>424.41615274756373</v>
      </c>
    </row>
    <row r="65" spans="1:15">
      <c r="A65" t="s">
        <v>1281</v>
      </c>
      <c r="B65" s="52" t="str">
        <f>VLOOKUP(A65,TRANSPORTE!A3:D117,3,FALSE)</f>
        <v>Transporte de material triturado</v>
      </c>
      <c r="C65" s="53"/>
      <c r="D65" s="53"/>
      <c r="E65" s="53"/>
      <c r="F65" s="53"/>
      <c r="G65" s="53"/>
      <c r="H65" s="318" t="s">
        <v>339</v>
      </c>
      <c r="I65" s="286">
        <v>0.504</v>
      </c>
      <c r="J65" s="293">
        <v>1</v>
      </c>
      <c r="K65" s="286">
        <f>I65*J65</f>
        <v>0.504</v>
      </c>
      <c r="L65" s="829">
        <f>VLOOKUP(A65,TRANSPORTE!A3:D117,4,FALSE)</f>
        <v>1122.7940548877348</v>
      </c>
      <c r="M65" s="830"/>
      <c r="N65" s="294">
        <f>K65*L65</f>
        <v>565.88820366341838</v>
      </c>
    </row>
    <row r="66" spans="1:15">
      <c r="A66" t="s">
        <v>1308</v>
      </c>
      <c r="B66" s="52" t="str">
        <f>VLOOKUP(A66,TRANSPORTE!A3:D117,3,FALSE)</f>
        <v>Transporte de piedra para Ciclópeo</v>
      </c>
      <c r="C66" s="53"/>
      <c r="D66" s="53"/>
      <c r="E66" s="53"/>
      <c r="F66" s="53"/>
      <c r="G66" s="53"/>
      <c r="H66" s="318" t="s">
        <v>339</v>
      </c>
      <c r="I66" s="286">
        <v>0.4</v>
      </c>
      <c r="J66" s="293">
        <v>1</v>
      </c>
      <c r="K66" s="286">
        <f>I66*J66</f>
        <v>0.4</v>
      </c>
      <c r="L66" s="829">
        <f>VLOOKUP(A66,TRANSPORTE!A3:D117,4,FALSE)</f>
        <v>1398.3889592692697</v>
      </c>
      <c r="M66" s="830"/>
      <c r="N66" s="294">
        <f>K66*L66</f>
        <v>559.35558370770786</v>
      </c>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1549.65994011869</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10</v>
      </c>
      <c r="N75" s="402">
        <f>K75/M75</f>
        <v>43304.800000000003</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10</v>
      </c>
      <c r="N76" s="402">
        <f>K76/M76</f>
        <v>10668.624361440798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53973.424361440804</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N43+N59+N70+N81</f>
        <v>224538.61534536548</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44907.723069073101</v>
      </c>
      <c r="M88" s="860"/>
      <c r="N88" s="57"/>
    </row>
    <row r="89" spans="1:14">
      <c r="B89" s="95" t="s">
        <v>973</v>
      </c>
      <c r="C89" s="96"/>
      <c r="D89" s="96"/>
      <c r="E89" s="96"/>
      <c r="F89" s="96"/>
      <c r="G89" s="96"/>
      <c r="H89" s="96"/>
      <c r="I89" s="93"/>
      <c r="J89" s="94"/>
      <c r="K89" s="311">
        <v>0.05</v>
      </c>
      <c r="L89" s="859">
        <f>N83*K89</f>
        <v>11226.930767268275</v>
      </c>
      <c r="M89" s="860"/>
      <c r="N89" s="57"/>
    </row>
    <row r="90" spans="1:14" ht="15.75" thickBot="1">
      <c r="B90" s="97" t="s">
        <v>974</v>
      </c>
      <c r="C90" s="98"/>
      <c r="D90" s="98"/>
      <c r="E90" s="98"/>
      <c r="F90" s="98"/>
      <c r="G90" s="98"/>
      <c r="H90" s="98"/>
      <c r="I90" s="99"/>
      <c r="J90" s="100"/>
      <c r="K90" s="312">
        <v>0.05</v>
      </c>
      <c r="L90" s="861">
        <f>N83*K90</f>
        <v>11226.930767268275</v>
      </c>
      <c r="M90" s="862"/>
      <c r="N90" s="57"/>
    </row>
    <row r="91" spans="1:14" ht="15.75" thickBot="1">
      <c r="B91" s="825" t="s">
        <v>953</v>
      </c>
      <c r="C91" s="826"/>
      <c r="D91" s="826"/>
      <c r="E91" s="826"/>
      <c r="F91" s="826"/>
      <c r="G91" s="826"/>
      <c r="H91" s="826"/>
      <c r="I91" s="826"/>
      <c r="J91" s="826"/>
      <c r="K91" s="826"/>
      <c r="L91" s="826"/>
      <c r="M91" s="827"/>
      <c r="N91" s="58">
        <f>L88+L89+L90</f>
        <v>67361.584603609648</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291900.19994897512</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1119</v>
      </c>
      <c r="C31" s="87" t="s">
        <v>2232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363</v>
      </c>
      <c r="B36" s="838" t="str">
        <f>VLOOKUP(A36,EQUIPOS!A6:D154,3,FALSE)</f>
        <v>Vibrador de concreto, Motor de 3 hp a 18.000 rpm Mangueras de 4 mt</v>
      </c>
      <c r="C36" s="839"/>
      <c r="D36" s="839"/>
      <c r="E36" s="839"/>
      <c r="F36" s="839"/>
      <c r="G36" s="839"/>
      <c r="H36" s="840"/>
      <c r="I36" s="274"/>
      <c r="J36" s="275"/>
      <c r="K36" s="276">
        <f>VLOOKUP(A36,EQUIPOS!A6:D163,4,FALSE)</f>
        <v>6052.4143711913766</v>
      </c>
      <c r="L36" s="277"/>
      <c r="M36" s="343">
        <v>1</v>
      </c>
      <c r="N36" s="279">
        <f>K36/M36</f>
        <v>6052.4143711913766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1582.8190800847531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7635.2334512761299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3296.7277658395524</v>
      </c>
      <c r="N48" s="279">
        <f>K48*M48</f>
        <v>112457.97754831881</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33476.695646882727</v>
      </c>
      <c r="N49" s="279">
        <f>K49*M49</f>
        <v>5021.504347032409</v>
      </c>
    </row>
    <row r="50" spans="1:14">
      <c r="A50" s="167" t="s">
        <v>832</v>
      </c>
      <c r="B50" s="49" t="str">
        <f>VLOOKUP(A50,MATERIALES!A6:D373,3,FALSE)</f>
        <v>Concreto Resistencia  21 (Mpa)</v>
      </c>
      <c r="C50" s="432"/>
      <c r="D50" s="432"/>
      <c r="E50" s="432"/>
      <c r="F50" s="432"/>
      <c r="G50" s="432"/>
      <c r="H50" s="432"/>
      <c r="I50" s="432"/>
      <c r="J50" s="319" t="str">
        <f>VLOOKUP(A50,MATERIALES!A6:D642,2,FALSE)</f>
        <v>m3</v>
      </c>
      <c r="K50" s="404">
        <v>0.126</v>
      </c>
      <c r="L50" s="428"/>
      <c r="M50" s="409">
        <f>VLOOKUP(A50,MATERIALES!A6:D398,4,FALSE)</f>
        <v>421300.92794922093</v>
      </c>
      <c r="N50" s="279">
        <f>K50*M50</f>
        <v>53083.916921601834</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25080.57200635492</v>
      </c>
      <c r="N51" s="279">
        <f>K51*M51</f>
        <v>25080.57200635492</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195643.97082330799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1239</v>
      </c>
      <c r="B61" s="52" t="str">
        <f>VLOOKUP(A61,TRANSPORTE!A3:D117,3,FALSE)</f>
        <v>Transporte de concreto</v>
      </c>
      <c r="C61" s="324"/>
      <c r="D61" s="324"/>
      <c r="E61" s="324"/>
      <c r="F61" s="324"/>
      <c r="G61" s="324"/>
      <c r="H61" s="318" t="s">
        <v>339</v>
      </c>
      <c r="I61" s="286">
        <v>0.126</v>
      </c>
      <c r="J61" s="293">
        <v>1</v>
      </c>
      <c r="K61" s="286">
        <f>I61*J61</f>
        <v>0.126</v>
      </c>
      <c r="L61" s="829">
        <f>VLOOKUP(A61,TRANSPORTE!A3:D117,4,FALSE)</f>
        <v>1561.704458162031</v>
      </c>
      <c r="M61" s="830"/>
      <c r="N61" s="294">
        <f>K61*L61</f>
        <v>196.77476172841591</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196.77476172841591</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977"/>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79140.954004237647</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282616.93304055021</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56523.386608110042</v>
      </c>
      <c r="M85" s="860"/>
      <c r="N85" s="57"/>
    </row>
    <row r="86" spans="1:14">
      <c r="B86" s="95" t="s">
        <v>973</v>
      </c>
      <c r="C86" s="96"/>
      <c r="D86" s="96"/>
      <c r="E86" s="96"/>
      <c r="F86" s="96"/>
      <c r="G86" s="96"/>
      <c r="H86" s="96"/>
      <c r="I86" s="93"/>
      <c r="J86" s="94"/>
      <c r="K86" s="311">
        <v>0.05</v>
      </c>
      <c r="L86" s="859">
        <f>N80*K86</f>
        <v>14130.846652027511</v>
      </c>
      <c r="M86" s="860"/>
      <c r="N86" s="57"/>
    </row>
    <row r="87" spans="1:14" ht="15.75" thickBot="1">
      <c r="B87" s="97" t="s">
        <v>974</v>
      </c>
      <c r="C87" s="98"/>
      <c r="D87" s="98"/>
      <c r="E87" s="98"/>
      <c r="F87" s="98"/>
      <c r="G87" s="98"/>
      <c r="H87" s="98"/>
      <c r="I87" s="99"/>
      <c r="J87" s="100"/>
      <c r="K87" s="312">
        <v>0.05</v>
      </c>
      <c r="L87" s="861">
        <f>N80*K87</f>
        <v>14130.846652027511</v>
      </c>
      <c r="M87" s="862"/>
      <c r="N87" s="57"/>
    </row>
    <row r="88" spans="1:14" ht="15.75" thickBot="1">
      <c r="B88" s="825" t="s">
        <v>953</v>
      </c>
      <c r="C88" s="826"/>
      <c r="D88" s="826"/>
      <c r="E88" s="826"/>
      <c r="F88" s="826"/>
      <c r="G88" s="826"/>
      <c r="H88" s="826"/>
      <c r="I88" s="826"/>
      <c r="J88" s="826"/>
      <c r="K88" s="826"/>
      <c r="L88" s="826"/>
      <c r="M88" s="827"/>
      <c r="N88" s="58">
        <f>L85+L86+L87</f>
        <v>84785.079912165063</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367402.01295271527</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1659</v>
      </c>
      <c r="C31" s="87" t="s">
        <v>1660</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363</v>
      </c>
      <c r="B36" s="838" t="str">
        <f>VLOOKUP(A36,EQUIPOS!A6:D154,3,FALSE)</f>
        <v>Vibrador de concreto, Motor de 3 hp a 18.000 rpm Mangueras de 4 mt</v>
      </c>
      <c r="C36" s="839"/>
      <c r="D36" s="839"/>
      <c r="E36" s="839"/>
      <c r="F36" s="839"/>
      <c r="G36" s="839"/>
      <c r="H36" s="840"/>
      <c r="I36" s="274"/>
      <c r="J36" s="275"/>
      <c r="K36" s="276">
        <f>VLOOKUP(A36,EQUIPOS!A6:D163,4,FALSE)</f>
        <v>6052.4143711913766</v>
      </c>
      <c r="L36" s="277"/>
      <c r="M36" s="343">
        <v>1</v>
      </c>
      <c r="N36" s="279">
        <f>K36/M36</f>
        <v>6052.4143711913766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1582.8190800847531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7635.2334512761299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3296.7277658395524</v>
      </c>
      <c r="N48" s="279">
        <f>K48*M48</f>
        <v>112457.97754831881</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33476.695646882727</v>
      </c>
      <c r="N49" s="279">
        <f>K49*M49</f>
        <v>5021.504347032409</v>
      </c>
    </row>
    <row r="50" spans="1:14">
      <c r="A50" s="167" t="s">
        <v>1661</v>
      </c>
      <c r="B50" s="49" t="str">
        <f>VLOOKUP(A50,MATERIALES!A6:D373,3,FALSE)</f>
        <v>Concreto Resistencia  28 (Mpa)</v>
      </c>
      <c r="C50" s="432"/>
      <c r="D50" s="432"/>
      <c r="E50" s="432"/>
      <c r="F50" s="432"/>
      <c r="G50" s="432"/>
      <c r="H50" s="432"/>
      <c r="I50" s="432"/>
      <c r="J50" s="319" t="str">
        <f>VLOOKUP(A50,MATERIALES!A6:D642,2,FALSE)</f>
        <v>m3</v>
      </c>
      <c r="K50" s="404">
        <v>0.126</v>
      </c>
      <c r="L50" s="428"/>
      <c r="M50" s="409">
        <f>VLOOKUP(A50,MATERIALES!A6:D398,4,FALSE)</f>
        <v>470865.74300207046</v>
      </c>
      <c r="N50" s="279">
        <f>K50*M50</f>
        <v>59329.083618260876</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25080.57200635492</v>
      </c>
      <c r="N51" s="279">
        <f>K51*M51</f>
        <v>25080.57200635492</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201889.13751996704</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1239</v>
      </c>
      <c r="B61" s="52" t="str">
        <f>VLOOKUP(A61,TRANSPORTE!A3:D117,3,FALSE)</f>
        <v>Transporte de concreto</v>
      </c>
      <c r="C61" s="324"/>
      <c r="D61" s="324"/>
      <c r="E61" s="324"/>
      <c r="F61" s="324"/>
      <c r="G61" s="324"/>
      <c r="H61" s="318" t="s">
        <v>339</v>
      </c>
      <c r="I61" s="420">
        <v>0.126</v>
      </c>
      <c r="J61" s="293">
        <v>1</v>
      </c>
      <c r="K61" s="420">
        <f>I61*J61</f>
        <v>0.126</v>
      </c>
      <c r="L61" s="829">
        <f>VLOOKUP(A61,TRANSPORTE!A3:D117,4,FALSE)</f>
        <v>1561.704458162031</v>
      </c>
      <c r="M61" s="830"/>
      <c r="N61" s="294">
        <f>K61*L61</f>
        <v>196.77476172841591</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196.77476172841591</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977"/>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133"/>
    </row>
    <row r="78" spans="1:15" ht="15.75" thickBot="1">
      <c r="B78" s="831" t="s">
        <v>953</v>
      </c>
      <c r="C78" s="832"/>
      <c r="D78" s="832"/>
      <c r="E78" s="832"/>
      <c r="F78" s="832"/>
      <c r="G78" s="832"/>
      <c r="H78" s="832"/>
      <c r="I78" s="832"/>
      <c r="J78" s="832"/>
      <c r="K78" s="832"/>
      <c r="L78" s="832"/>
      <c r="M78" s="833"/>
      <c r="N78" s="467">
        <f>SUM(N72:N77)</f>
        <v>79140.954004237647</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288862.09973720927</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57772.419947441856</v>
      </c>
      <c r="M85" s="860"/>
      <c r="N85" s="57"/>
    </row>
    <row r="86" spans="1:14">
      <c r="B86" s="95" t="s">
        <v>973</v>
      </c>
      <c r="C86" s="96"/>
      <c r="D86" s="96"/>
      <c r="E86" s="96"/>
      <c r="F86" s="96"/>
      <c r="G86" s="96"/>
      <c r="H86" s="96"/>
      <c r="I86" s="93"/>
      <c r="J86" s="94"/>
      <c r="K86" s="311">
        <v>0.05</v>
      </c>
      <c r="L86" s="859">
        <f>N80*K86</f>
        <v>14443.104986860464</v>
      </c>
      <c r="M86" s="860"/>
      <c r="N86" s="57"/>
    </row>
    <row r="87" spans="1:14" ht="15.75" thickBot="1">
      <c r="B87" s="97" t="s">
        <v>974</v>
      </c>
      <c r="C87" s="98"/>
      <c r="D87" s="98"/>
      <c r="E87" s="98"/>
      <c r="F87" s="98"/>
      <c r="G87" s="98"/>
      <c r="H87" s="98"/>
      <c r="I87" s="99"/>
      <c r="J87" s="100"/>
      <c r="K87" s="312">
        <v>0.05</v>
      </c>
      <c r="L87" s="861">
        <f>N80*K87</f>
        <v>14443.104986860464</v>
      </c>
      <c r="M87" s="862"/>
      <c r="N87" s="57"/>
    </row>
    <row r="88" spans="1:14" ht="15.75" thickBot="1">
      <c r="B88" s="825" t="s">
        <v>953</v>
      </c>
      <c r="C88" s="826"/>
      <c r="D88" s="826"/>
      <c r="E88" s="826"/>
      <c r="F88" s="826"/>
      <c r="G88" s="826"/>
      <c r="H88" s="826"/>
      <c r="I88" s="826"/>
      <c r="J88" s="826"/>
      <c r="K88" s="826"/>
      <c r="L88" s="826"/>
      <c r="M88" s="827"/>
      <c r="N88" s="58">
        <f>L85+L86+L87</f>
        <v>86658.629921162777</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375520.72965837206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1662</v>
      </c>
      <c r="C31" s="87" t="s">
        <v>2121</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156</v>
      </c>
      <c r="B36" s="838" t="str">
        <f>VLOOKUP(A36,EQUIPOS!A6:D154,3,FALSE)</f>
        <v>Cizalla manual de 90 cm.</v>
      </c>
      <c r="C36" s="839"/>
      <c r="D36" s="839"/>
      <c r="E36" s="839"/>
      <c r="F36" s="839"/>
      <c r="G36" s="839"/>
      <c r="H36" s="840"/>
      <c r="I36" s="274"/>
      <c r="J36" s="275"/>
      <c r="K36" s="276">
        <f>VLOOKUP(A36,EQUIPOS!A6:D163,4,FALSE)</f>
        <v>861.18795124607232</v>
      </c>
      <c r="L36" s="277"/>
      <c r="M36" s="343">
        <v>37.5</v>
      </c>
      <c r="N36" s="279">
        <f>K36/M36</f>
        <v>22.965012033228597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16.081724361440799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39.046736394669395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1.05</v>
      </c>
      <c r="L48" s="274"/>
      <c r="M48" s="409">
        <f>VLOOKUP(A48,MATERIALES!A5:D396,4,FALSE)</f>
        <v>3296.7277658395524</v>
      </c>
      <c r="N48" s="279">
        <f>K48*M48</f>
        <v>3461.5641541315304</v>
      </c>
    </row>
    <row r="49" spans="1:14">
      <c r="A49" s="167" t="s">
        <v>898</v>
      </c>
      <c r="B49" s="49" t="str">
        <f>VLOOKUP(A49,MATERIALES!A6:D373,3,FALSE)</f>
        <v>Alambre Negro Para Amarre</v>
      </c>
      <c r="C49" s="432"/>
      <c r="D49" s="432"/>
      <c r="E49" s="432"/>
      <c r="F49" s="432"/>
      <c r="G49" s="432"/>
      <c r="H49" s="432"/>
      <c r="I49" s="432"/>
      <c r="J49" s="318" t="str">
        <f>VLOOKUP(A49,MATERIALES!A5:D641,2,FALSE)</f>
        <v>kg</v>
      </c>
      <c r="K49" s="404">
        <v>0.03</v>
      </c>
      <c r="L49" s="428"/>
      <c r="M49" s="409">
        <f>VLOOKUP(A49,MATERIALES!A6:D397,4,FALSE)</f>
        <v>4570.4955080608861</v>
      </c>
      <c r="N49" s="279">
        <f>K49*M49</f>
        <v>137.11486524182658</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3598.6790193733568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829">
        <f>VLOOKUP(A61,TRANSPORTE!A3:D117,4,FALSE)</f>
        <v>1122.7940548877348</v>
      </c>
      <c r="M61" s="830"/>
      <c r="N61" s="294">
        <f>K61*L61</f>
        <v>1178.9337576321216</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1178.9337576321216</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804.08621807203986</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5620.7457314721878</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1124.1491462944375</v>
      </c>
      <c r="M85" s="860"/>
      <c r="N85" s="57"/>
    </row>
    <row r="86" spans="1:14">
      <c r="B86" s="95" t="s">
        <v>973</v>
      </c>
      <c r="C86" s="96"/>
      <c r="D86" s="96"/>
      <c r="E86" s="96"/>
      <c r="F86" s="96"/>
      <c r="G86" s="96"/>
      <c r="H86" s="96"/>
      <c r="I86" s="93"/>
      <c r="J86" s="94"/>
      <c r="K86" s="311">
        <v>0.05</v>
      </c>
      <c r="L86" s="859">
        <f>N80*K86</f>
        <v>281.03728657360938</v>
      </c>
      <c r="M86" s="860"/>
      <c r="N86" s="57"/>
    </row>
    <row r="87" spans="1:14" ht="15.75" thickBot="1">
      <c r="B87" s="97" t="s">
        <v>974</v>
      </c>
      <c r="C87" s="98"/>
      <c r="D87" s="98"/>
      <c r="E87" s="98"/>
      <c r="F87" s="98"/>
      <c r="G87" s="98"/>
      <c r="H87" s="98"/>
      <c r="I87" s="99"/>
      <c r="J87" s="100"/>
      <c r="K87" s="312">
        <v>0.05</v>
      </c>
      <c r="L87" s="861">
        <f>N80*K87</f>
        <v>281.03728657360938</v>
      </c>
      <c r="M87" s="862"/>
      <c r="N87" s="57"/>
    </row>
    <row r="88" spans="1:14" ht="15.75" thickBot="1">
      <c r="B88" s="825" t="s">
        <v>953</v>
      </c>
      <c r="C88" s="826"/>
      <c r="D88" s="826"/>
      <c r="E88" s="826"/>
      <c r="F88" s="826"/>
      <c r="G88" s="826"/>
      <c r="H88" s="826"/>
      <c r="I88" s="826"/>
      <c r="J88" s="826"/>
      <c r="K88" s="826"/>
      <c r="L88" s="826"/>
      <c r="M88" s="827"/>
      <c r="N88" s="58">
        <f>L85+L86+L87</f>
        <v>1686.2237194416564</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7306.9694509138444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1663</v>
      </c>
      <c r="C31" s="87" t="s">
        <v>2122</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156</v>
      </c>
      <c r="B36" s="838" t="str">
        <f>VLOOKUP(A36,EQUIPOS!A6:D154,3,FALSE)</f>
        <v>Cizalla manual de 90 cm.</v>
      </c>
      <c r="C36" s="839"/>
      <c r="D36" s="839"/>
      <c r="E36" s="839"/>
      <c r="F36" s="839"/>
      <c r="G36" s="839"/>
      <c r="H36" s="840"/>
      <c r="I36" s="274"/>
      <c r="J36" s="275"/>
      <c r="K36" s="276">
        <f>VLOOKUP(A36,EQUIPOS!A6:D163,4,FALSE)</f>
        <v>861.18795124607232</v>
      </c>
      <c r="L36" s="277"/>
      <c r="M36" s="343">
        <v>37.5</v>
      </c>
      <c r="N36" s="279">
        <f>K36/M36</f>
        <v>22.965012033228597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16.081724361440799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39.046736394669395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743</v>
      </c>
      <c r="B48" s="49" t="str">
        <f>VLOOKUP(A48,MATERIALES!A5:D373,3,FALSE)</f>
        <v>Acero A-40</v>
      </c>
      <c r="C48" s="288"/>
      <c r="D48" s="288"/>
      <c r="E48" s="288"/>
      <c r="F48" s="288"/>
      <c r="G48" s="288"/>
      <c r="H48" s="288"/>
      <c r="I48" s="288"/>
      <c r="J48" s="318" t="str">
        <f>VLOOKUP(A48,MATERIALES!A4:D640,2,FALSE)</f>
        <v>kg</v>
      </c>
      <c r="K48" s="289">
        <v>1.05</v>
      </c>
      <c r="L48" s="274"/>
      <c r="M48" s="409">
        <f>VLOOKUP(A48,MATERIALES!A5:D396,4,FALSE)</f>
        <v>3360.3302307753634</v>
      </c>
      <c r="N48" s="279">
        <f>K48*M48</f>
        <v>3528.3467423141315</v>
      </c>
    </row>
    <row r="49" spans="1:14">
      <c r="A49" s="167" t="s">
        <v>898</v>
      </c>
      <c r="B49" s="49" t="str">
        <f>VLOOKUP(A49,MATERIALES!A6:D373,3,FALSE)</f>
        <v>Alambre Negro Para Amarre</v>
      </c>
      <c r="C49" s="432"/>
      <c r="D49" s="432"/>
      <c r="E49" s="432"/>
      <c r="F49" s="432"/>
      <c r="G49" s="432"/>
      <c r="H49" s="432"/>
      <c r="I49" s="432"/>
      <c r="J49" s="319" t="str">
        <f>VLOOKUP(A49,MATERIALES!A5:D641,2,FALSE)</f>
        <v>kg</v>
      </c>
      <c r="K49" s="404">
        <v>0.03</v>
      </c>
      <c r="L49" s="428"/>
      <c r="M49" s="409">
        <f>VLOOKUP(A49,MATERIALES!A6:D397,4,FALSE)</f>
        <v>4570.4955080608861</v>
      </c>
      <c r="N49" s="279">
        <f>K49*M49</f>
        <v>137.11486524182658</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3665.4616075559579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829">
        <f>VLOOKUP(A61,TRANSPORTE!A3:D117,4,FALSE)</f>
        <v>1122.7940548877348</v>
      </c>
      <c r="M61" s="830"/>
      <c r="N61" s="294">
        <f>K61*L61</f>
        <v>1178.9337576321216</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1178.9337576321216</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804.08621807203986</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5687.5283196547889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1137.5056639309578</v>
      </c>
      <c r="M85" s="860"/>
      <c r="N85" s="57"/>
    </row>
    <row r="86" spans="1:14">
      <c r="B86" s="95" t="s">
        <v>973</v>
      </c>
      <c r="C86" s="96"/>
      <c r="D86" s="96"/>
      <c r="E86" s="96"/>
      <c r="F86" s="96"/>
      <c r="G86" s="96"/>
      <c r="H86" s="96"/>
      <c r="I86" s="93"/>
      <c r="J86" s="94"/>
      <c r="K86" s="311">
        <v>0.05</v>
      </c>
      <c r="L86" s="859">
        <f>N80*K86</f>
        <v>284.37641598273945</v>
      </c>
      <c r="M86" s="860"/>
      <c r="N86" s="57"/>
    </row>
    <row r="87" spans="1:14" ht="15.75" thickBot="1">
      <c r="B87" s="97" t="s">
        <v>974</v>
      </c>
      <c r="C87" s="98"/>
      <c r="D87" s="98"/>
      <c r="E87" s="98"/>
      <c r="F87" s="98"/>
      <c r="G87" s="98"/>
      <c r="H87" s="98"/>
      <c r="I87" s="99"/>
      <c r="J87" s="100"/>
      <c r="K87" s="312">
        <v>0.05</v>
      </c>
      <c r="L87" s="861">
        <f>N80*K87</f>
        <v>284.37641598273945</v>
      </c>
      <c r="M87" s="862"/>
      <c r="N87" s="57"/>
    </row>
    <row r="88" spans="1:14" ht="15.75" thickBot="1">
      <c r="B88" s="825" t="s">
        <v>953</v>
      </c>
      <c r="C88" s="826"/>
      <c r="D88" s="826"/>
      <c r="E88" s="826"/>
      <c r="F88" s="826"/>
      <c r="G88" s="826"/>
      <c r="H88" s="826"/>
      <c r="I88" s="826"/>
      <c r="J88" s="826"/>
      <c r="K88" s="826"/>
      <c r="L88" s="826"/>
      <c r="M88" s="827"/>
      <c r="N88" s="58">
        <f>L85+L86+L87</f>
        <v>1706.2584958964367</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7393.786815551226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1120</v>
      </c>
      <c r="C31" s="87" t="s">
        <v>2123</v>
      </c>
      <c r="D31" s="88"/>
      <c r="E31" s="88"/>
      <c r="F31" s="88"/>
      <c r="G31" s="88"/>
      <c r="H31" s="88"/>
      <c r="I31" s="88"/>
      <c r="J31" s="88"/>
      <c r="K31" s="460"/>
      <c r="L31" s="313" t="s">
        <v>1664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123</v>
      </c>
      <c r="B36" s="838" t="str">
        <f>VLOOKUP(A36,EQUIPOS!A6:D154,3,FALSE)</f>
        <v>Bomba de inyección de lechada</v>
      </c>
      <c r="C36" s="839"/>
      <c r="D36" s="839"/>
      <c r="E36" s="839"/>
      <c r="F36" s="839"/>
      <c r="G36" s="839"/>
      <c r="H36" s="840"/>
      <c r="I36" s="274"/>
      <c r="J36" s="275"/>
      <c r="K36" s="276">
        <f>VLOOKUP(A36,EQUIPOS!A6:D163,4,FALSE)</f>
        <v>18843.612552265251</v>
      </c>
      <c r="L36" s="277"/>
      <c r="M36" s="343">
        <v>670</v>
      </c>
      <c r="N36" s="279">
        <f>K36/M36</f>
        <v>28.124794854127241</v>
      </c>
    </row>
    <row r="37" spans="1:14">
      <c r="A37" s="119" t="s">
        <v>125</v>
      </c>
      <c r="B37" s="838" t="str">
        <f>VLOOKUP(A37,EQUIPOS!A7:D154,3,FALSE)</f>
        <v>Bomba para gato de tensionamiento</v>
      </c>
      <c r="C37" s="839"/>
      <c r="D37" s="839"/>
      <c r="E37" s="839"/>
      <c r="F37" s="839"/>
      <c r="G37" s="839"/>
      <c r="H37" s="840"/>
      <c r="I37" s="428"/>
      <c r="J37" s="429"/>
      <c r="K37" s="276">
        <f>VLOOKUP(A37,EQUIPOS!A7:D164,4,FALSE)</f>
        <v>44679.25108964742</v>
      </c>
      <c r="L37" s="342"/>
      <c r="M37" s="343">
        <v>670</v>
      </c>
      <c r="N37" s="279">
        <f>K37/M37</f>
        <v>66.685449387533467</v>
      </c>
    </row>
    <row r="38" spans="1:14">
      <c r="A38" s="119" t="s">
        <v>240</v>
      </c>
      <c r="B38" s="838" t="str">
        <f>VLOOKUP(A38,EQUIPOS!A8:D154,3,FALSE)</f>
        <v>Gato para tensionamiento, fuerza Max 200 ton, área de tensión 314 cm2.</v>
      </c>
      <c r="C38" s="839"/>
      <c r="D38" s="839"/>
      <c r="E38" s="839"/>
      <c r="F38" s="839"/>
      <c r="G38" s="839"/>
      <c r="H38" s="840"/>
      <c r="I38" s="335"/>
      <c r="J38" s="337"/>
      <c r="K38" s="276">
        <f>VLOOKUP(A38,EQUIPOS!A8:D165,4,FALSE)</f>
        <v>150841.1705557555</v>
      </c>
      <c r="L38" s="430"/>
      <c r="M38" s="431">
        <v>670</v>
      </c>
      <c r="N38" s="279">
        <f>K38/M38</f>
        <v>225.13607545635148</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6.4163654810271034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326.36268517903932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15084.384600609912</v>
      </c>
      <c r="N48" s="279">
        <f t="shared" ref="N48:N53" si="0">K48*M48</f>
        <v>60.337538402439648</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14066.745161636931</v>
      </c>
      <c r="N49" s="279">
        <f t="shared" si="0"/>
        <v>56.266980646547722</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1060.0410822635217</v>
      </c>
      <c r="N50" s="279">
        <f t="shared" si="0"/>
        <v>21.200821645270434</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8.5000000000000006E-2</v>
      </c>
      <c r="L51" s="428"/>
      <c r="M51" s="409">
        <f>VLOOKUP(A51,MATERIALES!A6:D399,4,FALSE)</f>
        <v>4939.7914433480109</v>
      </c>
      <c r="N51" s="279">
        <f t="shared" si="0"/>
        <v>419.88227268458098</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66708.385306843411</v>
      </c>
      <c r="N52" s="279">
        <f t="shared" si="0"/>
        <v>66.708385306843411</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4570.4955080608861</v>
      </c>
      <c r="N53" s="279">
        <f t="shared" si="0"/>
        <v>91.409910161217724</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715.80590884689991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133"/>
    </row>
    <row r="78" spans="1:15" ht="15.75" thickBot="1">
      <c r="B78" s="831" t="s">
        <v>953</v>
      </c>
      <c r="C78" s="832"/>
      <c r="D78" s="832"/>
      <c r="E78" s="832"/>
      <c r="F78" s="832"/>
      <c r="G78" s="832"/>
      <c r="H78" s="832"/>
      <c r="I78" s="832"/>
      <c r="J78" s="832"/>
      <c r="K78" s="832"/>
      <c r="L78" s="832"/>
      <c r="M78" s="833"/>
      <c r="N78" s="467">
        <f>SUM(N72:N77)</f>
        <v>320.81827405135516</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1362.9868680772943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272.59737361545888</v>
      </c>
      <c r="M85" s="860"/>
      <c r="N85" s="57"/>
    </row>
    <row r="86" spans="1:14">
      <c r="B86" s="95" t="s">
        <v>973</v>
      </c>
      <c r="C86" s="96"/>
      <c r="D86" s="96"/>
      <c r="E86" s="96"/>
      <c r="F86" s="96"/>
      <c r="G86" s="96"/>
      <c r="H86" s="96"/>
      <c r="I86" s="93"/>
      <c r="J86" s="94"/>
      <c r="K86" s="311">
        <v>0.05</v>
      </c>
      <c r="L86" s="859">
        <f>N80*K86</f>
        <v>68.149343403864719</v>
      </c>
      <c r="M86" s="860"/>
      <c r="N86" s="57"/>
    </row>
    <row r="87" spans="1:14" ht="15.75" thickBot="1">
      <c r="B87" s="97" t="s">
        <v>974</v>
      </c>
      <c r="C87" s="98"/>
      <c r="D87" s="98"/>
      <c r="E87" s="98"/>
      <c r="F87" s="98"/>
      <c r="G87" s="98"/>
      <c r="H87" s="98"/>
      <c r="I87" s="99"/>
      <c r="J87" s="100"/>
      <c r="K87" s="312">
        <v>0.05</v>
      </c>
      <c r="L87" s="861">
        <f>N80*K87</f>
        <v>68.149343403864719</v>
      </c>
      <c r="M87" s="862"/>
      <c r="N87" s="57"/>
    </row>
    <row r="88" spans="1:14" ht="15.75" thickBot="1">
      <c r="B88" s="825" t="s">
        <v>953</v>
      </c>
      <c r="C88" s="826"/>
      <c r="D88" s="826"/>
      <c r="E88" s="826"/>
      <c r="F88" s="826"/>
      <c r="G88" s="826"/>
      <c r="H88" s="826"/>
      <c r="I88" s="826"/>
      <c r="J88" s="826"/>
      <c r="K88" s="826"/>
      <c r="L88" s="826"/>
      <c r="M88" s="827"/>
      <c r="N88" s="58">
        <f>L85+L86+L87</f>
        <v>408.89606042318826</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1771.8829285004826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1121</v>
      </c>
      <c r="C31" s="87" t="s">
        <v>2123</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123</v>
      </c>
      <c r="B36" s="838" t="str">
        <f>VLOOKUP(A36,EQUIPOS!A6:D154,3,FALSE)</f>
        <v>Bomba de inyección de lechada</v>
      </c>
      <c r="C36" s="839"/>
      <c r="D36" s="839"/>
      <c r="E36" s="839"/>
      <c r="F36" s="839"/>
      <c r="G36" s="839"/>
      <c r="H36" s="840"/>
      <c r="I36" s="274"/>
      <c r="J36" s="275"/>
      <c r="K36" s="276">
        <f>VLOOKUP(A36,EQUIPOS!A6:D163,4,FALSE)</f>
        <v>18843.612552265251</v>
      </c>
      <c r="L36" s="277"/>
      <c r="M36" s="343">
        <v>670</v>
      </c>
      <c r="N36" s="279">
        <f>K36/M36</f>
        <v>28.124794854127241</v>
      </c>
    </row>
    <row r="37" spans="1:14">
      <c r="A37" s="119" t="s">
        <v>125</v>
      </c>
      <c r="B37" s="838" t="str">
        <f>VLOOKUP(A37,EQUIPOS!A7:D154,3,FALSE)</f>
        <v>Bomba para gato de tensionamiento</v>
      </c>
      <c r="C37" s="839"/>
      <c r="D37" s="839"/>
      <c r="E37" s="839"/>
      <c r="F37" s="839"/>
      <c r="G37" s="839"/>
      <c r="H37" s="840"/>
      <c r="I37" s="428"/>
      <c r="J37" s="429"/>
      <c r="K37" s="276">
        <f>VLOOKUP(A37,EQUIPOS!A7:D164,4,FALSE)</f>
        <v>44679.25108964742</v>
      </c>
      <c r="L37" s="342"/>
      <c r="M37" s="343">
        <v>670</v>
      </c>
      <c r="N37" s="279">
        <f>K37/M37</f>
        <v>66.685449387533467</v>
      </c>
    </row>
    <row r="38" spans="1:14">
      <c r="A38" s="119" t="s">
        <v>240</v>
      </c>
      <c r="B38" s="838" t="str">
        <f>VLOOKUP(A38,EQUIPOS!A8:D154,3,FALSE)</f>
        <v>Gato para tensionamiento, fuerza Max 200 ton, área de tensión 314 cm2.</v>
      </c>
      <c r="C38" s="839"/>
      <c r="D38" s="839"/>
      <c r="E38" s="839"/>
      <c r="F38" s="839"/>
      <c r="G38" s="839"/>
      <c r="H38" s="840"/>
      <c r="I38" s="335"/>
      <c r="J38" s="337"/>
      <c r="K38" s="276">
        <f>VLOOKUP(A38,EQUIPOS!A8:D165,4,FALSE)</f>
        <v>150841.1705557555</v>
      </c>
      <c r="L38" s="430"/>
      <c r="M38" s="431">
        <v>670</v>
      </c>
      <c r="N38" s="279">
        <f>K38/M38</f>
        <v>225.13607545635148</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6.4163654810271034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326.36268517903932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15084.384600609912</v>
      </c>
      <c r="N48" s="279">
        <f t="shared" ref="N48:N53" si="0">K48*M48</f>
        <v>60.337538402439648</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14066.745161636931</v>
      </c>
      <c r="N49" s="279">
        <f t="shared" si="0"/>
        <v>56.266980646547722</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1060.0410822635217</v>
      </c>
      <c r="N50" s="279">
        <f t="shared" si="0"/>
        <v>21.200821645270434</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5.53</v>
      </c>
      <c r="L51" s="428"/>
      <c r="M51" s="409">
        <f>VLOOKUP(A51,MATERIALES!A6:D399,4,FALSE)</f>
        <v>4939.7914433480109</v>
      </c>
      <c r="N51" s="279">
        <f t="shared" si="0"/>
        <v>27317.046681714502</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66708.385306843411</v>
      </c>
      <c r="N52" s="279">
        <f t="shared" si="0"/>
        <v>66.708385306843411</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4570.4955080608861</v>
      </c>
      <c r="N53" s="279">
        <f t="shared" si="0"/>
        <v>91.409910161217724</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27612.970317876821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320.81827405135516</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28260.151277107216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5652.0302554214431</v>
      </c>
      <c r="M85" s="860"/>
      <c r="N85" s="57"/>
    </row>
    <row r="86" spans="1:14">
      <c r="B86" s="95" t="s">
        <v>973</v>
      </c>
      <c r="C86" s="96"/>
      <c r="D86" s="96"/>
      <c r="E86" s="96"/>
      <c r="F86" s="96"/>
      <c r="G86" s="96"/>
      <c r="H86" s="96"/>
      <c r="I86" s="93"/>
      <c r="J86" s="94"/>
      <c r="K86" s="311">
        <v>0.05</v>
      </c>
      <c r="L86" s="859">
        <f>N80*K86</f>
        <v>1413.0075638553608</v>
      </c>
      <c r="M86" s="860"/>
      <c r="N86" s="57"/>
    </row>
    <row r="87" spans="1:14" ht="15.75" thickBot="1">
      <c r="B87" s="97" t="s">
        <v>974</v>
      </c>
      <c r="C87" s="98"/>
      <c r="D87" s="98"/>
      <c r="E87" s="98"/>
      <c r="F87" s="98"/>
      <c r="G87" s="98"/>
      <c r="H87" s="98"/>
      <c r="I87" s="99"/>
      <c r="J87" s="100"/>
      <c r="K87" s="312">
        <v>0.05</v>
      </c>
      <c r="L87" s="861">
        <f>N80*K87</f>
        <v>1413.0075638553608</v>
      </c>
      <c r="M87" s="862"/>
      <c r="N87" s="57"/>
    </row>
    <row r="88" spans="1:14" ht="15.75" thickBot="1">
      <c r="B88" s="825" t="s">
        <v>953</v>
      </c>
      <c r="C88" s="826"/>
      <c r="D88" s="826"/>
      <c r="E88" s="826"/>
      <c r="F88" s="826"/>
      <c r="G88" s="826"/>
      <c r="H88" s="826"/>
      <c r="I88" s="826"/>
      <c r="J88" s="826"/>
      <c r="K88" s="826"/>
      <c r="L88" s="826"/>
      <c r="M88" s="827"/>
      <c r="N88" s="58">
        <f>L85+L86+L87</f>
        <v>8478.0453831321647</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36738.19666023938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983" t="s">
        <v>945</v>
      </c>
      <c r="M30" s="837"/>
      <c r="N30" s="77" t="s">
        <v>946</v>
      </c>
    </row>
    <row r="31" spans="1:14" ht="15.75" customHeight="1" thickBot="1">
      <c r="A31" t="s">
        <v>1845</v>
      </c>
      <c r="B31" s="86" t="s">
        <v>1122</v>
      </c>
      <c r="C31" s="87" t="s">
        <v>2124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11" t="s">
        <v>948</v>
      </c>
      <c r="J35" s="808"/>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958"/>
      <c r="D41" s="958"/>
      <c r="E41" s="44"/>
      <c r="F41" s="45"/>
      <c r="G41" s="45"/>
      <c r="H41" s="46"/>
      <c r="I41" s="42"/>
      <c r="J41" s="43"/>
      <c r="K41" s="286"/>
      <c r="L41" s="283"/>
      <c r="M41" s="408">
        <v>0.01</v>
      </c>
      <c r="N41" s="351">
        <f>N78*M41</f>
        <v>16.915937500000002</v>
      </c>
    </row>
    <row r="42" spans="1:14" ht="15.75" thickBot="1">
      <c r="B42" s="959"/>
      <c r="C42" s="960"/>
      <c r="D42" s="960"/>
      <c r="E42" s="960"/>
      <c r="F42" s="960"/>
      <c r="G42" s="960"/>
      <c r="H42" s="961"/>
      <c r="I42" s="847"/>
      <c r="J42" s="848"/>
      <c r="K42" s="47"/>
      <c r="L42" s="849"/>
      <c r="M42" s="962"/>
      <c r="N42" s="111"/>
    </row>
    <row r="43" spans="1:14" ht="15.75" thickBot="1">
      <c r="B43" s="825" t="s">
        <v>953</v>
      </c>
      <c r="C43" s="826"/>
      <c r="D43" s="826"/>
      <c r="E43" s="826"/>
      <c r="F43" s="826"/>
      <c r="G43" s="826"/>
      <c r="H43" s="826"/>
      <c r="I43" s="826"/>
      <c r="J43" s="826"/>
      <c r="K43" s="826"/>
      <c r="L43" s="826"/>
      <c r="M43" s="827"/>
      <c r="N43" s="401">
        <f>SUM(N36:N42)</f>
        <v>16.915937500000002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917</v>
      </c>
      <c r="B48" s="49" t="str">
        <f>VLOOKUP(A48,MATERIALES!A5:D373,3,FALSE)</f>
        <v>Almohadillas de neopreno dureza 60 (35cm*45cm*5cm con 2 laminas de 3mm)</v>
      </c>
      <c r="C48" s="288"/>
      <c r="D48" s="288"/>
      <c r="E48" s="288"/>
      <c r="F48" s="288"/>
      <c r="G48" s="288"/>
      <c r="H48" s="288"/>
      <c r="I48" s="275"/>
      <c r="J48" s="231" t="str">
        <f>VLOOKUP(A48,MATERIALES!A4:D640,2,FALSE)</f>
        <v>u</v>
      </c>
      <c r="K48" s="289">
        <v>1</v>
      </c>
      <c r="L48" s="274"/>
      <c r="M48" s="409">
        <f>VLOOKUP(A48,MATERIALES!A5:D396,4,FALSE)</f>
        <v>396243.35655010433</v>
      </c>
      <c r="N48" s="279">
        <f>K48*M48</f>
        <v>396243.35655010433</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396243.35655010433</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982"/>
      <c r="I71" s="79" t="s">
        <v>964</v>
      </c>
      <c r="J71" s="81" t="s">
        <v>1410</v>
      </c>
      <c r="K71" s="80" t="s">
        <v>966</v>
      </c>
      <c r="L71" s="853" t="s">
        <v>950</v>
      </c>
      <c r="M71" s="977"/>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32</v>
      </c>
      <c r="N72" s="402">
        <f>K72/M72</f>
        <v>1691.59375</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48"/>
      <c r="I77" s="132"/>
      <c r="J77" s="132"/>
      <c r="K77" s="132"/>
      <c r="L77" s="981"/>
      <c r="M77" s="850"/>
      <c r="N77" s="133"/>
    </row>
    <row r="78" spans="1:15" ht="15.75" thickBot="1">
      <c r="B78" s="831" t="s">
        <v>953</v>
      </c>
      <c r="C78" s="832"/>
      <c r="D78" s="832"/>
      <c r="E78" s="832"/>
      <c r="F78" s="832"/>
      <c r="G78" s="832"/>
      <c r="H78" s="832"/>
      <c r="I78" s="832"/>
      <c r="J78" s="832"/>
      <c r="K78" s="832"/>
      <c r="L78" s="832"/>
      <c r="M78" s="833"/>
      <c r="N78" s="467">
        <f>SUM(N72:N77)</f>
        <v>1691.59375</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397951.86623760435</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79590.373247520882</v>
      </c>
      <c r="M85" s="860"/>
      <c r="N85" s="57"/>
    </row>
    <row r="86" spans="1:14">
      <c r="B86" s="95" t="s">
        <v>973</v>
      </c>
      <c r="C86" s="96"/>
      <c r="D86" s="96"/>
      <c r="E86" s="96"/>
      <c r="F86" s="96"/>
      <c r="G86" s="96"/>
      <c r="H86" s="96"/>
      <c r="I86" s="93"/>
      <c r="J86" s="94"/>
      <c r="K86" s="311">
        <v>0.05</v>
      </c>
      <c r="L86" s="859">
        <f>N80*K86</f>
        <v>19897.59331188022</v>
      </c>
      <c r="M86" s="860"/>
      <c r="N86" s="57"/>
    </row>
    <row r="87" spans="1:14" ht="15.75" thickBot="1">
      <c r="B87" s="97" t="s">
        <v>974</v>
      </c>
      <c r="C87" s="98"/>
      <c r="D87" s="98"/>
      <c r="E87" s="98"/>
      <c r="F87" s="98"/>
      <c r="G87" s="98"/>
      <c r="H87" s="98"/>
      <c r="I87" s="99"/>
      <c r="J87" s="100"/>
      <c r="K87" s="312">
        <v>0.05</v>
      </c>
      <c r="L87" s="861">
        <f>N80*K87</f>
        <v>19897.59331188022</v>
      </c>
      <c r="M87" s="862"/>
      <c r="N87" s="57"/>
    </row>
    <row r="88" spans="1:14" ht="15.75" thickBot="1">
      <c r="B88" s="825" t="s">
        <v>953</v>
      </c>
      <c r="C88" s="826"/>
      <c r="D88" s="826"/>
      <c r="E88" s="826"/>
      <c r="F88" s="826"/>
      <c r="G88" s="826"/>
      <c r="H88" s="826"/>
      <c r="I88" s="826"/>
      <c r="J88" s="826"/>
      <c r="K88" s="826"/>
      <c r="L88" s="826"/>
      <c r="M88" s="827"/>
      <c r="N88" s="58">
        <f>L85+L86+L87</f>
        <v>119385.55987128132</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517337.42610888567</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ht="15" customHeight="1">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1123</v>
      </c>
      <c r="C31" s="87" t="s">
        <v>2125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N78*M41</f>
        <v>54.131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54.131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413</v>
      </c>
      <c r="B48" s="49" t="str">
        <f>VLOOKUP(A48,MATERIALES!A5:D373,3,FALSE)</f>
        <v>Cinta Sika PVC 0,22</v>
      </c>
      <c r="C48" s="288"/>
      <c r="D48" s="288"/>
      <c r="E48" s="288"/>
      <c r="F48" s="288"/>
      <c r="G48" s="288"/>
      <c r="H48" s="288"/>
      <c r="I48" s="275"/>
      <c r="J48" s="231" t="str">
        <f>VLOOKUP(A48,MATERIALES!A4:D640,2,FALSE)</f>
        <v>m</v>
      </c>
      <c r="K48" s="289">
        <v>1.05</v>
      </c>
      <c r="L48" s="274"/>
      <c r="M48" s="409">
        <f>VLOOKUP(A48,MATERIALES!A5:D396,4,FALSE)</f>
        <v>33158.085053202958</v>
      </c>
      <c r="N48" s="279">
        <f>K48*M48</f>
        <v>34815.989305863106</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34815.989305863106</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977"/>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38">
        <v>100</v>
      </c>
      <c r="N72" s="402">
        <f>K72/M72</f>
        <v>1082.6199999999999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1082.6199999999999</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35952.74030586311</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7190.5480611726225</v>
      </c>
      <c r="M85" s="860"/>
      <c r="N85" s="57"/>
    </row>
    <row r="86" spans="1:14">
      <c r="B86" s="95" t="s">
        <v>973</v>
      </c>
      <c r="C86" s="96"/>
      <c r="D86" s="96"/>
      <c r="E86" s="96"/>
      <c r="F86" s="96"/>
      <c r="G86" s="96"/>
      <c r="H86" s="96"/>
      <c r="I86" s="93"/>
      <c r="J86" s="94"/>
      <c r="K86" s="311">
        <v>0.05</v>
      </c>
      <c r="L86" s="859">
        <f>N80*K86</f>
        <v>1797.6370152931556</v>
      </c>
      <c r="M86" s="860"/>
      <c r="N86" s="57"/>
    </row>
    <row r="87" spans="1:14" ht="15.75" thickBot="1">
      <c r="B87" s="97" t="s">
        <v>974</v>
      </c>
      <c r="C87" s="98"/>
      <c r="D87" s="98"/>
      <c r="E87" s="98"/>
      <c r="F87" s="98"/>
      <c r="G87" s="98"/>
      <c r="H87" s="98"/>
      <c r="I87" s="99"/>
      <c r="J87" s="100"/>
      <c r="K87" s="312">
        <v>0.05</v>
      </c>
      <c r="L87" s="861">
        <f>N80*K87</f>
        <v>1797.6370152931556</v>
      </c>
      <c r="M87" s="862"/>
      <c r="N87" s="57"/>
    </row>
    <row r="88" spans="1:14" ht="15.75" thickBot="1">
      <c r="B88" s="825" t="s">
        <v>953</v>
      </c>
      <c r="C88" s="826"/>
      <c r="D88" s="826"/>
      <c r="E88" s="826"/>
      <c r="F88" s="826"/>
      <c r="G88" s="826"/>
      <c r="H88" s="826"/>
      <c r="I88" s="826"/>
      <c r="J88" s="826"/>
      <c r="K88" s="826"/>
      <c r="L88" s="826"/>
      <c r="M88" s="827"/>
      <c r="N88" s="58">
        <f>L85+L86+L87</f>
        <v>10785.822091758933</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46738.562397622045</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O81" sqref="O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1124</v>
      </c>
      <c r="C31" s="87" t="s">
        <v>2126</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190</v>
      </c>
      <c r="B36" s="838" t="str">
        <f>VLOOKUP(A36,EQUIPOS!A6:D154,3,FALSE)</f>
        <v>Diferencial de 3 ton</v>
      </c>
      <c r="C36" s="839"/>
      <c r="D36" s="839"/>
      <c r="E36" s="839"/>
      <c r="F36" s="839"/>
      <c r="G36" s="839"/>
      <c r="H36" s="840"/>
      <c r="I36" s="274"/>
      <c r="J36" s="275"/>
      <c r="K36" s="276">
        <f>VLOOKUP(A36,EQUIPOS!A6:D163,4,FALSE)</f>
        <v>5925.7932835741649</v>
      </c>
      <c r="L36" s="277"/>
      <c r="M36" s="343">
        <v>40</v>
      </c>
      <c r="N36" s="279">
        <f>K36/M36</f>
        <v>148.14483208935411</v>
      </c>
    </row>
    <row r="37" spans="1:14">
      <c r="A37" s="119" t="s">
        <v>195</v>
      </c>
      <c r="B37" s="838" t="str">
        <f>VLOOKUP(A37,EQUIPOS!A7:D154,3,FALSE)</f>
        <v xml:space="preserve">Equipo de oxicorte, Capacidad de corte: hasta 6´´ (152mm) </v>
      </c>
      <c r="C37" s="839"/>
      <c r="D37" s="839"/>
      <c r="E37" s="839"/>
      <c r="F37" s="839"/>
      <c r="G37" s="839"/>
      <c r="H37" s="840"/>
      <c r="I37" s="428"/>
      <c r="J37" s="429"/>
      <c r="K37" s="276">
        <f>VLOOKUP(A37,EQUIPOS!A7:D164,4,FALSE)</f>
        <v>18300.243963979035</v>
      </c>
      <c r="L37" s="342"/>
      <c r="M37" s="343">
        <v>40</v>
      </c>
      <c r="N37" s="279">
        <f t="shared" ref="N37:N43" si="0">K37/M37</f>
        <v>457.50609909947588</v>
      </c>
    </row>
    <row r="38" spans="1:14">
      <c r="A38" s="119" t="s">
        <v>204</v>
      </c>
      <c r="B38" s="838" t="str">
        <f>VLOOKUP(A38,EQUIPOS!A8:D154,3,FALSE)</f>
        <v xml:space="preserve">Equipo de soldadura 250 AMP
</v>
      </c>
      <c r="C38" s="839"/>
      <c r="D38" s="839"/>
      <c r="E38" s="839"/>
      <c r="F38" s="839"/>
      <c r="G38" s="839"/>
      <c r="H38" s="840"/>
      <c r="I38" s="428"/>
      <c r="J38" s="429"/>
      <c r="K38" s="276">
        <f>VLOOKUP(A38,EQUIPOS!A8:D165,4,FALSE)</f>
        <v>13563.710232125639</v>
      </c>
      <c r="L38" s="342"/>
      <c r="M38" s="343">
        <v>40</v>
      </c>
      <c r="N38" s="279">
        <f t="shared" si="0"/>
        <v>339.09275580314096</v>
      </c>
    </row>
    <row r="39" spans="1:14">
      <c r="A39" s="119" t="s">
        <v>208</v>
      </c>
      <c r="B39" s="838" t="str">
        <f>VLOOKUP(A39,EQUIPOS!A9:D154,3,FALSE)</f>
        <v>Equipo de soldadura 400</v>
      </c>
      <c r="C39" s="839"/>
      <c r="D39" s="839"/>
      <c r="E39" s="839"/>
      <c r="F39" s="839"/>
      <c r="G39" s="839"/>
      <c r="H39" s="840"/>
      <c r="I39" s="428"/>
      <c r="J39" s="429"/>
      <c r="K39" s="276">
        <f>VLOOKUP(A39,EQUIPOS!A9:D166,4,FALSE)</f>
        <v>14107.078820411851</v>
      </c>
      <c r="L39" s="342"/>
      <c r="M39" s="343">
        <v>40</v>
      </c>
      <c r="N39" s="279">
        <f t="shared" si="0"/>
        <v>352.67697051029626</v>
      </c>
    </row>
    <row r="40" spans="1:14">
      <c r="A40" s="119" t="s">
        <v>210</v>
      </c>
      <c r="B40" s="838" t="str">
        <f>VLOOKUP(A40,EQUIPOS!A10:D154,3,FALSE)</f>
        <v>Equipo de soldadura 600</v>
      </c>
      <c r="C40" s="839"/>
      <c r="D40" s="839"/>
      <c r="E40" s="839"/>
      <c r="F40" s="839"/>
      <c r="G40" s="839"/>
      <c r="H40" s="840"/>
      <c r="I40" s="428"/>
      <c r="J40" s="429"/>
      <c r="K40" s="276">
        <f>VLOOKUP(A40,EQUIPOS!A10:D167,4,FALSE)</f>
        <v>16793.165049298412</v>
      </c>
      <c r="L40" s="342"/>
      <c r="M40" s="343">
        <v>40</v>
      </c>
      <c r="N40" s="279">
        <f t="shared" si="0"/>
        <v>419.82912623246028</v>
      </c>
    </row>
    <row r="41" spans="1:14">
      <c r="A41" s="119" t="s">
        <v>202</v>
      </c>
      <c r="B41" s="838" t="str">
        <f>VLOOKUP(A41,EQUIPOS!A11:D155,3,FALSE)</f>
        <v xml:space="preserve">Equipo de rayos X y/o ultrasonido
</v>
      </c>
      <c r="C41" s="839"/>
      <c r="D41" s="839"/>
      <c r="E41" s="839"/>
      <c r="F41" s="839"/>
      <c r="G41" s="839"/>
      <c r="H41" s="840"/>
      <c r="I41" s="428"/>
      <c r="J41" s="429"/>
      <c r="K41" s="276">
        <f>VLOOKUP(A41,EQUIPOS!A11:D168,4,FALSE)</f>
        <v>101620.17824703653</v>
      </c>
      <c r="L41" s="342"/>
      <c r="M41" s="343">
        <v>4000</v>
      </c>
      <c r="N41" s="279">
        <f t="shared" si="0"/>
        <v>25.405044561759134</v>
      </c>
    </row>
    <row r="42" spans="1:14">
      <c r="A42" s="119" t="s">
        <v>294</v>
      </c>
      <c r="B42" s="838" t="str">
        <f>VLOOKUP(A42,EQUIPOS!A12:D156,3,FALSE)</f>
        <v>Puente grúa</v>
      </c>
      <c r="C42" s="839"/>
      <c r="D42" s="839"/>
      <c r="E42" s="839"/>
      <c r="F42" s="839"/>
      <c r="G42" s="839"/>
      <c r="H42" s="840"/>
      <c r="I42" s="428"/>
      <c r="J42" s="429"/>
      <c r="K42" s="276">
        <f>VLOOKUP(A42,EQUIPOS!A12:D169,4,FALSE)</f>
        <v>747080.54770596768</v>
      </c>
      <c r="L42" s="342"/>
      <c r="M42" s="343">
        <v>40000</v>
      </c>
      <c r="N42" s="279">
        <f t="shared" si="0"/>
        <v>18.677013692649194</v>
      </c>
    </row>
    <row r="43" spans="1:14">
      <c r="A43" s="119" t="s">
        <v>334</v>
      </c>
      <c r="B43" s="838" t="str">
        <f>VLOOKUP(A43,EQUIPOS!A13:D157,3,FALSE)</f>
        <v>Taladro industrial</v>
      </c>
      <c r="C43" s="839"/>
      <c r="D43" s="839"/>
      <c r="E43" s="839"/>
      <c r="F43" s="839"/>
      <c r="G43" s="839"/>
      <c r="H43" s="840"/>
      <c r="I43" s="428"/>
      <c r="J43" s="429"/>
      <c r="K43" s="276">
        <f>VLOOKUP(A43,EQUIPOS!A13:D170,4,FALSE)</f>
        <v>4575.5736028705014</v>
      </c>
      <c r="L43" s="342"/>
      <c r="M43" s="343">
        <v>40</v>
      </c>
      <c r="N43" s="279">
        <f t="shared" si="0"/>
        <v>114.38934007176253</v>
      </c>
    </row>
    <row r="44" spans="1:14">
      <c r="B44" s="838"/>
      <c r="C44" s="839"/>
      <c r="D44" s="839"/>
      <c r="E44" s="839"/>
      <c r="F44" s="839"/>
      <c r="G44" s="839"/>
      <c r="H44" s="840"/>
      <c r="I44" s="42"/>
      <c r="J44" s="43"/>
      <c r="K44" s="276"/>
      <c r="L44" s="283"/>
      <c r="M44" s="343"/>
      <c r="N44" s="279"/>
    </row>
    <row r="45" spans="1:14">
      <c r="B45" s="327"/>
      <c r="C45" s="328"/>
      <c r="D45" s="328"/>
      <c r="E45" s="328"/>
      <c r="F45" s="330"/>
      <c r="G45" s="330"/>
      <c r="H45" s="131"/>
      <c r="I45" s="42"/>
      <c r="J45" s="43"/>
      <c r="K45" s="276"/>
      <c r="L45" s="283"/>
      <c r="M45" s="284"/>
      <c r="N45" s="280"/>
    </row>
    <row r="46" spans="1:14">
      <c r="B46" s="845" t="s">
        <v>952</v>
      </c>
      <c r="C46" s="846"/>
      <c r="D46" s="846"/>
      <c r="E46" s="44"/>
      <c r="F46" s="45"/>
      <c r="G46" s="45"/>
      <c r="H46" s="46"/>
      <c r="I46" s="42"/>
      <c r="J46" s="43"/>
      <c r="K46" s="286"/>
      <c r="L46" s="283"/>
      <c r="M46" s="408">
        <v>0.1</v>
      </c>
      <c r="N46" s="351">
        <f>N83*M46</f>
        <v>201.60799618480041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SUM(N36:N46)</f>
        <v>2077.3291782456986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s="167" t="s">
        <v>460</v>
      </c>
      <c r="B53" s="49" t="str">
        <f>VLOOKUP(A53,MATERIALES!A5:D373,3,FALSE)</f>
        <v>Fundente</v>
      </c>
      <c r="C53" s="288"/>
      <c r="D53" s="288"/>
      <c r="E53" s="288"/>
      <c r="F53" s="288"/>
      <c r="G53" s="288"/>
      <c r="H53" s="288"/>
      <c r="I53" s="288"/>
      <c r="J53" s="318" t="str">
        <f>VLOOKUP(A53,MATERIALES!A7:D645,2,FALSE)</f>
        <v>kg</v>
      </c>
      <c r="K53" s="289">
        <v>5.0000000000000001E-3</v>
      </c>
      <c r="L53" s="274"/>
      <c r="M53" s="409">
        <f>VLOOKUP(A53,MATERIALES!A5:D396,4,FALSE)</f>
        <v>36264.005424235074</v>
      </c>
      <c r="N53" s="279">
        <f t="shared" ref="N53:N58" si="1">K53*M53</f>
        <v>181.32002712117537</v>
      </c>
    </row>
    <row r="54" spans="1:14">
      <c r="A54" s="167" t="s">
        <v>462</v>
      </c>
      <c r="B54" s="49" t="str">
        <f>VLOOKUP(A54,MATERIALES!A6:D373,3,FALSE)</f>
        <v>Gas propano</v>
      </c>
      <c r="C54" s="432"/>
      <c r="D54" s="432"/>
      <c r="E54" s="432"/>
      <c r="F54" s="432"/>
      <c r="G54" s="432"/>
      <c r="H54" s="432"/>
      <c r="I54" s="432"/>
      <c r="J54" s="319" t="str">
        <f>VLOOKUP(A54,MATERIALES!A8:D646,2,FALSE)</f>
        <v>kg</v>
      </c>
      <c r="K54" s="404">
        <v>5.0000000000000001E-3</v>
      </c>
      <c r="L54" s="428"/>
      <c r="M54" s="409">
        <f>VLOOKUP(A54,MATERIALES!A6:D397,4,FALSE)</f>
        <v>4141.230694846432</v>
      </c>
      <c r="N54" s="279">
        <f t="shared" si="1"/>
        <v>20.70615347423216</v>
      </c>
    </row>
    <row r="55" spans="1:14">
      <c r="A55" s="167" t="s">
        <v>591</v>
      </c>
      <c r="B55" s="49" t="str">
        <f>VLOOKUP(A55,MATERIALES!A6:D373,3,FALSE)</f>
        <v>Oxigeno industrial</v>
      </c>
      <c r="C55" s="432"/>
      <c r="D55" s="432"/>
      <c r="E55" s="432"/>
      <c r="F55" s="432"/>
      <c r="G55" s="432"/>
      <c r="H55" s="432"/>
      <c r="I55" s="432"/>
      <c r="J55" s="319" t="str">
        <f>VLOOKUP(A55,MATERIALES!A9:D647,2,FALSE)</f>
        <v>kg</v>
      </c>
      <c r="K55" s="404">
        <v>5.0000000000000001E-3</v>
      </c>
      <c r="L55" s="428"/>
      <c r="M55" s="409">
        <f>VLOOKUP(A55,MATERIALES!A6:D398,4,FALSE)</f>
        <v>11066.828898831165</v>
      </c>
      <c r="N55" s="279">
        <f t="shared" si="1"/>
        <v>55.334144494155829</v>
      </c>
    </row>
    <row r="56" spans="1:14">
      <c r="A56" s="167" t="s">
        <v>662</v>
      </c>
      <c r="B56" s="49" t="str">
        <f>VLOOKUP(A56,MATERIALES!A6:D373,3,FALSE)</f>
        <v>Soldadura 7018</v>
      </c>
      <c r="C56" s="432"/>
      <c r="D56" s="432"/>
      <c r="E56" s="432"/>
      <c r="F56" s="432"/>
      <c r="G56" s="432"/>
      <c r="H56" s="432"/>
      <c r="I56" s="432"/>
      <c r="J56" s="319" t="str">
        <f>VLOOKUP(A56,MATERIALES!A10:D648,2,FALSE)</f>
        <v>kg</v>
      </c>
      <c r="K56" s="404">
        <v>0.01</v>
      </c>
      <c r="L56" s="428"/>
      <c r="M56" s="409">
        <f>VLOOKUP(A56,MATERIALES!A6:D399,4,FALSE)</f>
        <v>5362.2934285301581</v>
      </c>
      <c r="N56" s="279">
        <f t="shared" si="1"/>
        <v>53.622934285301582</v>
      </c>
    </row>
    <row r="57" spans="1:14">
      <c r="A57" s="167" t="s">
        <v>665</v>
      </c>
      <c r="B57" s="49" t="str">
        <f>VLOOKUP(A57,MATERIALES!A7:D373,3,FALSE)</f>
        <v>Soldadura L-70</v>
      </c>
      <c r="C57" s="432"/>
      <c r="D57" s="432"/>
      <c r="E57" s="432"/>
      <c r="F57" s="432"/>
      <c r="G57" s="432"/>
      <c r="H57" s="432"/>
      <c r="I57" s="432"/>
      <c r="J57" s="319" t="str">
        <f>VLOOKUP(A57,MATERIALES!A11:D649,2,FALSE)</f>
        <v>kg</v>
      </c>
      <c r="K57" s="404">
        <v>0.01</v>
      </c>
      <c r="L57" s="428"/>
      <c r="M57" s="409">
        <f>VLOOKUP(A57,MATERIALES!A7:D400,4,FALSE)</f>
        <v>19292.747697196093</v>
      </c>
      <c r="N57" s="279">
        <f t="shared" si="1"/>
        <v>192.92747697196094</v>
      </c>
    </row>
    <row r="58" spans="1:14">
      <c r="A58" s="167" t="s">
        <v>742</v>
      </c>
      <c r="B58" s="49" t="str">
        <f>VLOOKUP(A58,MATERIALES!A1:D372,3,FALSE)</f>
        <v>Acero A-36 para estructura metálica</v>
      </c>
      <c r="C58" s="432"/>
      <c r="D58" s="432"/>
      <c r="E58" s="432"/>
      <c r="F58" s="432"/>
      <c r="G58" s="432"/>
      <c r="H58" s="432"/>
      <c r="I58" s="432"/>
      <c r="J58" s="319" t="str">
        <f>VLOOKUP(A58,MATERIALES!A1:D650,2,FALSE)</f>
        <v>kg</v>
      </c>
      <c r="K58" s="404">
        <v>1</v>
      </c>
      <c r="L58" s="428"/>
      <c r="M58" s="409">
        <f>VLOOKUP(A58,MATERIALES!A1:D401,4,FALSE)</f>
        <v>4187.1622749409107</v>
      </c>
      <c r="N58" s="279">
        <f t="shared" si="1"/>
        <v>4187.1622749409107</v>
      </c>
    </row>
    <row r="59" spans="1:14">
      <c r="A59" s="167"/>
      <c r="B59" s="49"/>
      <c r="C59" s="432"/>
      <c r="D59" s="432"/>
      <c r="E59" s="432"/>
      <c r="F59" s="432"/>
      <c r="G59" s="432"/>
      <c r="H59" s="432"/>
      <c r="I59" s="432"/>
      <c r="J59" s="318"/>
      <c r="K59" s="404"/>
      <c r="L59" s="428"/>
      <c r="M59" s="409"/>
      <c r="N59" s="279"/>
    </row>
    <row r="60" spans="1:14" ht="15.75" thickBot="1">
      <c r="B60" s="49"/>
      <c r="C60" s="317"/>
      <c r="D60" s="317"/>
      <c r="E60" s="317"/>
      <c r="F60" s="317"/>
      <c r="G60" s="317"/>
      <c r="H60" s="317"/>
      <c r="I60" s="317"/>
      <c r="J60" s="442"/>
      <c r="K60" s="132"/>
      <c r="L60" s="332"/>
      <c r="M60" s="409"/>
      <c r="N60" s="279"/>
    </row>
    <row r="61" spans="1:14" ht="15.75" thickBot="1">
      <c r="B61" s="825" t="s">
        <v>953</v>
      </c>
      <c r="C61" s="826"/>
      <c r="D61" s="826"/>
      <c r="E61" s="826"/>
      <c r="F61" s="826"/>
      <c r="G61" s="826"/>
      <c r="H61" s="826"/>
      <c r="I61" s="826"/>
      <c r="J61" s="826"/>
      <c r="K61" s="826"/>
      <c r="L61" s="826"/>
      <c r="M61" s="827"/>
      <c r="N61" s="401">
        <f>SUM(N53:N60)</f>
        <v>4691.0730112877363</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B66" s="52"/>
      <c r="C66" s="324"/>
      <c r="D66" s="324"/>
      <c r="E66" s="324"/>
      <c r="F66" s="324"/>
      <c r="G66" s="324"/>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318"/>
      <c r="I68" s="286"/>
      <c r="J68" s="293"/>
      <c r="K68" s="286"/>
      <c r="L68" s="829"/>
      <c r="M68" s="830"/>
      <c r="N68" s="294"/>
    </row>
    <row r="69" spans="1:15">
      <c r="B69" s="52"/>
      <c r="C69" s="53"/>
      <c r="D69" s="53"/>
      <c r="E69" s="53"/>
      <c r="F69" s="53"/>
      <c r="G69" s="53"/>
      <c r="H69" s="318"/>
      <c r="I69" s="286"/>
      <c r="J69" s="293"/>
      <c r="K69" s="286"/>
      <c r="L69" s="829"/>
      <c r="M69" s="830"/>
      <c r="N69" s="294"/>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s="168" t="s">
        <v>2</v>
      </c>
      <c r="B77" s="55" t="str">
        <f>VLOOKUP(A77,'MANO DE OBRA'!A8:D68,3,FALSE)</f>
        <v>Soldador (2)</v>
      </c>
      <c r="C77" s="53"/>
      <c r="D77" s="53"/>
      <c r="E77" s="53"/>
      <c r="F77" s="53"/>
      <c r="G77" s="53"/>
      <c r="H77" s="53"/>
      <c r="I77" s="299">
        <f t="shared" ref="I77:I80" si="2">K77/J77*100</f>
        <v>115336.47958314378</v>
      </c>
      <c r="J77" s="300">
        <v>185</v>
      </c>
      <c r="K77" s="301">
        <f>VLOOKUP(A77,'MANO DE OBRA'!A8:D99,4,FALSE)</f>
        <v>213372.48722881597</v>
      </c>
      <c r="L77" s="56"/>
      <c r="M77" s="441">
        <v>320</v>
      </c>
      <c r="N77" s="402">
        <f t="shared" ref="N77:N80" si="3">K77/M77</f>
        <v>666.78902259004985</v>
      </c>
      <c r="O77" s="112"/>
    </row>
    <row r="78" spans="1:15">
      <c r="A78" s="168" t="s">
        <v>4</v>
      </c>
      <c r="B78" s="55" t="str">
        <f>VLOOKUP(A78,'MANO DE OBRA'!A8:D69,3,FALSE)</f>
        <v>Inspector de fabricación y montaje</v>
      </c>
      <c r="C78" s="53"/>
      <c r="D78" s="53"/>
      <c r="E78" s="53"/>
      <c r="F78" s="53"/>
      <c r="G78" s="53"/>
      <c r="H78" s="53"/>
      <c r="I78" s="299">
        <f t="shared" si="2"/>
        <v>87942.625377371514</v>
      </c>
      <c r="J78" s="300">
        <v>185</v>
      </c>
      <c r="K78" s="301">
        <f>VLOOKUP(A78,'MANO DE OBRA'!A8:D100,4,FALSE)</f>
        <v>162693.85694813728</v>
      </c>
      <c r="L78" s="56"/>
      <c r="M78" s="441">
        <v>320</v>
      </c>
      <c r="N78" s="402">
        <f t="shared" si="3"/>
        <v>508.41830296292903</v>
      </c>
    </row>
    <row r="79" spans="1:15">
      <c r="A79" t="s">
        <v>9</v>
      </c>
      <c r="B79" s="55" t="str">
        <f>VLOOKUP(A79,'MANO DE OBRA'!A9:D70,3,FALSE)</f>
        <v>Obrero (3)</v>
      </c>
      <c r="C79" s="53"/>
      <c r="D79" s="53"/>
      <c r="E79" s="53"/>
      <c r="F79" s="53"/>
      <c r="G79" s="53"/>
      <c r="H79" s="53"/>
      <c r="I79" s="299">
        <f t="shared" si="2"/>
        <v>87780</v>
      </c>
      <c r="J79" s="300">
        <v>185</v>
      </c>
      <c r="K79" s="301">
        <f>VLOOKUP(A79,'MANO DE OBRA'!A9:D101,4,FALSE)</f>
        <v>162393</v>
      </c>
      <c r="L79" s="56"/>
      <c r="M79" s="441">
        <v>320</v>
      </c>
      <c r="N79" s="402">
        <f t="shared" si="3"/>
        <v>507.47812499999998</v>
      </c>
    </row>
    <row r="80" spans="1:15">
      <c r="A80" t="s">
        <v>30</v>
      </c>
      <c r="B80" s="55" t="str">
        <f>VLOOKUP(A80,'MANO DE OBRA'!A10:D71,3,FALSE)</f>
        <v>Oficial</v>
      </c>
      <c r="C80" s="53"/>
      <c r="D80" s="53"/>
      <c r="E80" s="53"/>
      <c r="F80" s="53"/>
      <c r="G80" s="53"/>
      <c r="H80" s="53"/>
      <c r="I80" s="299">
        <f t="shared" si="2"/>
        <v>57668.23979157189</v>
      </c>
      <c r="J80" s="300">
        <v>185</v>
      </c>
      <c r="K80" s="301">
        <f>VLOOKUP(A80,'MANO DE OBRA'!A10:D102,4,FALSE)</f>
        <v>106686.24361440798</v>
      </c>
      <c r="L80" s="325"/>
      <c r="M80" s="441">
        <v>320</v>
      </c>
      <c r="N80" s="402">
        <f t="shared" si="3"/>
        <v>333.39451129502493</v>
      </c>
    </row>
    <row r="81" spans="1:14">
      <c r="B81" s="55"/>
      <c r="C81" s="53"/>
      <c r="D81" s="53"/>
      <c r="E81" s="53"/>
      <c r="F81" s="53"/>
      <c r="G81" s="53"/>
      <c r="H81" s="53"/>
      <c r="I81" s="299"/>
      <c r="J81" s="300"/>
      <c r="K81" s="301"/>
      <c r="L81" s="325"/>
      <c r="M81" s="441"/>
      <c r="N81" s="402"/>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7"/>
      <c r="J82" s="478"/>
      <c r="K82" s="481"/>
      <c r="L82" s="482"/>
      <c r="M82" s="483"/>
      <c r="N82" s="447"/>
    </row>
    <row r="83" spans="1:14" ht="15.75" thickBot="1">
      <c r="B83" s="831" t="s">
        <v>953</v>
      </c>
      <c r="C83" s="832"/>
      <c r="D83" s="832"/>
      <c r="E83" s="832"/>
      <c r="F83" s="832"/>
      <c r="G83" s="832"/>
      <c r="H83" s="832"/>
      <c r="I83" s="832"/>
      <c r="J83" s="832"/>
      <c r="K83" s="832"/>
      <c r="L83" s="832"/>
      <c r="M83" s="833"/>
      <c r="N83" s="467">
        <f>SUM(N77:N82)</f>
        <v>2016.0799618480041</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N48+N61+N72+N83</f>
        <v>8784.4821513814386</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1756.8964302762879</v>
      </c>
      <c r="M90" s="860"/>
      <c r="N90" s="57"/>
    </row>
    <row r="91" spans="1:14">
      <c r="B91" s="95" t="s">
        <v>973</v>
      </c>
      <c r="C91" s="96"/>
      <c r="D91" s="96"/>
      <c r="E91" s="96"/>
      <c r="F91" s="96"/>
      <c r="G91" s="96"/>
      <c r="H91" s="96"/>
      <c r="I91" s="93"/>
      <c r="J91" s="94"/>
      <c r="K91" s="311">
        <v>0.05</v>
      </c>
      <c r="L91" s="859">
        <f>N85*K91</f>
        <v>439.22410756907198</v>
      </c>
      <c r="M91" s="860"/>
      <c r="N91" s="57"/>
    </row>
    <row r="92" spans="1:14" ht="15.75" thickBot="1">
      <c r="B92" s="97" t="s">
        <v>974</v>
      </c>
      <c r="C92" s="98"/>
      <c r="D92" s="98"/>
      <c r="E92" s="98"/>
      <c r="F92" s="98"/>
      <c r="G92" s="98"/>
      <c r="H92" s="98"/>
      <c r="I92" s="99"/>
      <c r="J92" s="100"/>
      <c r="K92" s="312">
        <v>0.05</v>
      </c>
      <c r="L92" s="861">
        <f>N85*K92</f>
        <v>439.22410756907198</v>
      </c>
      <c r="M92" s="862"/>
      <c r="N92" s="57"/>
    </row>
    <row r="93" spans="1:14" ht="15.75" thickBot="1">
      <c r="B93" s="825" t="s">
        <v>953</v>
      </c>
      <c r="C93" s="826"/>
      <c r="D93" s="826"/>
      <c r="E93" s="826"/>
      <c r="F93" s="826"/>
      <c r="G93" s="826"/>
      <c r="H93" s="826"/>
      <c r="I93" s="826"/>
      <c r="J93" s="826"/>
      <c r="K93" s="826"/>
      <c r="L93" s="826"/>
      <c r="M93" s="827"/>
      <c r="N93" s="58">
        <f>L90+L91+L92</f>
        <v>2635.3446454144314</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11419.826796795871</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1125</v>
      </c>
      <c r="C31" s="87" t="s">
        <v>2128</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190</v>
      </c>
      <c r="B36" s="838" t="str">
        <f>VLOOKUP(A36,EQUIPOS!A6:D154,3,FALSE)</f>
        <v>Diferencial de 3 ton</v>
      </c>
      <c r="C36" s="839"/>
      <c r="D36" s="839"/>
      <c r="E36" s="839"/>
      <c r="F36" s="839"/>
      <c r="G36" s="839"/>
      <c r="H36" s="840"/>
      <c r="I36" s="274"/>
      <c r="J36" s="275"/>
      <c r="K36" s="276">
        <f>VLOOKUP(A36,EQUIPOS!A6:D163,4,FALSE)</f>
        <v>5925.7932835741649</v>
      </c>
      <c r="L36" s="277"/>
      <c r="M36" s="343">
        <v>40</v>
      </c>
      <c r="N36" s="279">
        <f t="shared" ref="N36:N41" si="0">K36/M36</f>
        <v>148.14483208935411</v>
      </c>
    </row>
    <row r="37" spans="1:14">
      <c r="A37" s="119" t="s">
        <v>334</v>
      </c>
      <c r="B37" s="838" t="str">
        <f>VLOOKUP(A37,EQUIPOS!A7:D154,3,FALSE)</f>
        <v>Taladro industrial</v>
      </c>
      <c r="C37" s="839"/>
      <c r="D37" s="839"/>
      <c r="E37" s="839"/>
      <c r="F37" s="839"/>
      <c r="G37" s="839"/>
      <c r="H37" s="840"/>
      <c r="I37" s="428"/>
      <c r="J37" s="429"/>
      <c r="K37" s="276">
        <f>VLOOKUP(A37,EQUIPOS!A7:D164,4,FALSE)</f>
        <v>4575.5736028705014</v>
      </c>
      <c r="L37" s="342"/>
      <c r="M37" s="343">
        <v>40</v>
      </c>
      <c r="N37" s="279">
        <f t="shared" si="0"/>
        <v>114.38934007176253</v>
      </c>
    </row>
    <row r="38" spans="1:14">
      <c r="A38" s="119" t="s">
        <v>195</v>
      </c>
      <c r="B38" s="838" t="str">
        <f>VLOOKUP(A38,EQUIPOS!A8:D154,3,FALSE)</f>
        <v xml:space="preserve">Equipo de oxicorte, Capacidad de corte: hasta 6´´ (152mm) </v>
      </c>
      <c r="C38" s="839"/>
      <c r="D38" s="839"/>
      <c r="E38" s="839"/>
      <c r="F38" s="839"/>
      <c r="G38" s="839"/>
      <c r="H38" s="840"/>
      <c r="I38" s="428"/>
      <c r="J38" s="429"/>
      <c r="K38" s="276">
        <f>VLOOKUP(A38,EQUIPOS!A8:D165,4,FALSE)</f>
        <v>18300.243963979035</v>
      </c>
      <c r="L38" s="342"/>
      <c r="M38" s="343">
        <v>40</v>
      </c>
      <c r="N38" s="279">
        <f t="shared" si="0"/>
        <v>457.50609909947588</v>
      </c>
    </row>
    <row r="39" spans="1:14">
      <c r="A39" s="119" t="s">
        <v>204</v>
      </c>
      <c r="B39" s="838" t="str">
        <f>VLOOKUP(A39,EQUIPOS!A9:D154,3,FALSE)</f>
        <v xml:space="preserve">Equipo de soldadura 250 AMP
</v>
      </c>
      <c r="C39" s="839"/>
      <c r="D39" s="839"/>
      <c r="E39" s="839"/>
      <c r="F39" s="839"/>
      <c r="G39" s="839"/>
      <c r="H39" s="840"/>
      <c r="I39" s="428"/>
      <c r="J39" s="429"/>
      <c r="K39" s="276">
        <f>VLOOKUP(A39,EQUIPOS!A9:D166,4,FALSE)</f>
        <v>13563.710232125639</v>
      </c>
      <c r="L39" s="342"/>
      <c r="M39" s="343">
        <v>40</v>
      </c>
      <c r="N39" s="279">
        <f t="shared" si="0"/>
        <v>339.09275580314096</v>
      </c>
    </row>
    <row r="40" spans="1:14">
      <c r="A40" s="119" t="s">
        <v>208</v>
      </c>
      <c r="B40" s="838" t="str">
        <f>VLOOKUP(A40,EQUIPOS!A10:D154,3,FALSE)</f>
        <v>Equipo de soldadura 400</v>
      </c>
      <c r="C40" s="839"/>
      <c r="D40" s="839"/>
      <c r="E40" s="839"/>
      <c r="F40" s="839"/>
      <c r="G40" s="839"/>
      <c r="H40" s="840"/>
      <c r="I40" s="428"/>
      <c r="J40" s="429"/>
      <c r="K40" s="276">
        <f>VLOOKUP(A40,EQUIPOS!A10:D167,4,FALSE)</f>
        <v>14107.078820411851</v>
      </c>
      <c r="L40" s="342"/>
      <c r="M40" s="343">
        <v>40</v>
      </c>
      <c r="N40" s="279">
        <f t="shared" si="0"/>
        <v>352.67697051029626</v>
      </c>
    </row>
    <row r="41" spans="1:14">
      <c r="A41" s="119" t="s">
        <v>210</v>
      </c>
      <c r="B41" s="838" t="str">
        <f>VLOOKUP(A41,EQUIPOS!A11:D155,3,FALSE)</f>
        <v>Equipo de soldadura 600</v>
      </c>
      <c r="C41" s="839"/>
      <c r="D41" s="839"/>
      <c r="E41" s="839"/>
      <c r="F41" s="839"/>
      <c r="G41" s="839"/>
      <c r="H41" s="840"/>
      <c r="I41" s="428"/>
      <c r="J41" s="429"/>
      <c r="K41" s="276">
        <f>VLOOKUP(A41,EQUIPOS!A11:D168,4,FALSE)</f>
        <v>16793.165049298412</v>
      </c>
      <c r="L41" s="342"/>
      <c r="M41" s="343">
        <v>40</v>
      </c>
      <c r="N41" s="279">
        <f t="shared" si="0"/>
        <v>419.82912623246028</v>
      </c>
    </row>
    <row r="42" spans="1:14">
      <c r="B42" s="838"/>
      <c r="C42" s="839"/>
      <c r="D42" s="839"/>
      <c r="E42" s="839"/>
      <c r="F42" s="839"/>
      <c r="G42" s="839"/>
      <c r="H42" s="840"/>
      <c r="I42" s="42"/>
      <c r="J42" s="43"/>
      <c r="K42" s="276"/>
      <c r="L42" s="283"/>
      <c r="M42" s="343"/>
      <c r="N42" s="279"/>
    </row>
    <row r="43" spans="1:14">
      <c r="B43" s="327"/>
      <c r="C43" s="328"/>
      <c r="D43" s="328"/>
      <c r="E43" s="328"/>
      <c r="F43" s="330"/>
      <c r="G43" s="330"/>
      <c r="H43" s="131"/>
      <c r="I43" s="42"/>
      <c r="J43" s="43"/>
      <c r="K43" s="276"/>
      <c r="L43" s="283"/>
      <c r="M43" s="284"/>
      <c r="N43" s="280"/>
    </row>
    <row r="44" spans="1:14">
      <c r="B44" s="845" t="s">
        <v>952</v>
      </c>
      <c r="C44" s="846"/>
      <c r="D44" s="846"/>
      <c r="E44" s="44"/>
      <c r="F44" s="45"/>
      <c r="G44" s="45"/>
      <c r="H44" s="46"/>
      <c r="I44" s="42"/>
      <c r="J44" s="43"/>
      <c r="K44" s="286"/>
      <c r="L44" s="283"/>
      <c r="M44" s="408">
        <v>0.05</v>
      </c>
      <c r="N44" s="351">
        <f>N81*M44</f>
        <v>100.80399809240021</v>
      </c>
    </row>
    <row r="45" spans="1:14" ht="15.75" thickBot="1">
      <c r="B45" s="838"/>
      <c r="C45" s="839"/>
      <c r="D45" s="839"/>
      <c r="E45" s="839"/>
      <c r="F45" s="839"/>
      <c r="G45" s="839"/>
      <c r="H45" s="840"/>
      <c r="I45" s="847"/>
      <c r="J45" s="848"/>
      <c r="K45" s="47"/>
      <c r="L45" s="849"/>
      <c r="M45" s="850"/>
      <c r="N45" s="111"/>
    </row>
    <row r="46" spans="1:14" ht="15.75" thickBot="1">
      <c r="B46" s="825" t="s">
        <v>953</v>
      </c>
      <c r="C46" s="826"/>
      <c r="D46" s="826"/>
      <c r="E46" s="826"/>
      <c r="F46" s="826"/>
      <c r="G46" s="826"/>
      <c r="H46" s="826"/>
      <c r="I46" s="826"/>
      <c r="J46" s="826"/>
      <c r="K46" s="826"/>
      <c r="L46" s="826"/>
      <c r="M46" s="827"/>
      <c r="N46" s="401">
        <f>SUM(N36:N44)</f>
        <v>1932.4431218988905</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6" t="s">
        <v>944</v>
      </c>
      <c r="C50" s="817"/>
      <c r="D50" s="817"/>
      <c r="E50" s="817"/>
      <c r="F50" s="817"/>
      <c r="G50" s="817"/>
      <c r="H50" s="817"/>
      <c r="I50" s="818"/>
      <c r="J50" s="322" t="s">
        <v>945</v>
      </c>
      <c r="K50" s="91" t="s">
        <v>946</v>
      </c>
      <c r="L50" s="819" t="s">
        <v>955</v>
      </c>
      <c r="M50" s="818"/>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36264.005424235074</v>
      </c>
      <c r="N51" s="279">
        <f t="shared" ref="N51:N56" si="1">K51*M51</f>
        <v>181.32002712117537</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4141.230694846432</v>
      </c>
      <c r="N52" s="279">
        <f t="shared" si="1"/>
        <v>20.70615347423216</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11066.828898831165</v>
      </c>
      <c r="N53" s="279">
        <f t="shared" si="1"/>
        <v>55.334144494155829</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5362.2934285301581</v>
      </c>
      <c r="N54" s="279">
        <f t="shared" si="1"/>
        <v>53.622934285301582</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19292.747697196093</v>
      </c>
      <c r="N55" s="279">
        <f t="shared" si="1"/>
        <v>192.92747697196094</v>
      </c>
    </row>
    <row r="56" spans="1:14">
      <c r="A56" s="169" t="s">
        <v>742</v>
      </c>
      <c r="B56" s="49" t="str">
        <f>VLOOKUP(A56,MATERIALES!A1:D373,3,FALSE)</f>
        <v>Acero A-36 para estructura metálica</v>
      </c>
      <c r="C56" s="432"/>
      <c r="D56" s="432"/>
      <c r="E56" s="432"/>
      <c r="F56" s="432"/>
      <c r="G56" s="432"/>
      <c r="H56" s="432"/>
      <c r="I56" s="432"/>
      <c r="J56" s="319" t="str">
        <f>VLOOKUP(A56,MATERIALES!A1:D648,2,FALSE)</f>
        <v>kg</v>
      </c>
      <c r="K56" s="404">
        <v>1</v>
      </c>
      <c r="L56" s="428"/>
      <c r="M56" s="409">
        <f>VLOOKUP(A56,MATERIALES!A1:D401,4,FALSE)</f>
        <v>4187.1622749409107</v>
      </c>
      <c r="N56" s="279">
        <f t="shared" si="1"/>
        <v>4187.1622749409107</v>
      </c>
    </row>
    <row r="57" spans="1:14">
      <c r="A57" s="169"/>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SUM(N51:N58)</f>
        <v>4691.0730112877363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B64" s="52"/>
      <c r="C64" s="324"/>
      <c r="D64" s="324"/>
      <c r="E64" s="324"/>
      <c r="F64" s="324"/>
      <c r="G64" s="324"/>
      <c r="H64" s="318"/>
      <c r="I64" s="286"/>
      <c r="J64" s="293"/>
      <c r="K64" s="286"/>
      <c r="L64" s="829"/>
      <c r="M64" s="830"/>
      <c r="N64" s="294"/>
    </row>
    <row r="65" spans="1:15">
      <c r="B65" s="52"/>
      <c r="C65" s="53"/>
      <c r="D65" s="53"/>
      <c r="E65" s="53"/>
      <c r="F65" s="53"/>
      <c r="G65" s="53"/>
      <c r="H65" s="318"/>
      <c r="I65" s="286"/>
      <c r="J65" s="293"/>
      <c r="K65" s="286"/>
      <c r="L65" s="829"/>
      <c r="M65" s="830"/>
      <c r="N65" s="294"/>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38"/>
      <c r="N79" s="402"/>
    </row>
    <row r="80" spans="1:15" ht="15.75" thickBot="1">
      <c r="B80" s="812"/>
      <c r="C80" s="813"/>
      <c r="D80" s="813"/>
      <c r="E80" s="813"/>
      <c r="F80" s="813"/>
      <c r="G80" s="813"/>
      <c r="H80" s="813"/>
      <c r="I80" s="477"/>
      <c r="J80" s="478"/>
      <c r="K80" s="479"/>
      <c r="L80" s="482"/>
      <c r="M80" s="483"/>
      <c r="N80" s="447"/>
    </row>
    <row r="81" spans="1:14" ht="15.75" thickBot="1">
      <c r="B81" s="831" t="s">
        <v>953</v>
      </c>
      <c r="C81" s="832"/>
      <c r="D81" s="832"/>
      <c r="E81" s="832"/>
      <c r="F81" s="832"/>
      <c r="G81" s="832"/>
      <c r="H81" s="832"/>
      <c r="I81" s="832"/>
      <c r="J81" s="832"/>
      <c r="K81" s="832"/>
      <c r="L81" s="832"/>
      <c r="M81" s="833"/>
      <c r="N81" s="308">
        <f>SUM(N75:N80)</f>
        <v>2016.0799618480041</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N46+N59+N70+N81</f>
        <v>8639.5960950346307</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1727.9192190069261</v>
      </c>
      <c r="M88" s="860"/>
      <c r="N88" s="57"/>
    </row>
    <row r="89" spans="1:14">
      <c r="B89" s="95" t="s">
        <v>973</v>
      </c>
      <c r="C89" s="96"/>
      <c r="D89" s="96"/>
      <c r="E89" s="96"/>
      <c r="F89" s="96"/>
      <c r="G89" s="96"/>
      <c r="H89" s="96"/>
      <c r="I89" s="93"/>
      <c r="J89" s="94"/>
      <c r="K89" s="311">
        <v>0.05</v>
      </c>
      <c r="L89" s="859">
        <f>N83*K89</f>
        <v>431.97980475173154</v>
      </c>
      <c r="M89" s="860"/>
      <c r="N89" s="57"/>
    </row>
    <row r="90" spans="1:14" ht="15.75" thickBot="1">
      <c r="B90" s="97" t="s">
        <v>974</v>
      </c>
      <c r="C90" s="98"/>
      <c r="D90" s="98"/>
      <c r="E90" s="98"/>
      <c r="F90" s="98"/>
      <c r="G90" s="98"/>
      <c r="H90" s="98"/>
      <c r="I90" s="99"/>
      <c r="J90" s="100"/>
      <c r="K90" s="312">
        <v>0.05</v>
      </c>
      <c r="L90" s="861">
        <f>N83*K90</f>
        <v>431.97980475173154</v>
      </c>
      <c r="M90" s="862"/>
      <c r="N90" s="57"/>
    </row>
    <row r="91" spans="1:14" ht="15.75" thickBot="1">
      <c r="B91" s="825" t="s">
        <v>953</v>
      </c>
      <c r="C91" s="826"/>
      <c r="D91" s="826"/>
      <c r="E91" s="826"/>
      <c r="F91" s="826"/>
      <c r="G91" s="826"/>
      <c r="H91" s="826"/>
      <c r="I91" s="826"/>
      <c r="J91" s="826"/>
      <c r="K91" s="826"/>
      <c r="L91" s="826"/>
      <c r="M91" s="827"/>
      <c r="N91" s="58">
        <f>L88+L89+L90</f>
        <v>2591.8788285103892</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11231.47492354502</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1126</v>
      </c>
      <c r="C31" s="87" t="s">
        <v>2129</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c r="B48" s="49"/>
      <c r="C48" s="288"/>
      <c r="D48" s="288"/>
      <c r="E48" s="288"/>
      <c r="F48" s="288"/>
      <c r="G48" s="288"/>
      <c r="H48" s="288"/>
      <c r="I48" s="275"/>
      <c r="J48" s="231"/>
      <c r="K48" s="289"/>
      <c r="L48" s="274"/>
      <c r="M48" s="409"/>
      <c r="N48" s="279"/>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A52" s="169"/>
      <c r="B52" s="49"/>
      <c r="C52" s="432"/>
      <c r="D52" s="432"/>
      <c r="E52" s="432"/>
      <c r="F52" s="432"/>
      <c r="G52" s="432"/>
      <c r="H52" s="432"/>
      <c r="I52" s="432"/>
      <c r="J52" s="318"/>
      <c r="K52" s="404"/>
      <c r="L52" s="428"/>
      <c r="M52" s="409"/>
      <c r="N52" s="279"/>
    </row>
    <row r="53" spans="1:14">
      <c r="A53" s="169"/>
      <c r="B53" s="49"/>
      <c r="C53" s="432"/>
      <c r="D53" s="432"/>
      <c r="E53" s="432"/>
      <c r="F53" s="432"/>
      <c r="G53" s="432"/>
      <c r="H53" s="432"/>
      <c r="I53" s="432"/>
      <c r="J53" s="318"/>
      <c r="K53" s="404"/>
      <c r="L53" s="428"/>
      <c r="M53" s="409"/>
      <c r="N53" s="279"/>
    </row>
    <row r="54" spans="1:14">
      <c r="A54" s="169"/>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1325</v>
      </c>
      <c r="B61" s="52" t="str">
        <f>VLOOKUP(A61,TRANSPORTE!A3:D117,3,FALSE)</f>
        <v xml:space="preserve">Transporte de estructuras metálicas </v>
      </c>
      <c r="C61" s="324"/>
      <c r="D61" s="324"/>
      <c r="E61" s="324"/>
      <c r="F61" s="324"/>
      <c r="G61" s="324"/>
      <c r="H61" s="318" t="s">
        <v>2044</v>
      </c>
      <c r="I61" s="286">
        <v>1</v>
      </c>
      <c r="J61" s="293">
        <v>1</v>
      </c>
      <c r="K61" s="286">
        <f>I61*J61</f>
        <v>1</v>
      </c>
      <c r="L61" s="829">
        <f>VLOOKUP(A61,TRANSPORTE!A3:D117,4,FALSE)</f>
        <v>683.98572380024643</v>
      </c>
      <c r="M61" s="830"/>
      <c r="N61" s="294">
        <f>K61*L61</f>
        <v>683.98572380024643</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683.98572380024643</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70"/>
      <c r="B72" s="55"/>
      <c r="C72" s="53"/>
      <c r="D72" s="53"/>
      <c r="E72" s="53"/>
      <c r="F72" s="53"/>
      <c r="G72" s="53"/>
      <c r="H72" s="53"/>
      <c r="I72" s="299"/>
      <c r="J72" s="300"/>
      <c r="K72" s="301"/>
      <c r="L72" s="56"/>
      <c r="M72" s="441"/>
      <c r="N72" s="402"/>
      <c r="O72" s="112"/>
    </row>
    <row r="73" spans="1:15">
      <c r="A73" s="170"/>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133"/>
    </row>
    <row r="78" spans="1:15" ht="15.75" thickBot="1">
      <c r="B78" s="831" t="s">
        <v>953</v>
      </c>
      <c r="C78" s="832"/>
      <c r="D78" s="832"/>
      <c r="E78" s="832"/>
      <c r="F78" s="832"/>
      <c r="G78" s="832"/>
      <c r="H78" s="832"/>
      <c r="I78" s="832"/>
      <c r="J78" s="832"/>
      <c r="K78" s="832"/>
      <c r="L78" s="832"/>
      <c r="M78" s="833"/>
      <c r="N78" s="467"/>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683.98572380024643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136.79714476004929</v>
      </c>
      <c r="M85" s="860"/>
      <c r="N85" s="57"/>
    </row>
    <row r="86" spans="1:14">
      <c r="B86" s="95" t="s">
        <v>973</v>
      </c>
      <c r="C86" s="96"/>
      <c r="D86" s="96"/>
      <c r="E86" s="96"/>
      <c r="F86" s="96"/>
      <c r="G86" s="96"/>
      <c r="H86" s="96"/>
      <c r="I86" s="93"/>
      <c r="J86" s="94"/>
      <c r="K86" s="311">
        <v>0.05</v>
      </c>
      <c r="L86" s="859">
        <f>N80*K86</f>
        <v>34.199286190012323</v>
      </c>
      <c r="M86" s="860"/>
      <c r="N86" s="57"/>
    </row>
    <row r="87" spans="1:14" ht="15.75" thickBot="1">
      <c r="B87" s="97" t="s">
        <v>974</v>
      </c>
      <c r="C87" s="98"/>
      <c r="D87" s="98"/>
      <c r="E87" s="98"/>
      <c r="F87" s="98"/>
      <c r="G87" s="98"/>
      <c r="H87" s="98"/>
      <c r="I87" s="99"/>
      <c r="J87" s="100"/>
      <c r="K87" s="312">
        <v>0.05</v>
      </c>
      <c r="L87" s="861">
        <f>N80*K87</f>
        <v>34.199286190012323</v>
      </c>
      <c r="M87" s="862"/>
      <c r="N87" s="57"/>
    </row>
    <row r="88" spans="1:14" ht="15.75" thickBot="1">
      <c r="B88" s="825" t="s">
        <v>953</v>
      </c>
      <c r="C88" s="826"/>
      <c r="D88" s="826"/>
      <c r="E88" s="826"/>
      <c r="F88" s="826"/>
      <c r="G88" s="826"/>
      <c r="H88" s="826"/>
      <c r="I88" s="826"/>
      <c r="J88" s="826"/>
      <c r="K88" s="826"/>
      <c r="L88" s="826"/>
      <c r="M88" s="827"/>
      <c r="N88" s="58">
        <f>L85+L86+L87</f>
        <v>205.19571714007392</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58">
        <f>N80+N88</f>
        <v>889.18144094032039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1127</v>
      </c>
      <c r="C31" s="87" t="s">
        <v>2130</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190</v>
      </c>
      <c r="B36" s="838" t="str">
        <f>VLOOKUP(A36,EQUIPOS!A6:D154,3,FALSE)</f>
        <v>Diferencial de 3 ton</v>
      </c>
      <c r="C36" s="839"/>
      <c r="D36" s="839"/>
      <c r="E36" s="839"/>
      <c r="F36" s="839"/>
      <c r="G36" s="839"/>
      <c r="H36" s="840"/>
      <c r="I36" s="274"/>
      <c r="J36" s="275"/>
      <c r="K36" s="276">
        <f>VLOOKUP(A36,EQUIPOS!A6:D163,4,FALSE)</f>
        <v>5925.7932835741649</v>
      </c>
      <c r="L36" s="277"/>
      <c r="M36" s="343">
        <v>40</v>
      </c>
      <c r="N36" s="279">
        <f t="shared" ref="N36:N41" si="0">K36/M36</f>
        <v>148.14483208935411</v>
      </c>
    </row>
    <row r="37" spans="1:14">
      <c r="A37" s="119" t="s">
        <v>195</v>
      </c>
      <c r="B37" s="838" t="str">
        <f>VLOOKUP(A37,EQUIPOS!A7:D154,3,FALSE)</f>
        <v xml:space="preserve">Equipo de oxicorte, Capacidad de corte: hasta 6´´ (152mm) </v>
      </c>
      <c r="C37" s="839"/>
      <c r="D37" s="839"/>
      <c r="E37" s="839"/>
      <c r="F37" s="839"/>
      <c r="G37" s="839"/>
      <c r="H37" s="840"/>
      <c r="I37" s="428"/>
      <c r="J37" s="429"/>
      <c r="K37" s="276">
        <f>VLOOKUP(A37,EQUIPOS!A7:D164,4,FALSE)</f>
        <v>18300.243963979035</v>
      </c>
      <c r="L37" s="342"/>
      <c r="M37" s="343">
        <v>400</v>
      </c>
      <c r="N37" s="279">
        <f t="shared" si="0"/>
        <v>45.750609909947592</v>
      </c>
    </row>
    <row r="38" spans="1:14">
      <c r="A38" s="119" t="s">
        <v>204</v>
      </c>
      <c r="B38" s="838" t="str">
        <f>VLOOKUP(A38,EQUIPOS!A8:D154,3,FALSE)</f>
        <v xml:space="preserve">Equipo de soldadura 250 AMP
</v>
      </c>
      <c r="C38" s="839"/>
      <c r="D38" s="839"/>
      <c r="E38" s="839"/>
      <c r="F38" s="839"/>
      <c r="G38" s="839"/>
      <c r="H38" s="840"/>
      <c r="I38" s="428"/>
      <c r="J38" s="429"/>
      <c r="K38" s="276">
        <f>VLOOKUP(A38,EQUIPOS!A8:D165,4,FALSE)</f>
        <v>13563.710232125639</v>
      </c>
      <c r="L38" s="342"/>
      <c r="M38" s="343">
        <v>400</v>
      </c>
      <c r="N38" s="279">
        <f t="shared" si="0"/>
        <v>33.909275580314095</v>
      </c>
    </row>
    <row r="39" spans="1:14">
      <c r="A39" s="119" t="s">
        <v>208</v>
      </c>
      <c r="B39" s="838" t="str">
        <f>VLOOKUP(A39,EQUIPOS!A9:D154,3,FALSE)</f>
        <v>Equipo de soldadura 400</v>
      </c>
      <c r="C39" s="839"/>
      <c r="D39" s="839"/>
      <c r="E39" s="839"/>
      <c r="F39" s="839"/>
      <c r="G39" s="839"/>
      <c r="H39" s="840"/>
      <c r="I39" s="428"/>
      <c r="J39" s="429"/>
      <c r="K39" s="276">
        <f>VLOOKUP(A39,EQUIPOS!A9:D166,4,FALSE)</f>
        <v>14107.078820411851</v>
      </c>
      <c r="L39" s="342"/>
      <c r="M39" s="343">
        <v>400</v>
      </c>
      <c r="N39" s="279">
        <f t="shared" si="0"/>
        <v>35.267697051029629</v>
      </c>
    </row>
    <row r="40" spans="1:14">
      <c r="A40" s="119" t="s">
        <v>210</v>
      </c>
      <c r="B40" s="838" t="str">
        <f>VLOOKUP(A40,EQUIPOS!A10:D154,3,FALSE)</f>
        <v>Equipo de soldadura 600</v>
      </c>
      <c r="C40" s="839"/>
      <c r="D40" s="839"/>
      <c r="E40" s="839"/>
      <c r="F40" s="839"/>
      <c r="G40" s="839"/>
      <c r="H40" s="840"/>
      <c r="I40" s="428"/>
      <c r="J40" s="429"/>
      <c r="K40" s="276">
        <f>VLOOKUP(A40,EQUIPOS!A10:D167,4,FALSE)</f>
        <v>16793.165049298412</v>
      </c>
      <c r="L40" s="342"/>
      <c r="M40" s="343">
        <v>400</v>
      </c>
      <c r="N40" s="279">
        <f t="shared" si="0"/>
        <v>41.98291262324603</v>
      </c>
    </row>
    <row r="41" spans="1:14">
      <c r="A41" s="119" t="s">
        <v>243</v>
      </c>
      <c r="B41" s="838" t="str">
        <f>VLOOKUP(A41,EQUIPOS!A11:D155,3,FALSE)</f>
        <v>Grúa 10 ton</v>
      </c>
      <c r="C41" s="839"/>
      <c r="D41" s="839"/>
      <c r="E41" s="839"/>
      <c r="F41" s="839"/>
      <c r="G41" s="839"/>
      <c r="H41" s="840"/>
      <c r="I41" s="428"/>
      <c r="J41" s="429"/>
      <c r="K41" s="276">
        <f>VLOOKUP(A41,EQUIPOS!A11:D168,4,FALSE)</f>
        <v>148554.92158994748</v>
      </c>
      <c r="L41" s="342"/>
      <c r="M41" s="343">
        <v>400</v>
      </c>
      <c r="N41" s="279">
        <f t="shared" si="0"/>
        <v>371.3873039748687</v>
      </c>
    </row>
    <row r="42" spans="1:14">
      <c r="B42" s="838"/>
      <c r="C42" s="839"/>
      <c r="D42" s="839"/>
      <c r="E42" s="839"/>
      <c r="F42" s="839"/>
      <c r="G42" s="839"/>
      <c r="H42" s="840"/>
      <c r="I42" s="42"/>
      <c r="J42" s="43"/>
      <c r="K42" s="276"/>
      <c r="L42" s="283"/>
      <c r="M42" s="343"/>
      <c r="N42" s="279"/>
    </row>
    <row r="43" spans="1:14">
      <c r="B43" s="327"/>
      <c r="C43" s="328"/>
      <c r="D43" s="328"/>
      <c r="E43" s="328"/>
      <c r="F43" s="330"/>
      <c r="G43" s="330"/>
      <c r="H43" s="131"/>
      <c r="I43" s="42"/>
      <c r="J43" s="43"/>
      <c r="K43" s="276"/>
      <c r="L43" s="283"/>
      <c r="M43" s="284"/>
      <c r="N43" s="280"/>
    </row>
    <row r="44" spans="1:14">
      <c r="B44" s="845" t="s">
        <v>952</v>
      </c>
      <c r="C44" s="846"/>
      <c r="D44" s="846"/>
      <c r="E44" s="44"/>
      <c r="F44" s="45"/>
      <c r="G44" s="45"/>
      <c r="H44" s="46"/>
      <c r="I44" s="42"/>
      <c r="J44" s="43"/>
      <c r="K44" s="286"/>
      <c r="L44" s="283"/>
      <c r="M44" s="408">
        <v>0.05</v>
      </c>
      <c r="N44" s="351">
        <f>N81*M44</f>
        <v>100.80399809240021</v>
      </c>
    </row>
    <row r="45" spans="1:14" ht="15.75" thickBot="1">
      <c r="B45" s="838"/>
      <c r="C45" s="839"/>
      <c r="D45" s="839"/>
      <c r="E45" s="839"/>
      <c r="F45" s="839"/>
      <c r="G45" s="839"/>
      <c r="H45" s="840"/>
      <c r="I45" s="847"/>
      <c r="J45" s="848"/>
      <c r="K45" s="47"/>
      <c r="L45" s="849"/>
      <c r="M45" s="850"/>
      <c r="N45" s="111"/>
    </row>
    <row r="46" spans="1:14" ht="15.75" thickBot="1">
      <c r="B46" s="825" t="s">
        <v>953</v>
      </c>
      <c r="C46" s="826"/>
      <c r="D46" s="826"/>
      <c r="E46" s="826"/>
      <c r="F46" s="826"/>
      <c r="G46" s="826"/>
      <c r="H46" s="826"/>
      <c r="I46" s="826"/>
      <c r="J46" s="826"/>
      <c r="K46" s="826"/>
      <c r="L46" s="826"/>
      <c r="M46" s="827"/>
      <c r="N46" s="401">
        <f>SUM(N36:N44)</f>
        <v>777.2466293211603</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6" t="s">
        <v>944</v>
      </c>
      <c r="C50" s="817"/>
      <c r="D50" s="817"/>
      <c r="E50" s="817"/>
      <c r="F50" s="817"/>
      <c r="G50" s="817"/>
      <c r="H50" s="817"/>
      <c r="I50" s="818"/>
      <c r="J50" s="322" t="s">
        <v>945</v>
      </c>
      <c r="K50" s="91" t="s">
        <v>946</v>
      </c>
      <c r="L50" s="819" t="s">
        <v>955</v>
      </c>
      <c r="M50" s="818"/>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36264.005424235074</v>
      </c>
      <c r="N51" s="279">
        <f>K51*M51</f>
        <v>181.32002712117537</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4141.230694846432</v>
      </c>
      <c r="N52" s="279">
        <f t="shared" ref="N52:N58" si="1">K52*M52</f>
        <v>20.70615347423216</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11066.828898831165</v>
      </c>
      <c r="N53" s="279">
        <f t="shared" si="1"/>
        <v>55.334144494155829</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5362.2934285301581</v>
      </c>
      <c r="N54" s="279">
        <f t="shared" si="1"/>
        <v>53.622934285301582</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19292.747697196093</v>
      </c>
      <c r="N55" s="279">
        <f t="shared" si="1"/>
        <v>192.92747697196094</v>
      </c>
    </row>
    <row r="56" spans="1:14">
      <c r="A56" s="169" t="s">
        <v>608</v>
      </c>
      <c r="B56" s="49" t="str">
        <f>VLOOKUP(A56,MATERIALES!A8:D373,3,FALSE)</f>
        <v>Pintura anticorrosiva</v>
      </c>
      <c r="C56" s="432"/>
      <c r="D56" s="432"/>
      <c r="E56" s="432"/>
      <c r="F56" s="432"/>
      <c r="G56" s="432"/>
      <c r="H56" s="432"/>
      <c r="I56" s="432"/>
      <c r="J56" s="319" t="str">
        <f>VLOOKUP(A56,MATERIALES!A10:D648,2,FALSE)</f>
        <v>gal</v>
      </c>
      <c r="K56" s="443">
        <v>5.0000000000000001E-4</v>
      </c>
      <c r="L56" s="428"/>
      <c r="M56" s="409">
        <f>VLOOKUP(A56,MATERIALES!A8:D401,4,FALSE)</f>
        <v>33476.695646882727</v>
      </c>
      <c r="N56" s="279">
        <f t="shared" si="1"/>
        <v>16.738347823441362</v>
      </c>
    </row>
    <row r="57" spans="1:14">
      <c r="A57" s="169" t="s">
        <v>607</v>
      </c>
      <c r="B57" s="49" t="str">
        <f>VLOOKUP(A57,MATERIALES!A9:D373,3,FALSE)</f>
        <v xml:space="preserve">Pintura acrílica, esmalte o similar </v>
      </c>
      <c r="C57" s="432"/>
      <c r="D57" s="432"/>
      <c r="E57" s="432"/>
      <c r="F57" s="432"/>
      <c r="G57" s="432"/>
      <c r="H57" s="432"/>
      <c r="I57" s="432"/>
      <c r="J57" s="319" t="str">
        <f>VLOOKUP(A57,MATERIALES!A11:D649,2,FALSE)</f>
        <v>gal</v>
      </c>
      <c r="K57" s="404">
        <v>1E-3</v>
      </c>
      <c r="L57" s="428"/>
      <c r="M57" s="409">
        <f>VLOOKUP(A57,MATERIALES!A9:D402,4,FALSE)</f>
        <v>40890.972418600853</v>
      </c>
      <c r="N57" s="279">
        <f t="shared" si="1"/>
        <v>40.890972418600853</v>
      </c>
    </row>
    <row r="58" spans="1:14" ht="15.75" thickBot="1">
      <c r="A58" t="s">
        <v>840</v>
      </c>
      <c r="B58" s="49" t="str">
        <f>VLOOKUP(A58,MATERIALES!A10:D373,3,FALSE)</f>
        <v>Disolvente para pintura (TINNER)</v>
      </c>
      <c r="C58" s="317"/>
      <c r="D58" s="317"/>
      <c r="E58" s="317"/>
      <c r="F58" s="317"/>
      <c r="G58" s="317"/>
      <c r="H58" s="317"/>
      <c r="I58" s="317"/>
      <c r="J58" s="440" t="str">
        <f>VLOOKUP(A58,MATERIALES!A11:D650,2,FALSE)</f>
        <v>gal</v>
      </c>
      <c r="K58" s="132">
        <v>1E-3</v>
      </c>
      <c r="L58" s="332"/>
      <c r="M58" s="409">
        <f>VLOOKUP(A58,MATERIALES!A10:D403,4,FALSE)</f>
        <v>18615.92497366212</v>
      </c>
      <c r="N58" s="279">
        <f t="shared" si="1"/>
        <v>18.615924973662121</v>
      </c>
    </row>
    <row r="59" spans="1:14" ht="15.75" thickBot="1">
      <c r="B59" s="825" t="s">
        <v>953</v>
      </c>
      <c r="C59" s="826"/>
      <c r="D59" s="826"/>
      <c r="E59" s="826"/>
      <c r="F59" s="826"/>
      <c r="G59" s="826"/>
      <c r="H59" s="826"/>
      <c r="I59" s="826"/>
      <c r="J59" s="826"/>
      <c r="K59" s="826"/>
      <c r="L59" s="826"/>
      <c r="M59" s="827"/>
      <c r="N59" s="401">
        <f>SUM(N51:N58)</f>
        <v>580.15598156253031</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B64" s="52"/>
      <c r="C64" s="324"/>
      <c r="D64" s="324"/>
      <c r="E64" s="324"/>
      <c r="F64" s="324"/>
      <c r="G64" s="324"/>
      <c r="H64" s="318"/>
      <c r="I64" s="286"/>
      <c r="J64" s="293"/>
      <c r="K64" s="286"/>
      <c r="L64" s="829"/>
      <c r="M64" s="830"/>
      <c r="N64" s="294"/>
    </row>
    <row r="65" spans="1:15">
      <c r="B65" s="52"/>
      <c r="C65" s="53"/>
      <c r="D65" s="53"/>
      <c r="E65" s="53"/>
      <c r="F65" s="53"/>
      <c r="G65" s="53"/>
      <c r="H65" s="318"/>
      <c r="I65" s="286"/>
      <c r="J65" s="293"/>
      <c r="K65" s="286"/>
      <c r="L65" s="829"/>
      <c r="M65" s="830"/>
      <c r="N65" s="294"/>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41"/>
      <c r="N79" s="402"/>
    </row>
    <row r="80" spans="1:15" ht="15.75" thickBot="1">
      <c r="B80" s="812"/>
      <c r="C80" s="813"/>
      <c r="D80" s="813"/>
      <c r="E80" s="813"/>
      <c r="F80" s="813"/>
      <c r="G80" s="813"/>
      <c r="H80" s="813"/>
      <c r="I80" s="477"/>
      <c r="J80" s="478"/>
      <c r="K80" s="481"/>
      <c r="L80" s="482"/>
      <c r="M80" s="483"/>
      <c r="N80" s="402"/>
    </row>
    <row r="81" spans="1:14" ht="15.75" thickBot="1">
      <c r="B81" s="831" t="s">
        <v>953</v>
      </c>
      <c r="C81" s="832"/>
      <c r="D81" s="832"/>
      <c r="E81" s="832"/>
      <c r="F81" s="832"/>
      <c r="G81" s="832"/>
      <c r="H81" s="832"/>
      <c r="I81" s="832"/>
      <c r="J81" s="832"/>
      <c r="K81" s="832"/>
      <c r="L81" s="832"/>
      <c r="M81" s="833"/>
      <c r="N81" s="308">
        <f>SUM(N75:N80)</f>
        <v>2016.0799618480041</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N46+N59+N70+N81</f>
        <v>3373.4825727316947</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674.69651454633902</v>
      </c>
      <c r="M88" s="860"/>
      <c r="N88" s="57"/>
    </row>
    <row r="89" spans="1:14">
      <c r="B89" s="95" t="s">
        <v>973</v>
      </c>
      <c r="C89" s="96"/>
      <c r="D89" s="96"/>
      <c r="E89" s="96"/>
      <c r="F89" s="96"/>
      <c r="G89" s="96"/>
      <c r="H89" s="96"/>
      <c r="I89" s="93"/>
      <c r="J89" s="94"/>
      <c r="K89" s="311">
        <v>0.05</v>
      </c>
      <c r="L89" s="859">
        <f>N83*K89</f>
        <v>168.67412863658475</v>
      </c>
      <c r="M89" s="860"/>
      <c r="N89" s="57"/>
    </row>
    <row r="90" spans="1:14" ht="15.75" thickBot="1">
      <c r="B90" s="97" t="s">
        <v>974</v>
      </c>
      <c r="C90" s="98"/>
      <c r="D90" s="98"/>
      <c r="E90" s="98"/>
      <c r="F90" s="98"/>
      <c r="G90" s="98"/>
      <c r="H90" s="98"/>
      <c r="I90" s="99"/>
      <c r="J90" s="100"/>
      <c r="K90" s="312">
        <v>0.05</v>
      </c>
      <c r="L90" s="861">
        <f>N83*K90</f>
        <v>168.67412863658475</v>
      </c>
      <c r="M90" s="862"/>
      <c r="N90" s="57"/>
    </row>
    <row r="91" spans="1:14" ht="15.75" thickBot="1">
      <c r="B91" s="825" t="s">
        <v>953</v>
      </c>
      <c r="C91" s="826"/>
      <c r="D91" s="826"/>
      <c r="E91" s="826"/>
      <c r="F91" s="826"/>
      <c r="G91" s="826"/>
      <c r="H91" s="826"/>
      <c r="I91" s="826"/>
      <c r="J91" s="826"/>
      <c r="K91" s="826"/>
      <c r="L91" s="826"/>
      <c r="M91" s="827"/>
      <c r="N91" s="58">
        <f>L88+L89+L90</f>
        <v>1012.0447718195086</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4385.527344551203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42.75" customHeight="1" thickBot="1">
      <c r="A31" t="s">
        <v>1845</v>
      </c>
      <c r="B31" s="86" t="s">
        <v>1128</v>
      </c>
      <c r="C31" s="965" t="s">
        <v>2132</v>
      </c>
      <c r="D31" s="966"/>
      <c r="E31" s="966"/>
      <c r="F31" s="966"/>
      <c r="G31" s="966"/>
      <c r="H31" s="966"/>
      <c r="I31" s="966"/>
      <c r="J31" s="966"/>
      <c r="K31" s="475"/>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188</v>
      </c>
      <c r="B36" s="838" t="str">
        <f>VLOOKUP(A36,EQUIPOS!A6:D154,3,FALSE)</f>
        <v>Diferencial</v>
      </c>
      <c r="C36" s="839"/>
      <c r="D36" s="839"/>
      <c r="E36" s="839"/>
      <c r="F36" s="839"/>
      <c r="G36" s="839"/>
      <c r="H36" s="840"/>
      <c r="I36" s="274"/>
      <c r="J36" s="275"/>
      <c r="K36" s="276">
        <f>VLOOKUP(A36,EQUIPOS!A6:D163,4,FALSE)</f>
        <v>3557.5264176474652</v>
      </c>
      <c r="L36" s="277"/>
      <c r="M36" s="343">
        <v>4</v>
      </c>
      <c r="N36" s="279">
        <f>K36/M36</f>
        <v>889.38160441186631</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1010.0320112950249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1899.4136157068911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0.01</v>
      </c>
      <c r="L48" s="274"/>
      <c r="M48" s="409">
        <f>VLOOKUP(A48,MATERIALES!A5:D396,4,FALSE)</f>
        <v>418228.60859624983</v>
      </c>
      <c r="N48" s="279">
        <f>K48*M48</f>
        <v>4182.286085962498</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99129.630105699049</v>
      </c>
      <c r="N49" s="279">
        <f>K49*M49</f>
        <v>99129.630105699049</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0.36499999999999999</v>
      </c>
      <c r="L50" s="428"/>
      <c r="M50" s="409">
        <f>VLOOKUP(A50,MATERIALES!A6:D398,4,FALSE)</f>
        <v>371736.1128963714</v>
      </c>
      <c r="N50" s="279">
        <f>K50*M50</f>
        <v>135683.68120717557</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238995.5973988371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9">
        <f>VLOOKUP(A58,TRANSPORTE!A1:D117,4,FALSE)</f>
        <v>3.0621656042392766</v>
      </c>
      <c r="M58" s="830"/>
      <c r="N58" s="294">
        <f>K58*L58</f>
        <v>0.85740636918699753</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317"/>
      <c r="E63" s="317"/>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f>
        <v>0.85740636918699753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10100.320112950249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250996.18853386343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50199.237706772692</v>
      </c>
      <c r="M82" s="860"/>
      <c r="N82" s="57"/>
    </row>
    <row r="83" spans="1:14">
      <c r="B83" s="95" t="s">
        <v>973</v>
      </c>
      <c r="C83" s="96"/>
      <c r="D83" s="96"/>
      <c r="E83" s="96"/>
      <c r="F83" s="96"/>
      <c r="G83" s="96"/>
      <c r="H83" s="96"/>
      <c r="I83" s="93"/>
      <c r="J83" s="94"/>
      <c r="K83" s="311">
        <v>0.05</v>
      </c>
      <c r="L83" s="859">
        <f>N77*K83</f>
        <v>12549.809426693173</v>
      </c>
      <c r="M83" s="860"/>
      <c r="N83" s="57"/>
    </row>
    <row r="84" spans="1:14" ht="15.75" thickBot="1">
      <c r="B84" s="97" t="s">
        <v>974</v>
      </c>
      <c r="C84" s="98"/>
      <c r="D84" s="98"/>
      <c r="E84" s="98"/>
      <c r="F84" s="98"/>
      <c r="G84" s="98"/>
      <c r="H84" s="98"/>
      <c r="I84" s="99"/>
      <c r="J84" s="100"/>
      <c r="K84" s="312">
        <v>0.05</v>
      </c>
      <c r="L84" s="861">
        <f>N77*K84</f>
        <v>12549.809426693173</v>
      </c>
      <c r="M84" s="862"/>
      <c r="N84" s="57"/>
    </row>
    <row r="85" spans="1:14" ht="15.75" thickBot="1">
      <c r="B85" s="825" t="s">
        <v>953</v>
      </c>
      <c r="C85" s="826"/>
      <c r="D85" s="826"/>
      <c r="E85" s="826"/>
      <c r="F85" s="826"/>
      <c r="G85" s="826"/>
      <c r="H85" s="826"/>
      <c r="I85" s="826"/>
      <c r="J85" s="826"/>
      <c r="K85" s="826"/>
      <c r="L85" s="826"/>
      <c r="M85" s="827"/>
      <c r="N85" s="58">
        <f>L82+L83+L84</f>
        <v>75298.856560159038</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326295.04509402247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45" customHeight="1" thickBot="1">
      <c r="A31" t="s">
        <v>1845</v>
      </c>
      <c r="B31" s="86" t="s">
        <v>1129</v>
      </c>
      <c r="C31" s="986" t="s">
        <v>2133</v>
      </c>
      <c r="D31" s="987"/>
      <c r="E31" s="987"/>
      <c r="F31" s="987"/>
      <c r="G31" s="987"/>
      <c r="H31" s="987"/>
      <c r="I31" s="987"/>
      <c r="J31" s="987"/>
      <c r="K31" s="484"/>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188</v>
      </c>
      <c r="B36" s="838" t="str">
        <f>VLOOKUP(A36,EQUIPOS!A6:D154,3,FALSE)</f>
        <v>Diferencial</v>
      </c>
      <c r="C36" s="839"/>
      <c r="D36" s="839"/>
      <c r="E36" s="839"/>
      <c r="F36" s="839"/>
      <c r="G36" s="839"/>
      <c r="H36" s="840"/>
      <c r="I36" s="274"/>
      <c r="J36" s="275"/>
      <c r="K36" s="276">
        <f>VLOOKUP(A36,EQUIPOS!A6:D163,4,FALSE)</f>
        <v>3557.5264176474652</v>
      </c>
      <c r="L36" s="277"/>
      <c r="M36" s="448">
        <v>4</v>
      </c>
      <c r="N36" s="279">
        <f>K36/M36</f>
        <v>889.38160441186631</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1010.0320112950249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1899.4136157068911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418228.60859624983</v>
      </c>
      <c r="N48" s="279">
        <f>K48*M48</f>
        <v>8364.5721719249959</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99129.630105699049</v>
      </c>
      <c r="N49" s="279">
        <f>K49*M49</f>
        <v>99129.630105699049</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0.46</v>
      </c>
      <c r="L50" s="428"/>
      <c r="M50" s="409">
        <f>VLOOKUP(A50,MATERIALES!A6:D398,4,FALSE)</f>
        <v>371736.1128963714</v>
      </c>
      <c r="N50" s="279">
        <f>K50*M50</f>
        <v>170998.61193233085</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278492.81420995493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9">
        <f>VLOOKUP(A58,TRANSPORTE!A1:D117,4,FALSE)</f>
        <v>3.0621656042392766</v>
      </c>
      <c r="M58" s="830"/>
      <c r="N58" s="294">
        <f>K58*L58</f>
        <v>0.85740636918699753</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f>
        <v>0.85740636918699753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10100.320112950249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290493.40534498123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58098.681068996251</v>
      </c>
      <c r="M82" s="860"/>
      <c r="N82" s="57"/>
    </row>
    <row r="83" spans="1:14">
      <c r="B83" s="95" t="s">
        <v>973</v>
      </c>
      <c r="C83" s="96"/>
      <c r="D83" s="96"/>
      <c r="E83" s="96"/>
      <c r="F83" s="96"/>
      <c r="G83" s="96"/>
      <c r="H83" s="96"/>
      <c r="I83" s="93"/>
      <c r="J83" s="94"/>
      <c r="K83" s="311">
        <v>0.05</v>
      </c>
      <c r="L83" s="859">
        <f>N77*K83</f>
        <v>14524.670267249063</v>
      </c>
      <c r="M83" s="860"/>
      <c r="N83" s="57"/>
    </row>
    <row r="84" spans="1:14" ht="15.75" thickBot="1">
      <c r="B84" s="97" t="s">
        <v>974</v>
      </c>
      <c r="C84" s="98"/>
      <c r="D84" s="98"/>
      <c r="E84" s="98"/>
      <c r="F84" s="98"/>
      <c r="G84" s="98"/>
      <c r="H84" s="98"/>
      <c r="I84" s="99"/>
      <c r="J84" s="100"/>
      <c r="K84" s="312">
        <v>0.05</v>
      </c>
      <c r="L84" s="861">
        <f>N77*K84</f>
        <v>14524.670267249063</v>
      </c>
      <c r="M84" s="862"/>
      <c r="N84" s="57"/>
    </row>
    <row r="85" spans="1:14" ht="15.75" thickBot="1">
      <c r="B85" s="825" t="s">
        <v>953</v>
      </c>
      <c r="C85" s="826"/>
      <c r="D85" s="826"/>
      <c r="E85" s="826"/>
      <c r="F85" s="826"/>
      <c r="G85" s="826"/>
      <c r="H85" s="826"/>
      <c r="I85" s="826"/>
      <c r="J85" s="826"/>
      <c r="K85" s="826"/>
      <c r="L85" s="826"/>
      <c r="M85" s="827"/>
      <c r="N85" s="58">
        <f>L82+L83+L84</f>
        <v>87148.021603494373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377641.42694847559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1677</v>
      </c>
      <c r="C31" s="87" t="s">
        <v>2134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310</v>
      </c>
      <c r="B36" s="838" t="str">
        <f>VLOOKUP(A36,EQUIPOS!A6:D154,3,FALSE)</f>
        <v>Retroexcavadora A25C</v>
      </c>
      <c r="C36" s="839"/>
      <c r="D36" s="839"/>
      <c r="E36" s="839"/>
      <c r="F36" s="839"/>
      <c r="G36" s="839"/>
      <c r="H36" s="840"/>
      <c r="I36" s="274"/>
      <c r="J36" s="275"/>
      <c r="K36" s="276">
        <f>VLOOKUP(A36,EQUIPOS!A6:D163,4,FALSE)</f>
        <v>158602.11435448501</v>
      </c>
      <c r="L36" s="277"/>
      <c r="M36" s="343">
        <v>3</v>
      </c>
      <c r="N36" s="279">
        <f>K36/M36</f>
        <v>52867.371451495004</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1346.7093483933668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54214.080799888368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418228.60859624983</v>
      </c>
      <c r="N48" s="279">
        <f>K48*M48</f>
        <v>8364.5721719249959</v>
      </c>
    </row>
    <row r="49" spans="1:14">
      <c r="A49" s="169" t="s">
        <v>548</v>
      </c>
      <c r="B49" s="49" t="str">
        <f>VLOOKUP(A49,MATERIALES!A6:D373,3,FALSE)</f>
        <v>Material para solado y atraque</v>
      </c>
      <c r="C49" s="432"/>
      <c r="D49" s="432"/>
      <c r="E49" s="432"/>
      <c r="F49" s="432"/>
      <c r="G49" s="432"/>
      <c r="H49" s="432"/>
      <c r="I49" s="432"/>
      <c r="J49" s="319" t="str">
        <f>VLOOKUP(A49,MATERIALES!A5:D641,2,FALSE)</f>
        <v>m3</v>
      </c>
      <c r="K49" s="404">
        <v>0.46</v>
      </c>
      <c r="L49" s="428"/>
      <c r="M49" s="409">
        <f>VLOOKUP(A49,MATERIALES!A6:D397,4,FALSE)</f>
        <v>26140.613088618444</v>
      </c>
      <c r="N49" s="279">
        <f>K49*M49</f>
        <v>12024.682020764485</v>
      </c>
    </row>
    <row r="50" spans="1:14">
      <c r="A50" s="169" t="s">
        <v>714</v>
      </c>
      <c r="B50" s="49" t="str">
        <f>VLOOKUP(A50,MATERIALES!A6:D373,3,FALSE)</f>
        <v>Tubo concreto reforzado 900mm (tipo 1)</v>
      </c>
      <c r="C50" s="432"/>
      <c r="D50" s="432"/>
      <c r="E50" s="432"/>
      <c r="F50" s="432"/>
      <c r="G50" s="432"/>
      <c r="H50" s="432"/>
      <c r="I50" s="432"/>
      <c r="J50" s="319" t="str">
        <f>VLOOKUP(A50,MATERIALES!A6:D642,2,FALSE)</f>
        <v>m</v>
      </c>
      <c r="K50" s="404">
        <v>1</v>
      </c>
      <c r="L50" s="428"/>
      <c r="M50" s="409">
        <f>VLOOKUP(A50,MATERIALES!A6:D398,4,FALSE)</f>
        <v>433692.1317124333</v>
      </c>
      <c r="N50" s="279">
        <f>K50*M50</f>
        <v>433692.1317124333</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454081.38590512279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9">
        <f>VLOOKUP(A58,TRANSPORTE!A1:D117,4,FALSE)</f>
        <v>3.0621656042392766</v>
      </c>
      <c r="M58" s="830"/>
      <c r="N58" s="294">
        <f>K58*L58</f>
        <v>0.85740636918699753</v>
      </c>
    </row>
    <row r="59" spans="1:14">
      <c r="A59" t="s">
        <v>1323</v>
      </c>
      <c r="B59" s="52" t="str">
        <f>VLOOKUP(A59,TRANSPORTE!A1:D117,3,FALSE)</f>
        <v>Transporte de Material de Solado y Atraque Tubería de Concreto Reforzado</v>
      </c>
      <c r="C59" s="53"/>
      <c r="D59" s="53"/>
      <c r="E59" s="53"/>
      <c r="F59" s="53"/>
      <c r="G59" s="53"/>
      <c r="H59" s="318" t="s">
        <v>339</v>
      </c>
      <c r="I59" s="286">
        <v>0.46</v>
      </c>
      <c r="J59" s="293">
        <v>1</v>
      </c>
      <c r="K59" s="286">
        <f>I59*J59</f>
        <v>0.46</v>
      </c>
      <c r="L59" s="829">
        <f>VLOOKUP(A59,TRANSPORTE!A1:D117,4,FALSE)</f>
        <v>1398.3889592692697</v>
      </c>
      <c r="M59" s="830"/>
      <c r="N59" s="294">
        <f>K59*L59</f>
        <v>643.25892126386407</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644.11632763305101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24</v>
      </c>
      <c r="N69" s="402">
        <f>K69/M69</f>
        <v>9021.8333333333339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24</v>
      </c>
      <c r="N70" s="402">
        <f>K70/M70</f>
        <v>4445.260150600333</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13467.093483933666</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522406.67651657783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104481.33530331557</v>
      </c>
      <c r="M82" s="860"/>
      <c r="N82" s="57"/>
    </row>
    <row r="83" spans="1:14">
      <c r="B83" s="95" t="s">
        <v>973</v>
      </c>
      <c r="C83" s="96"/>
      <c r="D83" s="96"/>
      <c r="E83" s="96"/>
      <c r="F83" s="96"/>
      <c r="G83" s="96"/>
      <c r="H83" s="96"/>
      <c r="I83" s="93"/>
      <c r="J83" s="94"/>
      <c r="K83" s="311">
        <v>0.05</v>
      </c>
      <c r="L83" s="859">
        <f>N77*K83</f>
        <v>26120.333825828893</v>
      </c>
      <c r="M83" s="860"/>
      <c r="N83" s="57"/>
    </row>
    <row r="84" spans="1:14" ht="15.75" thickBot="1">
      <c r="B84" s="97" t="s">
        <v>974</v>
      </c>
      <c r="C84" s="98"/>
      <c r="D84" s="98"/>
      <c r="E84" s="98"/>
      <c r="F84" s="98"/>
      <c r="G84" s="98"/>
      <c r="H84" s="98"/>
      <c r="I84" s="99"/>
      <c r="J84" s="100"/>
      <c r="K84" s="312">
        <v>0.05</v>
      </c>
      <c r="L84" s="861">
        <f>N77*K84</f>
        <v>26120.333825828893</v>
      </c>
      <c r="M84" s="862"/>
      <c r="N84" s="57"/>
    </row>
    <row r="85" spans="1:14" ht="15.75" thickBot="1">
      <c r="B85" s="825" t="s">
        <v>953</v>
      </c>
      <c r="C85" s="826"/>
      <c r="D85" s="826"/>
      <c r="E85" s="826"/>
      <c r="F85" s="826"/>
      <c r="G85" s="826"/>
      <c r="H85" s="826"/>
      <c r="I85" s="826"/>
      <c r="J85" s="826"/>
      <c r="K85" s="826"/>
      <c r="L85" s="826"/>
      <c r="M85" s="827"/>
      <c r="N85" s="58">
        <f>L82+L83+L84</f>
        <v>156722.00295497334</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679128.67947155121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1130</v>
      </c>
      <c r="C31" s="87" t="s">
        <v>2136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5747.2506213834076</v>
      </c>
      <c r="L36" s="277"/>
      <c r="M36" s="343">
        <v>0.5</v>
      </c>
      <c r="N36" s="279">
        <f>K36/M36</f>
        <v>11494.501242766815</v>
      </c>
    </row>
    <row r="37" spans="1:14">
      <c r="A37" s="119" t="s">
        <v>320</v>
      </c>
      <c r="B37" s="838" t="str">
        <f>VLOOKUP(A37,EQUIPOS!A7:D154,3,FALSE)</f>
        <v>Retroexcavadora sobre llantas, motor 62HP, Profundidad de excavación de 5.41 metros.</v>
      </c>
      <c r="C37" s="839"/>
      <c r="D37" s="839"/>
      <c r="E37" s="839"/>
      <c r="F37" s="839"/>
      <c r="G37" s="839"/>
      <c r="H37" s="840"/>
      <c r="I37" s="428"/>
      <c r="J37" s="429"/>
      <c r="K37" s="276">
        <f>VLOOKUP(A37,EQUIPOS!A7:D164,4,FALSE)</f>
        <v>91549.124942390568</v>
      </c>
      <c r="L37" s="342"/>
      <c r="M37" s="343">
        <v>1.5</v>
      </c>
      <c r="N37" s="279">
        <f>K37/M37</f>
        <v>61032.749961593712</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2693.4186967867336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75220.669901147252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26140.613088618444</v>
      </c>
      <c r="N48" s="279">
        <f>K48*M48</f>
        <v>15161.555591398695</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206859.60052029011</v>
      </c>
      <c r="N49" s="279">
        <f>K49*M49</f>
        <v>206859.60052029011</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222021.15611168882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829">
        <f>VLOOKUP(A58,TRANSPORTE!A1:D117,4,FALSE)</f>
        <v>1030.9290867605564</v>
      </c>
      <c r="M58" s="830"/>
      <c r="N58" s="294">
        <f>K58*L58</f>
        <v>1030.9290867605564</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829">
        <f>VLOOKUP(A59,TRANSPORTE!A1:D117,4,FALSE)</f>
        <v>1398.3889592692697</v>
      </c>
      <c r="M59" s="830"/>
      <c r="N59" s="294">
        <f>K59*L59</f>
        <v>811.06559637617636</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f>
        <v>1841.9946831367329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26934.186967867332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326018.00766384014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65203.601532768029</v>
      </c>
      <c r="M82" s="860"/>
      <c r="N82" s="57"/>
    </row>
    <row r="83" spans="1:14">
      <c r="B83" s="95" t="s">
        <v>973</v>
      </c>
      <c r="C83" s="96"/>
      <c r="D83" s="96"/>
      <c r="E83" s="96"/>
      <c r="F83" s="96"/>
      <c r="G83" s="96"/>
      <c r="H83" s="96"/>
      <c r="I83" s="93"/>
      <c r="J83" s="94"/>
      <c r="K83" s="311">
        <v>0.05</v>
      </c>
      <c r="L83" s="859">
        <f>N77*K83</f>
        <v>16300.900383192007</v>
      </c>
      <c r="M83" s="860"/>
      <c r="N83" s="57"/>
    </row>
    <row r="84" spans="1:14" ht="15.75" thickBot="1">
      <c r="B84" s="97" t="s">
        <v>974</v>
      </c>
      <c r="C84" s="98"/>
      <c r="D84" s="98"/>
      <c r="E84" s="98"/>
      <c r="F84" s="98"/>
      <c r="G84" s="98"/>
      <c r="H84" s="98"/>
      <c r="I84" s="99"/>
      <c r="J84" s="100"/>
      <c r="K84" s="312">
        <v>0.05</v>
      </c>
      <c r="L84" s="861">
        <f>N77*K84</f>
        <v>16300.900383192007</v>
      </c>
      <c r="M84" s="862"/>
      <c r="N84" s="57"/>
    </row>
    <row r="85" spans="1:14" ht="15.75" thickBot="1">
      <c r="B85" s="825" t="s">
        <v>953</v>
      </c>
      <c r="C85" s="826"/>
      <c r="D85" s="826"/>
      <c r="E85" s="826"/>
      <c r="F85" s="826"/>
      <c r="G85" s="826"/>
      <c r="H85" s="826"/>
      <c r="I85" s="826"/>
      <c r="J85" s="826"/>
      <c r="K85" s="826"/>
      <c r="L85" s="826"/>
      <c r="M85" s="827"/>
      <c r="N85" s="58">
        <f>L82+L83+L84</f>
        <v>97805.402299152047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423823.40996299218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1131</v>
      </c>
      <c r="C31" s="87" t="s">
        <v>2135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5747.2506213834076</v>
      </c>
      <c r="L36" s="277"/>
      <c r="M36" s="343">
        <v>0.5</v>
      </c>
      <c r="N36" s="279">
        <f>K36/M36</f>
        <v>11494.501242766815</v>
      </c>
    </row>
    <row r="37" spans="1:14">
      <c r="A37" s="119" t="s">
        <v>303</v>
      </c>
      <c r="B37" s="838" t="str">
        <f>VLOOKUP(A37,EQUIPOS!A7:D154,3,FALSE)</f>
        <v>Retrocargador, pala de 1,1 m3 de capacidad, profundidad de excavación de 4.400 mm y una altura de 5.680 mm</v>
      </c>
      <c r="C37" s="839"/>
      <c r="D37" s="839"/>
      <c r="E37" s="839"/>
      <c r="F37" s="839"/>
      <c r="G37" s="839"/>
      <c r="H37" s="840"/>
      <c r="I37" s="428"/>
      <c r="J37" s="429"/>
      <c r="K37" s="276">
        <f>VLOOKUP(A37,EQUIPOS!A7:D164,4,FALSE)</f>
        <v>133279.08769284454</v>
      </c>
      <c r="L37" s="342"/>
      <c r="M37" s="343">
        <v>1.5</v>
      </c>
      <c r="N37" s="279">
        <f>K37/M37</f>
        <v>88852.725128563019</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2693.4186967867336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103040.64506811656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26140.613088618444</v>
      </c>
      <c r="N48" s="279">
        <f>K48*M48</f>
        <v>15161.555591398695</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206859.60052029011</v>
      </c>
      <c r="N49" s="279">
        <f>K49*M49</f>
        <v>206859.60052029011</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222021.15611168882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829">
        <f>VLOOKUP(A58,TRANSPORTE!A1:D117,4,FALSE)</f>
        <v>1030.9290867605564</v>
      </c>
      <c r="M58" s="830"/>
      <c r="N58" s="294">
        <f>K58*L58</f>
        <v>1030.9290867605564</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829">
        <f>VLOOKUP(A59,TRANSPORTE!A1:D117,4,FALSE)</f>
        <v>1398.3889592692697</v>
      </c>
      <c r="M59" s="830"/>
      <c r="N59" s="294">
        <f>K59*L59</f>
        <v>811.06559637617636</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1841.9946831367329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26934.186967867332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353837.98283080943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70767.596566161883</v>
      </c>
      <c r="M82" s="860"/>
      <c r="N82" s="57"/>
    </row>
    <row r="83" spans="1:14">
      <c r="B83" s="95" t="s">
        <v>973</v>
      </c>
      <c r="C83" s="96"/>
      <c r="D83" s="96"/>
      <c r="E83" s="96"/>
      <c r="F83" s="96"/>
      <c r="G83" s="96"/>
      <c r="H83" s="96"/>
      <c r="I83" s="93"/>
      <c r="J83" s="94"/>
      <c r="K83" s="311">
        <v>0.05</v>
      </c>
      <c r="L83" s="859">
        <f>N77*K83</f>
        <v>17691.899141540471</v>
      </c>
      <c r="M83" s="860"/>
      <c r="N83" s="57"/>
    </row>
    <row r="84" spans="1:14" ht="15.75" thickBot="1">
      <c r="B84" s="97" t="s">
        <v>974</v>
      </c>
      <c r="C84" s="98"/>
      <c r="D84" s="98"/>
      <c r="E84" s="98"/>
      <c r="F84" s="98"/>
      <c r="G84" s="98"/>
      <c r="H84" s="98"/>
      <c r="I84" s="99"/>
      <c r="J84" s="100"/>
      <c r="K84" s="312">
        <v>0.05</v>
      </c>
      <c r="L84" s="861">
        <f>N77*K84</f>
        <v>17691.899141540471</v>
      </c>
      <c r="M84" s="862"/>
      <c r="N84" s="57"/>
    </row>
    <row r="85" spans="1:14" ht="15.75" thickBot="1">
      <c r="B85" s="825" t="s">
        <v>953</v>
      </c>
      <c r="C85" s="826"/>
      <c r="D85" s="826"/>
      <c r="E85" s="826"/>
      <c r="F85" s="826"/>
      <c r="G85" s="826"/>
      <c r="H85" s="826"/>
      <c r="I85" s="826"/>
      <c r="J85" s="826"/>
      <c r="K85" s="826"/>
      <c r="L85" s="826"/>
      <c r="M85" s="827"/>
      <c r="N85" s="58">
        <f>L82+L83+L84</f>
        <v>106151.39484924283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459989.37768005225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1678</v>
      </c>
      <c r="C31" s="87" t="s">
        <v>1679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134.53962180720401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713</v>
      </c>
      <c r="B48" s="49" t="str">
        <f>VLOOKUP(A48,MATERIALES!A5:D373,3,FALSE)</f>
        <v>Tubería de Plástico</v>
      </c>
      <c r="C48" s="288"/>
      <c r="D48" s="288"/>
      <c r="E48" s="288"/>
      <c r="F48" s="288"/>
      <c r="G48" s="288"/>
      <c r="H48" s="288"/>
      <c r="I48" s="275"/>
      <c r="J48" s="231" t="str">
        <f>VLOOKUP(A48,MATERIALES!A4:D640,2,FALSE)</f>
        <v>m</v>
      </c>
      <c r="K48" s="289">
        <v>1</v>
      </c>
      <c r="L48" s="274"/>
      <c r="M48" s="409">
        <f>VLOOKUP(A48,MATERIALES!A5:D396,4,FALSE)</f>
        <v>16554.311768152271</v>
      </c>
      <c r="N48" s="279">
        <f>K48*M48</f>
        <v>16554.311768152271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16554.311768152271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2690.7924361440801</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19379.643826103558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3875.9287652207117</v>
      </c>
      <c r="M82" s="860"/>
      <c r="N82" s="57"/>
    </row>
    <row r="83" spans="1:14">
      <c r="B83" s="95" t="s">
        <v>973</v>
      </c>
      <c r="C83" s="96"/>
      <c r="D83" s="96"/>
      <c r="E83" s="96"/>
      <c r="F83" s="96"/>
      <c r="G83" s="96"/>
      <c r="H83" s="96"/>
      <c r="I83" s="93"/>
      <c r="J83" s="94"/>
      <c r="K83" s="311">
        <v>0.05</v>
      </c>
      <c r="L83" s="859">
        <f>N77*K83</f>
        <v>968.98219130517793</v>
      </c>
      <c r="M83" s="860"/>
      <c r="N83" s="57"/>
    </row>
    <row r="84" spans="1:14" ht="15.75" thickBot="1">
      <c r="B84" s="97" t="s">
        <v>974</v>
      </c>
      <c r="C84" s="98"/>
      <c r="D84" s="98"/>
      <c r="E84" s="98"/>
      <c r="F84" s="98"/>
      <c r="G84" s="98"/>
      <c r="H84" s="98"/>
      <c r="I84" s="99"/>
      <c r="J84" s="100"/>
      <c r="K84" s="312">
        <v>0.05</v>
      </c>
      <c r="L84" s="861">
        <f>N77*K84</f>
        <v>968.98219130517793</v>
      </c>
      <c r="M84" s="862"/>
      <c r="N84" s="57"/>
    </row>
    <row r="85" spans="1:14" ht="15.75" thickBot="1">
      <c r="B85" s="825" t="s">
        <v>953</v>
      </c>
      <c r="C85" s="826"/>
      <c r="D85" s="826"/>
      <c r="E85" s="826"/>
      <c r="F85" s="826"/>
      <c r="G85" s="826"/>
      <c r="H85" s="826"/>
      <c r="I85" s="826"/>
      <c r="J85" s="826"/>
      <c r="K85" s="826"/>
      <c r="L85" s="826"/>
      <c r="M85" s="827"/>
      <c r="N85" s="58">
        <f>L82+L83+L84</f>
        <v>5813.8931478310678</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25193.536973934628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30" customHeight="1" thickBot="1">
      <c r="A31" t="s">
        <v>1845</v>
      </c>
      <c r="B31" s="86" t="s">
        <v>1132</v>
      </c>
      <c r="C31" s="988" t="s">
        <v>2137</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2020.0640225900497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418228.60859624983</v>
      </c>
      <c r="N50" s="279">
        <f>K50*M50</f>
        <v>50187.433031549976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8077.5130468480347</v>
      </c>
      <c r="N51" s="279">
        <f>K51*M51</f>
        <v>16155.026093696069</v>
      </c>
    </row>
    <row r="52" spans="1:14" ht="15.75" thickBot="1">
      <c r="A52" t="s">
        <v>921</v>
      </c>
      <c r="B52" s="49" t="str">
        <f>VLOOKUP(A52,MATERIALES!A7:D373,3,FALSE)</f>
        <v>Malla para gaviones (2M3)</v>
      </c>
      <c r="C52" s="317"/>
      <c r="D52" s="317"/>
      <c r="E52" s="317"/>
      <c r="F52" s="317"/>
      <c r="G52" s="317"/>
      <c r="H52" s="317"/>
      <c r="I52" s="317"/>
      <c r="J52" s="440" t="str">
        <f>VLOOKUP(A52,MATERIALES!A6:D644,2,FALSE)</f>
        <v>u</v>
      </c>
      <c r="K52" s="132">
        <v>0.5</v>
      </c>
      <c r="L52" s="332"/>
      <c r="M52" s="409">
        <f>VLOOKUP(A52,MATERIALES!A7:D400,4,FALSE)</f>
        <v>73479.838315849411</v>
      </c>
      <c r="N52" s="279">
        <f>K52*M52</f>
        <v>36739.919157924705</v>
      </c>
    </row>
    <row r="53" spans="1:14" ht="15.75" thickBot="1">
      <c r="B53" s="825" t="s">
        <v>953</v>
      </c>
      <c r="C53" s="826"/>
      <c r="D53" s="826"/>
      <c r="E53" s="826"/>
      <c r="F53" s="826"/>
      <c r="G53" s="826"/>
      <c r="H53" s="826"/>
      <c r="I53" s="826"/>
      <c r="J53" s="826"/>
      <c r="K53" s="826"/>
      <c r="L53" s="826"/>
      <c r="M53" s="827"/>
      <c r="N53" s="401">
        <f>SUM(N48:N52)</f>
        <v>155750.04715027651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1398.3889592692697</v>
      </c>
      <c r="M58" s="830"/>
      <c r="N58" s="294">
        <f>K58*L58</f>
        <v>1538.2278551961967</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1538.2278551961967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40401.280451800994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199709.61947986376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39941.923895972752</v>
      </c>
      <c r="M82" s="860"/>
      <c r="N82" s="57"/>
    </row>
    <row r="83" spans="1:14">
      <c r="B83" s="95" t="s">
        <v>973</v>
      </c>
      <c r="C83" s="96"/>
      <c r="D83" s="96"/>
      <c r="E83" s="96"/>
      <c r="F83" s="96"/>
      <c r="G83" s="96"/>
      <c r="H83" s="96"/>
      <c r="I83" s="93"/>
      <c r="J83" s="94"/>
      <c r="K83" s="311">
        <v>0.05</v>
      </c>
      <c r="L83" s="859">
        <f>N77*K83</f>
        <v>9985.4809739931879</v>
      </c>
      <c r="M83" s="860"/>
      <c r="N83" s="57"/>
    </row>
    <row r="84" spans="1:14" ht="15.75" thickBot="1">
      <c r="B84" s="97" t="s">
        <v>974</v>
      </c>
      <c r="C84" s="98"/>
      <c r="D84" s="98"/>
      <c r="E84" s="98"/>
      <c r="F84" s="98"/>
      <c r="G84" s="98"/>
      <c r="H84" s="98"/>
      <c r="I84" s="99"/>
      <c r="J84" s="100"/>
      <c r="K84" s="312">
        <v>0.05</v>
      </c>
      <c r="L84" s="861">
        <f>N77*K84</f>
        <v>9985.4809739931879</v>
      </c>
      <c r="M84" s="862"/>
      <c r="N84" s="57"/>
    </row>
    <row r="85" spans="1:14" ht="15.75" thickBot="1">
      <c r="B85" s="825" t="s">
        <v>953</v>
      </c>
      <c r="C85" s="826"/>
      <c r="D85" s="826"/>
      <c r="E85" s="826"/>
      <c r="F85" s="826"/>
      <c r="G85" s="826"/>
      <c r="H85" s="826"/>
      <c r="I85" s="826"/>
      <c r="J85" s="826"/>
      <c r="K85" s="826"/>
      <c r="L85" s="826"/>
      <c r="M85" s="827"/>
      <c r="N85" s="58">
        <f>L82+L83+L84</f>
        <v>59912.885843959128</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259622.5053238229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27" customHeight="1" thickBot="1">
      <c r="A31" t="s">
        <v>1845</v>
      </c>
      <c r="B31" s="86" t="s">
        <v>1133</v>
      </c>
      <c r="C31" s="988" t="s">
        <v>2138</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2020.0640225900497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418228.60859624983</v>
      </c>
      <c r="N50" s="279">
        <f>K50*M50</f>
        <v>50187.433031549976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8077.5130468480347</v>
      </c>
      <c r="N51" s="279">
        <f>K51*M51</f>
        <v>16155.026093696069</v>
      </c>
    </row>
    <row r="52" spans="1:14" ht="15.75" thickBot="1">
      <c r="A52" t="s">
        <v>925</v>
      </c>
      <c r="B52" s="49" t="str">
        <f>VLOOKUP(A52,MATERIALES!A7:D373,3,FALSE)</f>
        <v>Malla Ciclónica Para Gaviones Galvanizada Aleación Zn-5A1-Mm Cal 12 (2M3)</v>
      </c>
      <c r="C52" s="317"/>
      <c r="D52" s="317"/>
      <c r="E52" s="317"/>
      <c r="F52" s="317"/>
      <c r="G52" s="317"/>
      <c r="H52" s="317"/>
      <c r="I52" s="317"/>
      <c r="J52" s="440" t="str">
        <f>VLOOKUP(A52,MATERIALES!A6:D644,2,FALSE)</f>
        <v>u</v>
      </c>
      <c r="K52" s="132">
        <v>0.5</v>
      </c>
      <c r="L52" s="332"/>
      <c r="M52" s="409">
        <f>VLOOKUP(A52,MATERIALES!A7:D400,4,FALSE)</f>
        <v>134402.6088201919</v>
      </c>
      <c r="N52" s="279">
        <f>K52*M52</f>
        <v>67201.304410095952</v>
      </c>
    </row>
    <row r="53" spans="1:14" ht="15.75" thickBot="1">
      <c r="B53" s="825" t="s">
        <v>953</v>
      </c>
      <c r="C53" s="826"/>
      <c r="D53" s="826"/>
      <c r="E53" s="826"/>
      <c r="F53" s="826"/>
      <c r="G53" s="826"/>
      <c r="H53" s="826"/>
      <c r="I53" s="826"/>
      <c r="J53" s="826"/>
      <c r="K53" s="826"/>
      <c r="L53" s="826"/>
      <c r="M53" s="827"/>
      <c r="N53" s="401">
        <f>SUM(N48:N52)</f>
        <v>186211.43240244777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1398.3889592692697</v>
      </c>
      <c r="M58" s="830"/>
      <c r="N58" s="294">
        <f>K58*L58</f>
        <v>1538.2278551961967</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1538.2278551961967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40401.280451800994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230171.00473203501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46034.200946407007</v>
      </c>
      <c r="M82" s="860"/>
      <c r="N82" s="57"/>
    </row>
    <row r="83" spans="1:14">
      <c r="B83" s="95" t="s">
        <v>973</v>
      </c>
      <c r="C83" s="96"/>
      <c r="D83" s="96"/>
      <c r="E83" s="96"/>
      <c r="F83" s="96"/>
      <c r="G83" s="96"/>
      <c r="H83" s="96"/>
      <c r="I83" s="93"/>
      <c r="J83" s="94"/>
      <c r="K83" s="311">
        <v>0.05</v>
      </c>
      <c r="L83" s="859">
        <f>N77*K83</f>
        <v>11508.550236601752</v>
      </c>
      <c r="M83" s="860"/>
      <c r="N83" s="57"/>
    </row>
    <row r="84" spans="1:14" ht="15.75" thickBot="1">
      <c r="B84" s="97" t="s">
        <v>974</v>
      </c>
      <c r="C84" s="98"/>
      <c r="D84" s="98"/>
      <c r="E84" s="98"/>
      <c r="F84" s="98"/>
      <c r="G84" s="98"/>
      <c r="H84" s="98"/>
      <c r="I84" s="99"/>
      <c r="J84" s="100"/>
      <c r="K84" s="312">
        <v>0.05</v>
      </c>
      <c r="L84" s="861">
        <f>N77*K84</f>
        <v>11508.550236601752</v>
      </c>
      <c r="M84" s="862"/>
      <c r="N84" s="57"/>
    </row>
    <row r="85" spans="1:14" ht="15.75" thickBot="1">
      <c r="B85" s="825" t="s">
        <v>953</v>
      </c>
      <c r="C85" s="826"/>
      <c r="D85" s="826"/>
      <c r="E85" s="826"/>
      <c r="F85" s="826"/>
      <c r="G85" s="826"/>
      <c r="H85" s="826"/>
      <c r="I85" s="826"/>
      <c r="J85" s="826"/>
      <c r="K85" s="826"/>
      <c r="L85" s="826"/>
      <c r="M85" s="827"/>
      <c r="N85" s="58">
        <f>L82+L83+L84</f>
        <v>69051.301419610507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299222.30615164549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27" customHeight="1" thickBot="1">
      <c r="A31" t="s">
        <v>1845</v>
      </c>
      <c r="B31" s="86" t="s">
        <v>1680</v>
      </c>
      <c r="C31" s="988" t="s">
        <v>2139</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2020.0640225900497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418228.60859624983</v>
      </c>
      <c r="N50" s="279">
        <f>K50*M50</f>
        <v>50187.433031549976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8077.5130468480347</v>
      </c>
      <c r="N51" s="279">
        <f>K51*M51</f>
        <v>16155.026093696069</v>
      </c>
    </row>
    <row r="52" spans="1:14" ht="15.75" thickBot="1">
      <c r="A52" t="s">
        <v>927</v>
      </c>
      <c r="B52" s="49" t="str">
        <f>VLOOKUP(A52,MATERIALES!A7:D373,3,FALSE)</f>
        <v>Malla Ciclónica Para Gaviones Galvanizada Y Plastificada Con Pvc Cal 12 (2M3)</v>
      </c>
      <c r="C52" s="317"/>
      <c r="D52" s="317"/>
      <c r="E52" s="317"/>
      <c r="F52" s="317"/>
      <c r="G52" s="317"/>
      <c r="H52" s="317"/>
      <c r="I52" s="317"/>
      <c r="J52" s="440" t="str">
        <f>VLOOKUP(A52,MATERIALES!A6:D644,2,FALSE)</f>
        <v>u</v>
      </c>
      <c r="K52" s="132">
        <v>0.5</v>
      </c>
      <c r="L52" s="332"/>
      <c r="M52" s="409">
        <f>VLOOKUP(A52,MATERIALES!A7:D400,4,FALSE)</f>
        <v>146921.6940017241</v>
      </c>
      <c r="N52" s="279">
        <f>K52*M52</f>
        <v>73460.84700086205</v>
      </c>
    </row>
    <row r="53" spans="1:14" ht="15.75" thickBot="1">
      <c r="B53" s="825" t="s">
        <v>953</v>
      </c>
      <c r="C53" s="826"/>
      <c r="D53" s="826"/>
      <c r="E53" s="826"/>
      <c r="F53" s="826"/>
      <c r="G53" s="826"/>
      <c r="H53" s="826"/>
      <c r="I53" s="826"/>
      <c r="J53" s="826"/>
      <c r="K53" s="826"/>
      <c r="L53" s="826"/>
      <c r="M53" s="827"/>
      <c r="N53" s="401">
        <f>SUM(N48:N52)</f>
        <v>192470.97499321387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1398.3889592692697</v>
      </c>
      <c r="M58" s="830"/>
      <c r="N58" s="294">
        <f>K58*L58</f>
        <v>1538.2278551961967</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1538.2278551961967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40401.280451800994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236430.54732280111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47286.109464560228</v>
      </c>
      <c r="M82" s="860"/>
      <c r="N82" s="57"/>
    </row>
    <row r="83" spans="1:14">
      <c r="B83" s="95" t="s">
        <v>973</v>
      </c>
      <c r="C83" s="96"/>
      <c r="D83" s="96"/>
      <c r="E83" s="96"/>
      <c r="F83" s="96"/>
      <c r="G83" s="96"/>
      <c r="H83" s="96"/>
      <c r="I83" s="93"/>
      <c r="J83" s="94"/>
      <c r="K83" s="311">
        <v>0.05</v>
      </c>
      <c r="L83" s="859">
        <f>N77*K83</f>
        <v>11821.527366140057</v>
      </c>
      <c r="M83" s="860"/>
      <c r="N83" s="57"/>
    </row>
    <row r="84" spans="1:14" ht="15.75" thickBot="1">
      <c r="B84" s="97" t="s">
        <v>974</v>
      </c>
      <c r="C84" s="98"/>
      <c r="D84" s="98"/>
      <c r="E84" s="98"/>
      <c r="F84" s="98"/>
      <c r="G84" s="98"/>
      <c r="H84" s="98"/>
      <c r="I84" s="99"/>
      <c r="J84" s="100"/>
      <c r="K84" s="312">
        <v>0.05</v>
      </c>
      <c r="L84" s="861">
        <f>N77*K84</f>
        <v>11821.527366140057</v>
      </c>
      <c r="M84" s="862"/>
      <c r="N84" s="57"/>
    </row>
    <row r="85" spans="1:14" ht="15.75" thickBot="1">
      <c r="B85" s="825" t="s">
        <v>953</v>
      </c>
      <c r="C85" s="826"/>
      <c r="D85" s="826"/>
      <c r="E85" s="826"/>
      <c r="F85" s="826"/>
      <c r="G85" s="826"/>
      <c r="H85" s="826"/>
      <c r="I85" s="826"/>
      <c r="J85" s="826"/>
      <c r="K85" s="826"/>
      <c r="L85" s="826"/>
      <c r="M85" s="827"/>
      <c r="N85" s="58">
        <f>L82+L83+L84</f>
        <v>70929.164196840342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307359.71151964145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28.5" customHeight="1" thickBot="1">
      <c r="A31" t="s">
        <v>1845</v>
      </c>
      <c r="B31" s="86" t="s">
        <v>1681</v>
      </c>
      <c r="C31" s="988" t="s">
        <v>2140</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2020.0640225900497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418228.60859624983</v>
      </c>
      <c r="N50" s="279">
        <f>K50*M50</f>
        <v>50187.433031549976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8077.5130468480347</v>
      </c>
      <c r="N51" s="279">
        <f>K51*M51</f>
        <v>16155.026093696069</v>
      </c>
    </row>
    <row r="52" spans="1:14" ht="15.75" thickBot="1">
      <c r="A52" t="s">
        <v>929</v>
      </c>
      <c r="B52" s="49" t="str">
        <f>VLOOKUP(A52,MATERIALES!A7:D373,3,FALSE)</f>
        <v>Malla Ciclónica Para Gaviones Galvanizada Aleación Zn-5A1-Mm Y Plastificada Pvc Cal 12 (2M3)</v>
      </c>
      <c r="C52" s="317"/>
      <c r="D52" s="317"/>
      <c r="E52" s="317"/>
      <c r="F52" s="317"/>
      <c r="G52" s="317"/>
      <c r="H52" s="317"/>
      <c r="I52" s="317"/>
      <c r="J52" s="440" t="str">
        <f>VLOOKUP(A52,MATERIALES!A6:D644,2,FALSE)</f>
        <v>u</v>
      </c>
      <c r="K52" s="132">
        <v>0.5</v>
      </c>
      <c r="L52" s="332"/>
      <c r="M52" s="409">
        <f>VLOOKUP(A52,MATERIALES!A7:D400,4,FALSE)</f>
        <v>146921.6940017241</v>
      </c>
      <c r="N52" s="279">
        <f>K52*M52</f>
        <v>73460.84700086205</v>
      </c>
    </row>
    <row r="53" spans="1:14" ht="15.75" thickBot="1">
      <c r="B53" s="825" t="s">
        <v>953</v>
      </c>
      <c r="C53" s="826"/>
      <c r="D53" s="826"/>
      <c r="E53" s="826"/>
      <c r="F53" s="826"/>
      <c r="G53" s="826"/>
      <c r="H53" s="826"/>
      <c r="I53" s="826"/>
      <c r="J53" s="826"/>
      <c r="K53" s="826"/>
      <c r="L53" s="826"/>
      <c r="M53" s="827"/>
      <c r="N53" s="401">
        <f>SUM(N48:N52)</f>
        <v>192470.97499321387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1398.3889592692697</v>
      </c>
      <c r="M58" s="830"/>
      <c r="N58" s="294">
        <f>K58*L58</f>
        <v>1538.2278551961967</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1538.2278551961967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40401.280451800994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236430.54732280111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47286.109464560228</v>
      </c>
      <c r="M82" s="860"/>
      <c r="N82" s="57"/>
    </row>
    <row r="83" spans="1:14">
      <c r="B83" s="95" t="s">
        <v>973</v>
      </c>
      <c r="C83" s="96"/>
      <c r="D83" s="96"/>
      <c r="E83" s="96"/>
      <c r="F83" s="96"/>
      <c r="G83" s="96"/>
      <c r="H83" s="96"/>
      <c r="I83" s="93"/>
      <c r="J83" s="94"/>
      <c r="K83" s="311">
        <v>0.05</v>
      </c>
      <c r="L83" s="859">
        <f>N77*K83</f>
        <v>11821.527366140057</v>
      </c>
      <c r="M83" s="860"/>
      <c r="N83" s="57"/>
    </row>
    <row r="84" spans="1:14" ht="15.75" thickBot="1">
      <c r="B84" s="97" t="s">
        <v>974</v>
      </c>
      <c r="C84" s="98"/>
      <c r="D84" s="98"/>
      <c r="E84" s="98"/>
      <c r="F84" s="98"/>
      <c r="G84" s="98"/>
      <c r="H84" s="98"/>
      <c r="I84" s="99"/>
      <c r="J84" s="100"/>
      <c r="K84" s="312">
        <v>0.05</v>
      </c>
      <c r="L84" s="861">
        <f>N77*K84</f>
        <v>11821.527366140057</v>
      </c>
      <c r="M84" s="862"/>
      <c r="N84" s="57"/>
    </row>
    <row r="85" spans="1:14" ht="15.75" thickBot="1">
      <c r="B85" s="825" t="s">
        <v>953</v>
      </c>
      <c r="C85" s="826"/>
      <c r="D85" s="826"/>
      <c r="E85" s="826"/>
      <c r="F85" s="826"/>
      <c r="G85" s="826"/>
      <c r="H85" s="826"/>
      <c r="I85" s="826"/>
      <c r="J85" s="826"/>
      <c r="K85" s="826"/>
      <c r="L85" s="826"/>
      <c r="M85" s="827"/>
      <c r="N85" s="58">
        <f>L82+L83+L84</f>
        <v>70929.164196840342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307359.71151964145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1682</v>
      </c>
      <c r="C31" s="87" t="s">
        <v>2141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8392.0031197191347</v>
      </c>
      <c r="L36" s="277"/>
      <c r="M36" s="343">
        <v>1</v>
      </c>
      <c r="N36" s="279">
        <f>K36*M36</f>
        <v>8392.0031197191347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3373.3390225900498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11765.342142309184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67683.045765445771</v>
      </c>
      <c r="N48" s="279">
        <f t="shared" ref="N48:N53" si="0">K48*M48</f>
        <v>34112.255065784666</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9" t="str">
        <f>VLOOKUP(A49,MATERIALES!A5:D641,2,FALSE)</f>
        <v>m2</v>
      </c>
      <c r="K49" s="404">
        <v>2</v>
      </c>
      <c r="L49" s="428"/>
      <c r="M49" s="409">
        <f>VLOOKUP(A49,MATERIALES!A6:D397,4,FALSE)</f>
        <v>8077.5130468480347</v>
      </c>
      <c r="N49" s="279">
        <f t="shared" si="0"/>
        <v>16155.026093696069</v>
      </c>
    </row>
    <row r="50" spans="1:14">
      <c r="A50" s="169" t="s">
        <v>774</v>
      </c>
      <c r="B50" s="49" t="str">
        <f>VLOOKUP(A50,MATERIALES!A6:D373,3,FALSE)</f>
        <v>Agua</v>
      </c>
      <c r="C50" s="432"/>
      <c r="D50" s="432"/>
      <c r="E50" s="432"/>
      <c r="F50" s="432"/>
      <c r="G50" s="432"/>
      <c r="H50" s="432"/>
      <c r="I50" s="432"/>
      <c r="J50" s="319" t="str">
        <f>VLOOKUP(A50,MATERIALES!A6:D642,2,FALSE)</f>
        <v>lt</v>
      </c>
      <c r="K50" s="404">
        <v>111</v>
      </c>
      <c r="L50" s="428"/>
      <c r="M50" s="409">
        <f>VLOOKUP(A50,MATERIALES!A6:D398,4,FALSE)</f>
        <v>63.602464935811291</v>
      </c>
      <c r="N50" s="279">
        <f t="shared" si="0"/>
        <v>7059.8736078750535</v>
      </c>
    </row>
    <row r="51" spans="1:14">
      <c r="A51" s="169" t="s">
        <v>598</v>
      </c>
      <c r="B51" s="49" t="str">
        <f>VLOOKUP(A51,MATERIALES!A6:D373,3,FALSE)</f>
        <v>Piedra para concreto ciclópeo (rajón o canto rodado)</v>
      </c>
      <c r="C51" s="432"/>
      <c r="D51" s="432"/>
      <c r="E51" s="432"/>
      <c r="F51" s="432"/>
      <c r="G51" s="432"/>
      <c r="H51" s="432"/>
      <c r="I51" s="432"/>
      <c r="J51" s="319" t="str">
        <f>VLOOKUP(A51,MATERIALES!A6:D643,2,FALSE)</f>
        <v>m3</v>
      </c>
      <c r="K51" s="404">
        <v>0.4</v>
      </c>
      <c r="L51" s="428"/>
      <c r="M51" s="409">
        <f>VLOOKUP(A51,MATERIALES!A6:D399,4,FALSE)</f>
        <v>42210.835895733428</v>
      </c>
      <c r="N51" s="279">
        <f t="shared" si="0"/>
        <v>16884.33435829337</v>
      </c>
    </row>
    <row r="52" spans="1:14">
      <c r="A52" t="s">
        <v>802</v>
      </c>
      <c r="B52" s="327" t="str">
        <f>VLOOKUP(A52,MATERIALES!A7:D373,3,FALSE)</f>
        <v>Arena lavada</v>
      </c>
      <c r="C52" s="53"/>
      <c r="D52" s="53"/>
      <c r="E52" s="53"/>
      <c r="F52" s="53"/>
      <c r="G52" s="53"/>
      <c r="H52" s="53"/>
      <c r="I52" s="53"/>
      <c r="J52" s="319" t="str">
        <f>VLOOKUP(A52,MATERIALES!A6:D644,2,FALSE)</f>
        <v>m3</v>
      </c>
      <c r="K52" s="175">
        <v>0.378</v>
      </c>
      <c r="L52" s="325"/>
      <c r="M52" s="433">
        <f>VLOOKUP(A52,MATERIALES!A7:D400,4,FALSE)</f>
        <v>45227.893735725193</v>
      </c>
      <c r="N52" s="280">
        <f t="shared" si="0"/>
        <v>17096.143832104124</v>
      </c>
    </row>
    <row r="53" spans="1:14">
      <c r="A53" t="s">
        <v>804</v>
      </c>
      <c r="B53" s="174" t="str">
        <f>VLOOKUP(A53,MATERIALES!A8:D373,3,FALSE)</f>
        <v>Cemento gris</v>
      </c>
      <c r="C53" s="324"/>
      <c r="D53" s="324"/>
      <c r="E53" s="324"/>
      <c r="F53" s="324"/>
      <c r="G53" s="324"/>
      <c r="H53" s="324"/>
      <c r="I53" s="324"/>
      <c r="J53" s="319" t="str">
        <f>VLOOKUP(A53,MATERIALES!A7:D645,2,FALSE)</f>
        <v>kg</v>
      </c>
      <c r="K53" s="50">
        <v>156</v>
      </c>
      <c r="L53" s="325"/>
      <c r="M53" s="433">
        <f>VLOOKUP(A53,MATERIALES!A8:D401,4,FALSE)</f>
        <v>530.59134514075413</v>
      </c>
      <c r="N53" s="280">
        <f t="shared" si="0"/>
        <v>82772.249841957644</v>
      </c>
    </row>
    <row r="54" spans="1:14">
      <c r="B54" s="327"/>
      <c r="C54" s="324"/>
      <c r="D54" s="324"/>
      <c r="E54" s="324"/>
      <c r="F54" s="324"/>
      <c r="G54" s="324"/>
      <c r="H54" s="324"/>
      <c r="I54" s="324"/>
      <c r="J54" s="318"/>
      <c r="K54" s="50"/>
      <c r="L54" s="325"/>
      <c r="M54" s="433"/>
      <c r="N54" s="280"/>
    </row>
    <row r="55" spans="1:14" ht="15.75" thickBot="1">
      <c r="B55" s="831" t="s">
        <v>953</v>
      </c>
      <c r="C55" s="832"/>
      <c r="D55" s="832"/>
      <c r="E55" s="832"/>
      <c r="F55" s="832"/>
      <c r="G55" s="832"/>
      <c r="H55" s="832"/>
      <c r="I55" s="832"/>
      <c r="J55" s="832"/>
      <c r="K55" s="832"/>
      <c r="L55" s="832"/>
      <c r="M55" s="833"/>
      <c r="N55" s="110">
        <f>SUM(N48:N54)</f>
        <v>174079.8827997109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0.4</v>
      </c>
      <c r="J60" s="293">
        <v>1</v>
      </c>
      <c r="K60" s="286">
        <f>I60*J60</f>
        <v>0.4</v>
      </c>
      <c r="L60" s="829">
        <f>VLOOKUP(A60,TRANSPORTE!A1:D117,4,FALSE)</f>
        <v>1398.3889592692697</v>
      </c>
      <c r="M60" s="830"/>
      <c r="N60" s="294">
        <f>K60*L60</f>
        <v>559.35558370770786</v>
      </c>
    </row>
    <row r="61" spans="1:14">
      <c r="A61" t="s">
        <v>1229</v>
      </c>
      <c r="B61" s="52" t="str">
        <f>VLOOKUP(A61,TRANSPORTE!A1:D117,3,FALSE)</f>
        <v>Transporte de arena</v>
      </c>
      <c r="C61" s="53"/>
      <c r="D61" s="53"/>
      <c r="E61" s="53"/>
      <c r="F61" s="53"/>
      <c r="G61" s="53"/>
      <c r="H61" s="318" t="s">
        <v>339</v>
      </c>
      <c r="I61" s="286">
        <v>0.378</v>
      </c>
      <c r="J61" s="293">
        <v>1</v>
      </c>
      <c r="K61" s="286">
        <f>I61*J61</f>
        <v>0.378</v>
      </c>
      <c r="L61" s="829">
        <f>VLOOKUP(A61,TRANSPORTE!A1:D117,4,FALSE)</f>
        <v>1122.7940548877348</v>
      </c>
      <c r="M61" s="830"/>
      <c r="N61" s="294">
        <f t="shared" ref="N61:N62" si="1">K61*L61</f>
        <v>424.41615274756373</v>
      </c>
    </row>
    <row r="62" spans="1:14">
      <c r="A62" t="s">
        <v>1281</v>
      </c>
      <c r="B62" s="52" t="str">
        <f>VLOOKUP(A62,TRANSPORTE!A1:D117,3,FALSE)</f>
        <v>Transporte de material triturado</v>
      </c>
      <c r="C62" s="53"/>
      <c r="D62" s="53"/>
      <c r="E62" s="53"/>
      <c r="F62" s="53"/>
      <c r="G62" s="53"/>
      <c r="H62" s="318" t="s">
        <v>339</v>
      </c>
      <c r="I62" s="286">
        <v>0.504</v>
      </c>
      <c r="J62" s="293">
        <v>1</v>
      </c>
      <c r="K62" s="286">
        <f>I62*J62</f>
        <v>0.504</v>
      </c>
      <c r="L62" s="829">
        <f>VLOOKUP(A62,TRANSPORTE!A1:D117,4,FALSE)</f>
        <v>1122.7940548877348</v>
      </c>
      <c r="M62" s="830"/>
      <c r="N62" s="294">
        <f t="shared" si="1"/>
        <v>565.88820366341838</v>
      </c>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1549.65994011869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8</v>
      </c>
      <c r="N71" s="402">
        <f>K71/M71</f>
        <v>54131</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67466.780451800994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254861.66533393977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50972.333066787956</v>
      </c>
      <c r="M84" s="860"/>
      <c r="N84" s="57"/>
    </row>
    <row r="85" spans="1:14">
      <c r="B85" s="95" t="s">
        <v>973</v>
      </c>
      <c r="C85" s="96"/>
      <c r="D85" s="96"/>
      <c r="E85" s="96"/>
      <c r="F85" s="96"/>
      <c r="G85" s="96"/>
      <c r="H85" s="96"/>
      <c r="I85" s="93"/>
      <c r="J85" s="94"/>
      <c r="K85" s="311">
        <v>0.05</v>
      </c>
      <c r="L85" s="859">
        <f>N79*K85</f>
        <v>12743.083266696989</v>
      </c>
      <c r="M85" s="860"/>
      <c r="N85" s="57"/>
    </row>
    <row r="86" spans="1:14" ht="15.75" thickBot="1">
      <c r="B86" s="97" t="s">
        <v>974</v>
      </c>
      <c r="C86" s="98"/>
      <c r="D86" s="98"/>
      <c r="E86" s="98"/>
      <c r="F86" s="98"/>
      <c r="G86" s="98"/>
      <c r="H86" s="98"/>
      <c r="I86" s="99"/>
      <c r="J86" s="100"/>
      <c r="K86" s="312">
        <v>0.05</v>
      </c>
      <c r="L86" s="861">
        <f>N79*K86</f>
        <v>12743.083266696989</v>
      </c>
      <c r="M86" s="862"/>
      <c r="N86" s="57"/>
    </row>
    <row r="87" spans="1:14" ht="15.75" thickBot="1">
      <c r="B87" s="825" t="s">
        <v>953</v>
      </c>
      <c r="C87" s="826"/>
      <c r="D87" s="826"/>
      <c r="E87" s="826"/>
      <c r="F87" s="826"/>
      <c r="G87" s="826"/>
      <c r="H87" s="826"/>
      <c r="I87" s="826"/>
      <c r="J87" s="826"/>
      <c r="K87" s="826"/>
      <c r="L87" s="826"/>
      <c r="M87" s="827"/>
      <c r="N87" s="58">
        <f>L84+L85+L86</f>
        <v>76458.499600181938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331320.16493412171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1134</v>
      </c>
      <c r="C31" s="87" t="s">
        <v>2142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1345.39621807204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1345.39621807204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0.5</v>
      </c>
      <c r="L48" s="274"/>
      <c r="M48" s="409">
        <f>VLOOKUP(A48,MATERIALES!A5:D396,4,FALSE)</f>
        <v>1674.8649099763641</v>
      </c>
      <c r="N48" s="279">
        <f>K48*M48</f>
        <v>837.43245498818203</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1.01</v>
      </c>
      <c r="L49" s="428"/>
      <c r="M49" s="409">
        <f>VLOOKUP(A49,MATERIALES!A6:D397,4,FALSE)</f>
        <v>371736.1128963714</v>
      </c>
      <c r="N49" s="279">
        <f>K49*M49</f>
        <v>375453.4740253351</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8077.5130468480347</v>
      </c>
      <c r="N50" s="279">
        <f>K50*M50</f>
        <v>2423.2539140544104</v>
      </c>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c r="B54" s="327"/>
      <c r="C54" s="324"/>
      <c r="D54" s="324"/>
      <c r="E54" s="324"/>
      <c r="F54" s="324"/>
      <c r="G54" s="324"/>
      <c r="H54" s="324"/>
      <c r="I54" s="324"/>
      <c r="J54" s="318"/>
      <c r="K54" s="50"/>
      <c r="L54" s="325"/>
      <c r="M54" s="433"/>
      <c r="N54" s="280"/>
    </row>
    <row r="55" spans="1:14" ht="15.75" thickBot="1">
      <c r="B55" s="831" t="s">
        <v>953</v>
      </c>
      <c r="C55" s="832"/>
      <c r="D55" s="832"/>
      <c r="E55" s="832"/>
      <c r="F55" s="832"/>
      <c r="G55" s="832"/>
      <c r="H55" s="832"/>
      <c r="I55" s="832"/>
      <c r="J55" s="832"/>
      <c r="K55" s="832"/>
      <c r="L55" s="832"/>
      <c r="M55" s="833"/>
      <c r="N55" s="110">
        <f>SUM(N48:N54)</f>
        <v>378714.16039437772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VLOOKUP(A60,TRANSPORTE!A1:D117,3,FALSE)</f>
        <v>Transporte de concreto</v>
      </c>
      <c r="C60" s="324"/>
      <c r="D60" s="324"/>
      <c r="E60" s="324"/>
      <c r="F60" s="324"/>
      <c r="G60" s="324"/>
      <c r="H60" s="318" t="s">
        <v>339</v>
      </c>
      <c r="I60" s="286">
        <v>1.01</v>
      </c>
      <c r="J60" s="293">
        <v>1</v>
      </c>
      <c r="K60" s="286">
        <f>I60*J60</f>
        <v>1.01</v>
      </c>
      <c r="L60" s="829">
        <f>VLOOKUP(A60,TRANSPORTE!A1:D117,4,FALSE)</f>
        <v>1561.704458162031</v>
      </c>
      <c r="M60" s="830"/>
      <c r="N60" s="294">
        <f>K60*L60</f>
        <v>1577.3215027436513</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1577.3215027436513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26907.924361440797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408544.80247663421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81708.960495326843</v>
      </c>
      <c r="M84" s="860"/>
      <c r="N84" s="57"/>
    </row>
    <row r="85" spans="1:14">
      <c r="B85" s="95" t="s">
        <v>973</v>
      </c>
      <c r="C85" s="96"/>
      <c r="D85" s="96"/>
      <c r="E85" s="96"/>
      <c r="F85" s="96"/>
      <c r="G85" s="96"/>
      <c r="H85" s="96"/>
      <c r="I85" s="93"/>
      <c r="J85" s="94"/>
      <c r="K85" s="311">
        <v>0.05</v>
      </c>
      <c r="L85" s="859">
        <f>N79*K85</f>
        <v>20427.240123831711</v>
      </c>
      <c r="M85" s="860"/>
      <c r="N85" s="57"/>
    </row>
    <row r="86" spans="1:14" ht="15.75" thickBot="1">
      <c r="B86" s="97" t="s">
        <v>974</v>
      </c>
      <c r="C86" s="98"/>
      <c r="D86" s="98"/>
      <c r="E86" s="98"/>
      <c r="F86" s="98"/>
      <c r="G86" s="98"/>
      <c r="H86" s="98"/>
      <c r="I86" s="99"/>
      <c r="J86" s="100"/>
      <c r="K86" s="312">
        <v>0.05</v>
      </c>
      <c r="L86" s="861">
        <f>N79*K86</f>
        <v>20427.240123831711</v>
      </c>
      <c r="M86" s="862"/>
      <c r="N86" s="57"/>
    </row>
    <row r="87" spans="1:14" ht="15.75" thickBot="1">
      <c r="B87" s="825" t="s">
        <v>953</v>
      </c>
      <c r="C87" s="826"/>
      <c r="D87" s="826"/>
      <c r="E87" s="826"/>
      <c r="F87" s="826"/>
      <c r="G87" s="826"/>
      <c r="H87" s="826"/>
      <c r="I87" s="826"/>
      <c r="J87" s="826"/>
      <c r="K87" s="826"/>
      <c r="L87" s="826"/>
      <c r="M87" s="827"/>
      <c r="N87" s="58">
        <f>L84+L85+L86</f>
        <v>122563.44074299026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531108.24321962451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1135</v>
      </c>
      <c r="C31" s="965" t="s">
        <v>2143</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71.649414538135986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0.05</v>
      </c>
      <c r="L48" s="274"/>
      <c r="M48" s="409">
        <f>VLOOKUP(A48,MATERIALES!A5:D396,4,FALSE)</f>
        <v>1674.8649099763641</v>
      </c>
      <c r="N48" s="279">
        <f>K48*M48</f>
        <v>83.743245498818212</v>
      </c>
    </row>
    <row r="49" spans="1:14">
      <c r="A49" s="169" t="s">
        <v>429</v>
      </c>
      <c r="B49" s="49" t="str">
        <f>VLOOKUP(A49,MATERIALES!A6:D373,3,FALSE)</f>
        <v>Cuneta prefabricada de concreto tipo V de (0,8*0,3*0,22)</v>
      </c>
      <c r="C49" s="432"/>
      <c r="D49" s="432"/>
      <c r="E49" s="432"/>
      <c r="F49" s="432"/>
      <c r="G49" s="432"/>
      <c r="H49" s="432"/>
      <c r="I49" s="432"/>
      <c r="J49" s="319" t="str">
        <f>VLOOKUP(A49,MATERIALES!A5:D641,2,FALSE)</f>
        <v>m</v>
      </c>
      <c r="K49" s="404">
        <v>1</v>
      </c>
      <c r="L49" s="428"/>
      <c r="M49" s="409">
        <f>VLOOKUP(A49,MATERIALES!A6:D397,4,FALSE)</f>
        <v>29468.15684864793</v>
      </c>
      <c r="N49" s="279">
        <f>K49*M49</f>
        <v>29468.15684864793</v>
      </c>
    </row>
    <row r="50" spans="1:14">
      <c r="A50" s="169"/>
      <c r="B50" s="49"/>
      <c r="C50" s="432"/>
      <c r="D50" s="432"/>
      <c r="E50" s="432"/>
      <c r="F50" s="432"/>
      <c r="G50" s="432"/>
      <c r="H50" s="432"/>
      <c r="I50" s="432"/>
      <c r="J50" s="318"/>
      <c r="K50" s="404"/>
      <c r="L50" s="428"/>
      <c r="M50" s="409"/>
      <c r="N50" s="279"/>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29551.900094146749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150</v>
      </c>
      <c r="N72" s="402">
        <f>K72/M72</f>
        <v>711.24162409605321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1432.9882907627198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31056.537799447608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6211.3075598895221</v>
      </c>
      <c r="M84" s="860"/>
      <c r="N84" s="57"/>
    </row>
    <row r="85" spans="1:14">
      <c r="B85" s="95" t="s">
        <v>973</v>
      </c>
      <c r="C85" s="96"/>
      <c r="D85" s="96"/>
      <c r="E85" s="96"/>
      <c r="F85" s="96"/>
      <c r="G85" s="96"/>
      <c r="H85" s="96"/>
      <c r="I85" s="93"/>
      <c r="J85" s="94"/>
      <c r="K85" s="311">
        <v>0.05</v>
      </c>
      <c r="L85" s="859">
        <f>N79*K85</f>
        <v>1552.8268899723805</v>
      </c>
      <c r="M85" s="860"/>
      <c r="N85" s="57"/>
    </row>
    <row r="86" spans="1:14" ht="15.75" thickBot="1">
      <c r="B86" s="97" t="s">
        <v>974</v>
      </c>
      <c r="C86" s="98"/>
      <c r="D86" s="98"/>
      <c r="E86" s="98"/>
      <c r="F86" s="98"/>
      <c r="G86" s="98"/>
      <c r="H86" s="98"/>
      <c r="I86" s="99"/>
      <c r="J86" s="100"/>
      <c r="K86" s="312">
        <v>0.05</v>
      </c>
      <c r="L86" s="861">
        <f>N79*K86</f>
        <v>1552.8268899723805</v>
      </c>
      <c r="M86" s="862"/>
      <c r="N86" s="57"/>
    </row>
    <row r="87" spans="1:14" ht="15.75" thickBot="1">
      <c r="B87" s="825" t="s">
        <v>953</v>
      </c>
      <c r="C87" s="826"/>
      <c r="D87" s="826"/>
      <c r="E87" s="826"/>
      <c r="F87" s="826"/>
      <c r="G87" s="826"/>
      <c r="H87" s="826"/>
      <c r="I87" s="826"/>
      <c r="J87" s="826"/>
      <c r="K87" s="826"/>
      <c r="L87" s="826"/>
      <c r="M87" s="827"/>
      <c r="N87" s="58">
        <f>L84+L85+L86</f>
        <v>9316.9613398342826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40373.499139281892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1683</v>
      </c>
      <c r="C31" s="965" t="s">
        <v>2144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5747.2506213834076</v>
      </c>
      <c r="L36" s="277"/>
      <c r="M36" s="343">
        <v>1.25</v>
      </c>
      <c r="N36" s="279">
        <f>K36/M36</f>
        <v>4597.8004971067257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1886.7062180720402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6484.5067151787662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0.5</v>
      </c>
      <c r="L48" s="274"/>
      <c r="M48" s="409">
        <f>VLOOKUP(A48,MATERIALES!A5:D396,4,FALSE)</f>
        <v>26140.613088618444</v>
      </c>
      <c r="N48" s="279">
        <f>K48*M48</f>
        <v>13070.306544309222</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0.5</v>
      </c>
      <c r="L49" s="428"/>
      <c r="M49" s="409">
        <f>VLOOKUP(A49,MATERIALES!A6:D397,4,FALSE)</f>
        <v>1674.8649099763641</v>
      </c>
      <c r="N49" s="279">
        <f>K49*M49</f>
        <v>837.43245498818203</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1.01</v>
      </c>
      <c r="L50" s="428"/>
      <c r="M50" s="409">
        <f>VLOOKUP(A50,MATERIALES!A6:D398,4,FALSE)</f>
        <v>371736.1128963714</v>
      </c>
      <c r="N50" s="279">
        <f>K50*M50</f>
        <v>375453.4740253351</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0.3</v>
      </c>
      <c r="L51" s="428"/>
      <c r="M51" s="409">
        <f>VLOOKUP(A51,MATERIALES!A6:D399,4,FALSE)</f>
        <v>8077.5130468480347</v>
      </c>
      <c r="N51" s="279">
        <f>K51*M51</f>
        <v>2423.2539140544104</v>
      </c>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391784.46693868691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286">
        <v>1.01</v>
      </c>
      <c r="J58" s="293">
        <v>1</v>
      </c>
      <c r="K58" s="286">
        <f>I58*J58</f>
        <v>1.01</v>
      </c>
      <c r="L58" s="829">
        <f>VLOOKUP(A58,TRANSPORTE!A1:D117,4,FALSE)</f>
        <v>1561.704458162031</v>
      </c>
      <c r="M58" s="830"/>
      <c r="N58" s="294">
        <f>K58*L58</f>
        <v>1577.3215027436513</v>
      </c>
    </row>
    <row r="59" spans="1:14">
      <c r="A59" t="s">
        <v>1291</v>
      </c>
      <c r="B59" s="52" t="str">
        <f>VLOOKUP(A59,TRANSPORTE!A1:D117,3,FALSE)</f>
        <v>Transporte de material seleccionado para relleno</v>
      </c>
      <c r="C59" s="53"/>
      <c r="D59" s="53"/>
      <c r="E59" s="53"/>
      <c r="F59" s="53"/>
      <c r="G59" s="53"/>
      <c r="H59" s="318" t="s">
        <v>1999</v>
      </c>
      <c r="I59" s="286">
        <v>0.5</v>
      </c>
      <c r="J59" s="293">
        <v>1</v>
      </c>
      <c r="K59" s="286">
        <f>I59*J59</f>
        <v>0.5</v>
      </c>
      <c r="L59" s="829">
        <f>VLOOKUP(A59,TRANSPORTE!A1:D117,4,FALSE)</f>
        <v>1122.7940548877348</v>
      </c>
      <c r="M59" s="830"/>
      <c r="N59" s="294">
        <f>K59*L59</f>
        <v>561.39702744386739</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2138.7185301875188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13</v>
      </c>
      <c r="B69" s="55" t="str">
        <f>VLOOKUP(A69,'MANO DE OBRA'!A8:D68,3,FALSE)</f>
        <v>Obrero (5)</v>
      </c>
      <c r="C69" s="53"/>
      <c r="D69" s="53"/>
      <c r="E69" s="53"/>
      <c r="F69" s="53"/>
      <c r="G69" s="53"/>
      <c r="H69" s="53"/>
      <c r="I69" s="299">
        <f>K69/J69*100</f>
        <v>146300</v>
      </c>
      <c r="J69" s="300">
        <v>185</v>
      </c>
      <c r="K69" s="301">
        <f>VLOOKUP(A69,'MANO DE OBRA'!A8:D99,4,FALSE)</f>
        <v>270655</v>
      </c>
      <c r="L69" s="56"/>
      <c r="M69" s="441">
        <v>10</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37734.124361440801</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438141.81654549402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87628.363309098815</v>
      </c>
      <c r="M82" s="860"/>
      <c r="N82" s="57"/>
    </row>
    <row r="83" spans="1:14">
      <c r="B83" s="95" t="s">
        <v>973</v>
      </c>
      <c r="C83" s="96"/>
      <c r="D83" s="96"/>
      <c r="E83" s="96"/>
      <c r="F83" s="96"/>
      <c r="G83" s="96"/>
      <c r="H83" s="96"/>
      <c r="I83" s="93"/>
      <c r="J83" s="94"/>
      <c r="K83" s="311">
        <v>0.05</v>
      </c>
      <c r="L83" s="859">
        <f>N77*K83</f>
        <v>21907.090827274704</v>
      </c>
      <c r="M83" s="860"/>
      <c r="N83" s="57"/>
    </row>
    <row r="84" spans="1:14" ht="15.75" thickBot="1">
      <c r="B84" s="97" t="s">
        <v>974</v>
      </c>
      <c r="C84" s="98"/>
      <c r="D84" s="98"/>
      <c r="E84" s="98"/>
      <c r="F84" s="98"/>
      <c r="G84" s="98"/>
      <c r="H84" s="98"/>
      <c r="I84" s="99"/>
      <c r="J84" s="100"/>
      <c r="K84" s="312">
        <v>0.05</v>
      </c>
      <c r="L84" s="861">
        <f>N77*K84</f>
        <v>21907.090827274704</v>
      </c>
      <c r="M84" s="862"/>
      <c r="N84" s="57"/>
    </row>
    <row r="85" spans="1:14" ht="15.75" thickBot="1">
      <c r="B85" s="825" t="s">
        <v>953</v>
      </c>
      <c r="C85" s="826"/>
      <c r="D85" s="826"/>
      <c r="E85" s="826"/>
      <c r="F85" s="826"/>
      <c r="G85" s="826"/>
      <c r="H85" s="826"/>
      <c r="I85" s="826"/>
      <c r="J85" s="826"/>
      <c r="K85" s="826"/>
      <c r="L85" s="826"/>
      <c r="M85" s="827"/>
      <c r="N85" s="58">
        <f>L82+L83+L84</f>
        <v>131442.54496364822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569584.36150914221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1.5" customHeight="1" thickBot="1">
      <c r="A31" t="s">
        <v>1845</v>
      </c>
      <c r="B31" s="86" t="s">
        <v>1684</v>
      </c>
      <c r="C31" s="965" t="s">
        <v>2145</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5747.2506213834076</v>
      </c>
      <c r="L36" s="277"/>
      <c r="M36" s="343">
        <v>18.75</v>
      </c>
      <c r="N36" s="279">
        <f>K36/M36</f>
        <v>306.52003314044839</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107.73674787146933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414.25678101191772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0.05</v>
      </c>
      <c r="L48" s="274"/>
      <c r="M48" s="409">
        <f>VLOOKUP(A48,MATERIALES!A5:D396,4,FALSE)</f>
        <v>26140.613088618444</v>
      </c>
      <c r="N48" s="279">
        <f>K48*M48</f>
        <v>1307.0306544309224</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0.05</v>
      </c>
      <c r="L49" s="428"/>
      <c r="M49" s="409">
        <f>VLOOKUP(A49,MATERIALES!A6:D397,4,FALSE)</f>
        <v>1674.8649099763641</v>
      </c>
      <c r="N49" s="279">
        <f>K49*M49</f>
        <v>83.743245498818212</v>
      </c>
    </row>
    <row r="50" spans="1:14">
      <c r="A50" s="169" t="s">
        <v>429</v>
      </c>
      <c r="B50" s="49" t="str">
        <f>VLOOKUP(A50,MATERIALES!A6:D373,3,FALSE)</f>
        <v>Cuneta prefabricada de concreto tipo V de (0,8*0,3*0,22)</v>
      </c>
      <c r="C50" s="432"/>
      <c r="D50" s="432"/>
      <c r="E50" s="432"/>
      <c r="F50" s="432"/>
      <c r="G50" s="432"/>
      <c r="H50" s="432"/>
      <c r="I50" s="432"/>
      <c r="J50" s="319" t="str">
        <f>VLOOKUP(A50,MATERIALES!A6:D642,2,FALSE)</f>
        <v>m</v>
      </c>
      <c r="K50" s="404">
        <v>1</v>
      </c>
      <c r="L50" s="428"/>
      <c r="M50" s="409">
        <f>VLOOKUP(A50,MATERIALES!A6:D398,4,FALSE)</f>
        <v>29468.15684864793</v>
      </c>
      <c r="N50" s="279">
        <f>K50*M50</f>
        <v>29468.15684864793</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30858.93074857767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1291</v>
      </c>
      <c r="B58" s="52" t="str">
        <f>VLOOKUP(A58,TRANSPORTE!A1:D117,3,FALSE)</f>
        <v>Transporte de material seleccionado para relleno</v>
      </c>
      <c r="C58" s="324"/>
      <c r="D58" s="324"/>
      <c r="E58" s="324"/>
      <c r="F58" s="324"/>
      <c r="G58" s="324"/>
      <c r="H58" s="318" t="s">
        <v>1999</v>
      </c>
      <c r="I58" s="286">
        <v>0.05</v>
      </c>
      <c r="J58" s="293">
        <v>1</v>
      </c>
      <c r="K58" s="286">
        <f>I58*J58</f>
        <v>0.05</v>
      </c>
      <c r="L58" s="829">
        <f>VLOOKUP(A58,TRANSPORTE!A1:D117,4,FALSE)</f>
        <v>1122.7940548877348</v>
      </c>
      <c r="M58" s="830"/>
      <c r="N58" s="294">
        <f>K58*L58</f>
        <v>56.139702744386739</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56.139702744386739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150</v>
      </c>
      <c r="N69" s="402">
        <f>K69/M69</f>
        <v>1443.4933333333333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2154.7349574293867</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33484.062189763361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6696.8124379526726</v>
      </c>
      <c r="M82" s="860"/>
      <c r="N82" s="57"/>
    </row>
    <row r="83" spans="1:14">
      <c r="B83" s="95" t="s">
        <v>973</v>
      </c>
      <c r="C83" s="96"/>
      <c r="D83" s="96"/>
      <c r="E83" s="96"/>
      <c r="F83" s="96"/>
      <c r="G83" s="96"/>
      <c r="H83" s="96"/>
      <c r="I83" s="93"/>
      <c r="J83" s="94"/>
      <c r="K83" s="311">
        <v>0.05</v>
      </c>
      <c r="L83" s="859">
        <f>N77*K83</f>
        <v>1674.2031094881681</v>
      </c>
      <c r="M83" s="860"/>
      <c r="N83" s="57"/>
    </row>
    <row r="84" spans="1:14" ht="15.75" thickBot="1">
      <c r="B84" s="97" t="s">
        <v>974</v>
      </c>
      <c r="C84" s="98"/>
      <c r="D84" s="98"/>
      <c r="E84" s="98"/>
      <c r="F84" s="98"/>
      <c r="G84" s="98"/>
      <c r="H84" s="98"/>
      <c r="I84" s="99"/>
      <c r="J84" s="100"/>
      <c r="K84" s="312">
        <v>0.05</v>
      </c>
      <c r="L84" s="861">
        <f>N77*K84</f>
        <v>1674.2031094881681</v>
      </c>
      <c r="M84" s="862"/>
      <c r="N84" s="57"/>
    </row>
    <row r="85" spans="1:14" ht="15.75" thickBot="1">
      <c r="B85" s="825" t="s">
        <v>953</v>
      </c>
      <c r="C85" s="826"/>
      <c r="D85" s="826"/>
      <c r="E85" s="826"/>
      <c r="F85" s="826"/>
      <c r="G85" s="826"/>
      <c r="H85" s="826"/>
      <c r="I85" s="826"/>
      <c r="J85" s="826"/>
      <c r="K85" s="826"/>
      <c r="L85" s="826"/>
      <c r="M85" s="827"/>
      <c r="N85" s="58">
        <f>L82+L83+L84</f>
        <v>10045.218656929008</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43529.280846692367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1136</v>
      </c>
      <c r="C31" s="87" t="s">
        <v>2146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134.53962180720401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833</v>
      </c>
      <c r="B48" s="49" t="str">
        <f>VLOOKUP(A48,MATERIALES!A5:D373,3,FALSE)</f>
        <v>Concreto Resistencia  14 (Mpa)</v>
      </c>
      <c r="C48" s="288"/>
      <c r="D48" s="288"/>
      <c r="E48" s="288"/>
      <c r="F48" s="288"/>
      <c r="G48" s="288"/>
      <c r="H48" s="288"/>
      <c r="I48" s="275"/>
      <c r="J48" s="231" t="str">
        <f>VLOOKUP(A48,MATERIALES!A4:D640,2,FALSE)</f>
        <v>m3</v>
      </c>
      <c r="K48" s="289">
        <v>7.0000000000000007E-2</v>
      </c>
      <c r="L48" s="274"/>
      <c r="M48" s="409">
        <f>VLOOKUP(A48,MATERIALES!A5:D396,4,FALSE)</f>
        <v>371736.1128963714</v>
      </c>
      <c r="N48" s="279">
        <f>K48*M48</f>
        <v>26021.527902746002</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8" t="str">
        <f>VLOOKUP(A49,MATERIALES!A5:D641,2,FALSE)</f>
        <v>m2</v>
      </c>
      <c r="K49" s="404">
        <v>0.3</v>
      </c>
      <c r="L49" s="428"/>
      <c r="M49" s="409">
        <f>VLOOKUP(A49,MATERIALES!A6:D397,4,FALSE)</f>
        <v>8077.5130468480347</v>
      </c>
      <c r="N49" s="279">
        <f>K49*M49</f>
        <v>2423.2539140544104</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28444.781816800412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286">
        <v>7.0000000000000007E-2</v>
      </c>
      <c r="J58" s="293">
        <v>1</v>
      </c>
      <c r="K58" s="286">
        <f>I58*J58</f>
        <v>7.0000000000000007E-2</v>
      </c>
      <c r="L58" s="829">
        <f>VLOOKUP(A58,TRANSPORTE!A1:D117,4,FALSE)</f>
        <v>1561.704458162031</v>
      </c>
      <c r="M58" s="830"/>
      <c r="N58" s="294">
        <f>K58*L58</f>
        <v>109.31931207134218</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109.31931207134218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38">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2690.7924361440801</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31379.433186823037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6275.8866373646079</v>
      </c>
      <c r="M82" s="860"/>
      <c r="N82" s="57"/>
    </row>
    <row r="83" spans="1:14">
      <c r="B83" s="95" t="s">
        <v>973</v>
      </c>
      <c r="C83" s="96"/>
      <c r="D83" s="96"/>
      <c r="E83" s="96"/>
      <c r="F83" s="96"/>
      <c r="G83" s="96"/>
      <c r="H83" s="96"/>
      <c r="I83" s="93"/>
      <c r="J83" s="94"/>
      <c r="K83" s="311">
        <v>0.05</v>
      </c>
      <c r="L83" s="859">
        <f>N77*K83</f>
        <v>1568.971659341152</v>
      </c>
      <c r="M83" s="860"/>
      <c r="N83" s="57"/>
    </row>
    <row r="84" spans="1:14" ht="15.75" thickBot="1">
      <c r="B84" s="97" t="s">
        <v>974</v>
      </c>
      <c r="C84" s="98"/>
      <c r="D84" s="98"/>
      <c r="E84" s="98"/>
      <c r="F84" s="98"/>
      <c r="G84" s="98"/>
      <c r="H84" s="98"/>
      <c r="I84" s="99"/>
      <c r="J84" s="100"/>
      <c r="K84" s="312">
        <v>0.05</v>
      </c>
      <c r="L84" s="861">
        <f>N77*K84</f>
        <v>1568.971659341152</v>
      </c>
      <c r="M84" s="862"/>
      <c r="N84" s="57"/>
    </row>
    <row r="85" spans="1:14" ht="15.75" thickBot="1">
      <c r="B85" s="825" t="s">
        <v>953</v>
      </c>
      <c r="C85" s="826"/>
      <c r="D85" s="826"/>
      <c r="E85" s="826"/>
      <c r="F85" s="826"/>
      <c r="G85" s="826"/>
      <c r="H85" s="826"/>
      <c r="I85" s="826"/>
      <c r="J85" s="826"/>
      <c r="K85" s="826"/>
      <c r="L85" s="826"/>
      <c r="M85" s="827"/>
      <c r="N85" s="58">
        <f>L82+L83+L84</f>
        <v>9413.8299560469113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40793.263142869946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1685</v>
      </c>
      <c r="C31" s="87" t="s">
        <v>2147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71.649414538135986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400</v>
      </c>
      <c r="B48" s="49" t="str">
        <f>VLOOKUP(A48,MATERIALES!A5:D373,3,FALSE)</f>
        <v>Bordillo Prefabricado En Concreto Ref.A85 Ntc-4109, 0,20 X 0,35 X 0.80 M</v>
      </c>
      <c r="C48" s="288"/>
      <c r="D48" s="288"/>
      <c r="E48" s="288"/>
      <c r="F48" s="288"/>
      <c r="G48" s="288"/>
      <c r="H48" s="288"/>
      <c r="I48" s="275"/>
      <c r="J48" s="231" t="str">
        <f>VLOOKUP(A48,MATERIALES!A4:D640,2,FALSE)</f>
        <v>u</v>
      </c>
      <c r="K48" s="289">
        <v>1.25</v>
      </c>
      <c r="L48" s="274"/>
      <c r="M48" s="409">
        <f>VLOOKUP(A48,MATERIALES!A5:D396,4,FALSE)</f>
        <v>28843.390272351509</v>
      </c>
      <c r="N48" s="279">
        <f>K48*M48</f>
        <v>36054.237840439389</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36054.237840439389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150</v>
      </c>
      <c r="N69" s="402">
        <f>K69/M69</f>
        <v>721.74666666666667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1432.9882907627198</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37558.875545740244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7511.7751091480495</v>
      </c>
      <c r="M82" s="860"/>
      <c r="N82" s="57"/>
    </row>
    <row r="83" spans="1:14">
      <c r="B83" s="95" t="s">
        <v>973</v>
      </c>
      <c r="C83" s="96"/>
      <c r="D83" s="96"/>
      <c r="E83" s="96"/>
      <c r="F83" s="96"/>
      <c r="G83" s="96"/>
      <c r="H83" s="96"/>
      <c r="I83" s="93"/>
      <c r="J83" s="94"/>
      <c r="K83" s="311">
        <v>0.05</v>
      </c>
      <c r="L83" s="859">
        <f>N77*K83</f>
        <v>1877.9437772870124</v>
      </c>
      <c r="M83" s="860"/>
      <c r="N83" s="57"/>
    </row>
    <row r="84" spans="1:14" ht="15.75" thickBot="1">
      <c r="B84" s="97" t="s">
        <v>974</v>
      </c>
      <c r="C84" s="98"/>
      <c r="D84" s="98"/>
      <c r="E84" s="98"/>
      <c r="F84" s="98"/>
      <c r="G84" s="98"/>
      <c r="H84" s="98"/>
      <c r="I84" s="99"/>
      <c r="J84" s="100"/>
      <c r="K84" s="312">
        <v>0.05</v>
      </c>
      <c r="L84" s="861">
        <f>N77*K84</f>
        <v>1877.9437772870124</v>
      </c>
      <c r="M84" s="862"/>
      <c r="N84" s="57"/>
    </row>
    <row r="85" spans="1:14" ht="15.75" thickBot="1">
      <c r="B85" s="825" t="s">
        <v>953</v>
      </c>
      <c r="C85" s="826"/>
      <c r="D85" s="826"/>
      <c r="E85" s="826"/>
      <c r="F85" s="826"/>
      <c r="G85" s="826"/>
      <c r="H85" s="826"/>
      <c r="I85" s="826"/>
      <c r="J85" s="826"/>
      <c r="K85" s="826"/>
      <c r="L85" s="826"/>
      <c r="M85" s="827"/>
      <c r="N85" s="58">
        <f>L82+L83+L84</f>
        <v>11267.662663722072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48826.53820946232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1686</v>
      </c>
      <c r="C31" s="87" t="s">
        <v>2148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161.605121807204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161.605121807204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418228.60859624983</v>
      </c>
      <c r="N48" s="279">
        <f>K48*M48</f>
        <v>836.45721719249968</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7.0000000000000007E-2</v>
      </c>
      <c r="L49" s="428"/>
      <c r="M49" s="409">
        <f>VLOOKUP(A49,MATERIALES!A6:D397,4,FALSE)</f>
        <v>371736.1128963714</v>
      </c>
      <c r="N49" s="279">
        <f>K49*M49</f>
        <v>26021.527902746002</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8077.5130468480347</v>
      </c>
      <c r="N50" s="279">
        <f>K50*M50</f>
        <v>2423.2539140544104</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29281.239033992912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420">
        <v>7.2000000000000008E-2</v>
      </c>
      <c r="J58" s="293">
        <v>1</v>
      </c>
      <c r="K58" s="286">
        <f>I58*J58</f>
        <v>7.2000000000000008E-2</v>
      </c>
      <c r="L58" s="829">
        <f>VLOOKUP(A58,TRANSPORTE!A1:D117,4,FALSE)</f>
        <v>1561.704458162031</v>
      </c>
      <c r="M58" s="830"/>
      <c r="N58" s="294">
        <f>K58*L58</f>
        <v>112.44272098766625</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112.44272098766625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100</v>
      </c>
      <c r="N69" s="402">
        <f>K69/M69</f>
        <v>2165.2399999999998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3232.1024361440795</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32787.38931293186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6557.4778625863728</v>
      </c>
      <c r="M82" s="860"/>
      <c r="N82" s="57"/>
    </row>
    <row r="83" spans="1:14">
      <c r="B83" s="95" t="s">
        <v>973</v>
      </c>
      <c r="C83" s="96"/>
      <c r="D83" s="96"/>
      <c r="E83" s="96"/>
      <c r="F83" s="96"/>
      <c r="G83" s="96"/>
      <c r="H83" s="96"/>
      <c r="I83" s="93"/>
      <c r="J83" s="94"/>
      <c r="K83" s="311">
        <v>0.05</v>
      </c>
      <c r="L83" s="859">
        <f>N77*K83</f>
        <v>1639.3694656465932</v>
      </c>
      <c r="M83" s="860"/>
      <c r="N83" s="57"/>
    </row>
    <row r="84" spans="1:14" ht="15.75" thickBot="1">
      <c r="B84" s="97" t="s">
        <v>974</v>
      </c>
      <c r="C84" s="98"/>
      <c r="D84" s="98"/>
      <c r="E84" s="98"/>
      <c r="F84" s="98"/>
      <c r="G84" s="98"/>
      <c r="H84" s="98"/>
      <c r="I84" s="99"/>
      <c r="J84" s="100"/>
      <c r="K84" s="312">
        <v>0.05</v>
      </c>
      <c r="L84" s="861">
        <f>N77*K84</f>
        <v>1639.3694656465932</v>
      </c>
      <c r="M84" s="862"/>
      <c r="N84" s="57"/>
    </row>
    <row r="85" spans="1:14" ht="15.75" thickBot="1">
      <c r="B85" s="825" t="s">
        <v>953</v>
      </c>
      <c r="C85" s="826"/>
      <c r="D85" s="826"/>
      <c r="E85" s="826"/>
      <c r="F85" s="826"/>
      <c r="G85" s="826"/>
      <c r="H85" s="826"/>
      <c r="I85" s="826"/>
      <c r="J85" s="826"/>
      <c r="K85" s="826"/>
      <c r="L85" s="826"/>
      <c r="M85" s="827"/>
      <c r="N85" s="58">
        <f>L82+L83+L84</f>
        <v>9836.2167938795574</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42623.606106811421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1687</v>
      </c>
      <c r="C31" s="87" t="s">
        <v>2149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89.693081204802667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89.693081204802667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418228.60859624983</v>
      </c>
      <c r="N48" s="279">
        <f>K48*M48</f>
        <v>836.45721719249968</v>
      </c>
    </row>
    <row r="49" spans="1:14">
      <c r="A49" s="169" t="s">
        <v>400</v>
      </c>
      <c r="B49" s="49" t="str">
        <f>VLOOKUP(A49,MATERIALES!A6:D373,3,FALSE)</f>
        <v>Bordillo Prefabricado En Concreto Ref.A85 Ntc-4109, 0,20 X 0,35 X 0.80 M</v>
      </c>
      <c r="C49" s="432"/>
      <c r="D49" s="432"/>
      <c r="E49" s="432"/>
      <c r="F49" s="432"/>
      <c r="G49" s="432"/>
      <c r="H49" s="432"/>
      <c r="I49" s="432"/>
      <c r="J49" s="319" t="str">
        <f>VLOOKUP(A49,MATERIALES!A5:D641,2,FALSE)</f>
        <v>u</v>
      </c>
      <c r="K49" s="404">
        <v>1.25</v>
      </c>
      <c r="L49" s="428"/>
      <c r="M49" s="409">
        <f>VLOOKUP(A49,MATERIALES!A6:D397,4,FALSE)</f>
        <v>28843.390272351509</v>
      </c>
      <c r="N49" s="279">
        <f>K49*M49</f>
        <v>36054.237840439389</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36890.695057631892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420">
        <v>2E-3</v>
      </c>
      <c r="J58" s="293">
        <v>1</v>
      </c>
      <c r="K58" s="420">
        <f>I58*J58</f>
        <v>2E-3</v>
      </c>
      <c r="L58" s="829">
        <f>VLOOKUP(A58,TRANSPORTE!A1:D117,4,FALSE)</f>
        <v>1561.704458162031</v>
      </c>
      <c r="M58" s="830"/>
      <c r="N58" s="294">
        <f>K58*L58</f>
        <v>3.1234089163240619</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3.1234089163240619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150</v>
      </c>
      <c r="N69" s="402">
        <f>K69/M69</f>
        <v>1082.6199999999999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1793.8616240960532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38777.373171849074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7755.4746343698152</v>
      </c>
      <c r="M82" s="860"/>
      <c r="N82" s="57"/>
    </row>
    <row r="83" spans="1:14">
      <c r="B83" s="95" t="s">
        <v>973</v>
      </c>
      <c r="C83" s="96"/>
      <c r="D83" s="96"/>
      <c r="E83" s="96"/>
      <c r="F83" s="96"/>
      <c r="G83" s="96"/>
      <c r="H83" s="96"/>
      <c r="I83" s="93"/>
      <c r="J83" s="94"/>
      <c r="K83" s="311">
        <v>0.05</v>
      </c>
      <c r="L83" s="859">
        <f>N77*K83</f>
        <v>1938.8686585924538</v>
      </c>
      <c r="M83" s="860"/>
      <c r="N83" s="57"/>
    </row>
    <row r="84" spans="1:14" ht="15.75" thickBot="1">
      <c r="B84" s="97" t="s">
        <v>974</v>
      </c>
      <c r="C84" s="98"/>
      <c r="D84" s="98"/>
      <c r="E84" s="98"/>
      <c r="F84" s="98"/>
      <c r="G84" s="98"/>
      <c r="H84" s="98"/>
      <c r="I84" s="99"/>
      <c r="J84" s="100"/>
      <c r="K84" s="312">
        <v>0.05</v>
      </c>
      <c r="L84" s="861">
        <f>N77*K84</f>
        <v>1938.8686585924538</v>
      </c>
      <c r="M84" s="862"/>
      <c r="N84" s="57"/>
    </row>
    <row r="85" spans="1:14" ht="15.75" thickBot="1">
      <c r="B85" s="825" t="s">
        <v>953</v>
      </c>
      <c r="C85" s="826"/>
      <c r="D85" s="826"/>
      <c r="E85" s="826"/>
      <c r="F85" s="826"/>
      <c r="G85" s="826"/>
      <c r="H85" s="826"/>
      <c r="I85" s="826"/>
      <c r="J85" s="826"/>
      <c r="K85" s="826"/>
      <c r="L85" s="826"/>
      <c r="M85" s="827"/>
      <c r="N85" s="58">
        <f>L82+L83+L84</f>
        <v>11633.211951554722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50410.585123403798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1732</v>
      </c>
      <c r="C31" s="87" t="s">
        <v>1688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22.554583333333333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883</v>
      </c>
      <c r="B48" s="49" t="str">
        <f>VLOOKUP(A48,MATERIALES!A5:D373,3,FALSE)</f>
        <v>Geotextil Nt-2500 O Similar (Proveedores, Pavco, Geomatrix, Tensar, Omnes U Otros)</v>
      </c>
      <c r="C48" s="288"/>
      <c r="D48" s="288"/>
      <c r="E48" s="288"/>
      <c r="F48" s="288"/>
      <c r="G48" s="288"/>
      <c r="H48" s="288"/>
      <c r="I48" s="275"/>
      <c r="J48" s="231" t="str">
        <f>VLOOKUP(A48,MATERIALES!A4:D640,2,FALSE)</f>
        <v>m2</v>
      </c>
      <c r="K48" s="289">
        <v>1.1000000000000001</v>
      </c>
      <c r="L48" s="274"/>
      <c r="M48" s="409">
        <f>VLOOKUP(A48,MATERIALES!A5:D396,4,FALSE)</f>
        <v>4611.1787078463194</v>
      </c>
      <c r="N48" s="279">
        <f>K48*M48</f>
        <v>5072.2965786309514</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5072.2965786309514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451.09166666666664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5545.9428286309512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1109.1885657261903</v>
      </c>
      <c r="M82" s="860"/>
      <c r="N82" s="57"/>
    </row>
    <row r="83" spans="1:14">
      <c r="B83" s="95" t="s">
        <v>973</v>
      </c>
      <c r="C83" s="96"/>
      <c r="D83" s="96"/>
      <c r="E83" s="96"/>
      <c r="F83" s="96"/>
      <c r="G83" s="96"/>
      <c r="H83" s="96"/>
      <c r="I83" s="93"/>
      <c r="J83" s="94"/>
      <c r="K83" s="311">
        <v>0.05</v>
      </c>
      <c r="L83" s="859">
        <f>N77*K83</f>
        <v>277.29714143154757</v>
      </c>
      <c r="M83" s="860"/>
      <c r="N83" s="57"/>
    </row>
    <row r="84" spans="1:14" ht="15.75" thickBot="1">
      <c r="B84" s="97" t="s">
        <v>974</v>
      </c>
      <c r="C84" s="98"/>
      <c r="D84" s="98"/>
      <c r="E84" s="98"/>
      <c r="F84" s="98"/>
      <c r="G84" s="98"/>
      <c r="H84" s="98"/>
      <c r="I84" s="99"/>
      <c r="J84" s="100"/>
      <c r="K84" s="312">
        <v>0.05</v>
      </c>
      <c r="L84" s="861">
        <f>N77*K84</f>
        <v>277.29714143154757</v>
      </c>
      <c r="M84" s="862"/>
      <c r="N84" s="57"/>
    </row>
    <row r="85" spans="1:14" ht="15.75" thickBot="1">
      <c r="B85" s="825" t="s">
        <v>953</v>
      </c>
      <c r="C85" s="826"/>
      <c r="D85" s="826"/>
      <c r="E85" s="826"/>
      <c r="F85" s="826"/>
      <c r="G85" s="826"/>
      <c r="H85" s="826"/>
      <c r="I85" s="826"/>
      <c r="J85" s="826"/>
      <c r="K85" s="826"/>
      <c r="L85" s="826"/>
      <c r="M85" s="827"/>
      <c r="N85" s="58">
        <f>L82+L83+L84</f>
        <v>1663.7828485892853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7209.7256772202363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1733</v>
      </c>
      <c r="C31" s="87" t="s">
        <v>2045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22.554583333333333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876</v>
      </c>
      <c r="B48" s="49" t="str">
        <f>VLOOKUP(A48,MATERIALES!A5:D373,3,FALSE)</f>
        <v>Geotextil T-2400 O Similar (Proveedores Lafayet, Pavco, Geomatrix, Tensar, Omnes U Otros)</v>
      </c>
      <c r="C48" s="288"/>
      <c r="D48" s="288"/>
      <c r="E48" s="288"/>
      <c r="F48" s="288"/>
      <c r="G48" s="288"/>
      <c r="H48" s="288"/>
      <c r="I48" s="275"/>
      <c r="J48" s="231" t="str">
        <f>VLOOKUP(A48,MATERIALES!A4:D640,2,FALSE)</f>
        <v>m2</v>
      </c>
      <c r="K48" s="289">
        <v>1.1000000000000001</v>
      </c>
      <c r="L48" s="274"/>
      <c r="M48" s="409">
        <f>VLOOKUP(A48,MATERIALES!A5:D396,4,FALSE)</f>
        <v>5438.0107520118654</v>
      </c>
      <c r="N48" s="279">
        <f>K48*M48</f>
        <v>5981.8118272130523</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5981.8118272130523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451.09166666666664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6455.4580772130521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1291.0916154426104</v>
      </c>
      <c r="M82" s="860"/>
      <c r="N82" s="57"/>
    </row>
    <row r="83" spans="1:14">
      <c r="B83" s="95" t="s">
        <v>973</v>
      </c>
      <c r="C83" s="96"/>
      <c r="D83" s="96"/>
      <c r="E83" s="96"/>
      <c r="F83" s="96"/>
      <c r="G83" s="96"/>
      <c r="H83" s="96"/>
      <c r="I83" s="93"/>
      <c r="J83" s="94"/>
      <c r="K83" s="311">
        <v>0.05</v>
      </c>
      <c r="L83" s="859">
        <f>N77*K83</f>
        <v>322.7729038606526</v>
      </c>
      <c r="M83" s="860"/>
      <c r="N83" s="57"/>
    </row>
    <row r="84" spans="1:14" ht="15.75" thickBot="1">
      <c r="B84" s="97" t="s">
        <v>974</v>
      </c>
      <c r="C84" s="98"/>
      <c r="D84" s="98"/>
      <c r="E84" s="98"/>
      <c r="F84" s="98"/>
      <c r="G84" s="98"/>
      <c r="H84" s="98"/>
      <c r="I84" s="99"/>
      <c r="J84" s="100"/>
      <c r="K84" s="312">
        <v>0.05</v>
      </c>
      <c r="L84" s="861">
        <f>N77*K84</f>
        <v>322.7729038606526</v>
      </c>
      <c r="M84" s="862"/>
      <c r="N84" s="57"/>
    </row>
    <row r="85" spans="1:14" ht="15.75" thickBot="1">
      <c r="B85" s="825" t="s">
        <v>953</v>
      </c>
      <c r="C85" s="826"/>
      <c r="D85" s="826"/>
      <c r="E85" s="826"/>
      <c r="F85" s="826"/>
      <c r="G85" s="826"/>
      <c r="H85" s="826"/>
      <c r="I85" s="826"/>
      <c r="J85" s="826"/>
      <c r="K85" s="826"/>
      <c r="L85" s="826"/>
      <c r="M85" s="827"/>
      <c r="N85" s="58">
        <f>L82+L83+L84</f>
        <v>1936.6374231639156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8392.0955003769668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1137</v>
      </c>
      <c r="C31" s="87" t="s">
        <v>1689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324.78600000000006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324.78600000000006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542</v>
      </c>
      <c r="B48" s="49" t="str">
        <f>VLOOKUP(A48,MATERIALES!A5:D373,3,FALSE)</f>
        <v>Material drenante (3´´)</v>
      </c>
      <c r="C48" s="288"/>
      <c r="D48" s="288"/>
      <c r="E48" s="288"/>
      <c r="F48" s="288"/>
      <c r="G48" s="288"/>
      <c r="H48" s="288"/>
      <c r="I48" s="275"/>
      <c r="J48" s="231" t="str">
        <f>VLOOKUP(A48,MATERIALES!A4:D640,2,FALSE)</f>
        <v>m3</v>
      </c>
      <c r="K48" s="289">
        <v>1.1000000000000001</v>
      </c>
      <c r="L48" s="274"/>
      <c r="M48" s="409">
        <f>VLOOKUP(A48,MATERIALES!A5:D396,4,FALSE)</f>
        <v>50457.955515743626</v>
      </c>
      <c r="N48" s="279">
        <f>K48*M48</f>
        <v>55503.751067317993</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55503.751067317993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1261</v>
      </c>
      <c r="B58" s="52" t="str">
        <f>VLOOKUP(A58,TRANSPORTE!A1:D117,3,FALSE)</f>
        <v>Transporte de Material Drenante</v>
      </c>
      <c r="C58" s="324"/>
      <c r="D58" s="324"/>
      <c r="E58" s="324"/>
      <c r="F58" s="324"/>
      <c r="G58" s="324"/>
      <c r="H58" s="318" t="s">
        <v>1999</v>
      </c>
      <c r="I58" s="286">
        <v>1.1000000000000001</v>
      </c>
      <c r="J58" s="293">
        <v>1</v>
      </c>
      <c r="K58" s="286">
        <f>I58*J58</f>
        <v>1.1000000000000001</v>
      </c>
      <c r="L58" s="829">
        <f>VLOOKUP(A58,TRANSPORTE!A1:D117,4,FALSE)</f>
        <v>1398.3889592692697</v>
      </c>
      <c r="M58" s="830"/>
      <c r="N58" s="294">
        <f>K58*L58</f>
        <v>1538.2278551961967</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1538.2278551961967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25</v>
      </c>
      <c r="N69" s="402">
        <f>K69/M69</f>
        <v>6495.72</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6495.72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63862.484922514188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12772.496984502839</v>
      </c>
      <c r="M82" s="860"/>
      <c r="N82" s="57"/>
    </row>
    <row r="83" spans="1:14">
      <c r="B83" s="95" t="s">
        <v>973</v>
      </c>
      <c r="C83" s="96"/>
      <c r="D83" s="96"/>
      <c r="E83" s="96"/>
      <c r="F83" s="96"/>
      <c r="G83" s="96"/>
      <c r="H83" s="96"/>
      <c r="I83" s="93"/>
      <c r="J83" s="94"/>
      <c r="K83" s="311">
        <v>0.05</v>
      </c>
      <c r="L83" s="859">
        <f>N77*K83</f>
        <v>3193.1242461257098</v>
      </c>
      <c r="M83" s="860"/>
      <c r="N83" s="57"/>
    </row>
    <row r="84" spans="1:14" ht="15.75" thickBot="1">
      <c r="B84" s="97" t="s">
        <v>974</v>
      </c>
      <c r="C84" s="98"/>
      <c r="D84" s="98"/>
      <c r="E84" s="98"/>
      <c r="F84" s="98"/>
      <c r="G84" s="98"/>
      <c r="H84" s="98"/>
      <c r="I84" s="99"/>
      <c r="J84" s="100"/>
      <c r="K84" s="312">
        <v>0.05</v>
      </c>
      <c r="L84" s="861">
        <f>N77*K84</f>
        <v>3193.1242461257098</v>
      </c>
      <c r="M84" s="862"/>
      <c r="N84" s="57"/>
    </row>
    <row r="85" spans="1:14" ht="15.75" thickBot="1">
      <c r="B85" s="825" t="s">
        <v>953</v>
      </c>
      <c r="C85" s="826"/>
      <c r="D85" s="826"/>
      <c r="E85" s="826"/>
      <c r="F85" s="826"/>
      <c r="G85" s="826"/>
      <c r="H85" s="826"/>
      <c r="I85" s="826"/>
      <c r="J85" s="826"/>
      <c r="K85" s="826"/>
      <c r="L85" s="826"/>
      <c r="M85" s="827"/>
      <c r="N85" s="58">
        <f>L82+L83+L84</f>
        <v>19158.745476754259</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83021.230399268446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1138</v>
      </c>
      <c r="C31" s="87" t="s">
        <v>2150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5747.2506213834076</v>
      </c>
      <c r="L36" s="277"/>
      <c r="M36" s="343">
        <v>3</v>
      </c>
      <c r="N36" s="279">
        <f>K36/M36</f>
        <v>1915.7502071278025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451.0916666666667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2366.8418737944694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535</v>
      </c>
      <c r="B48" s="49" t="str">
        <f>VLOOKUP(A48,MATERIALES!A5:D373,3,FALSE)</f>
        <v>Material de Sub- Base CBR=20%</v>
      </c>
      <c r="C48" s="288"/>
      <c r="D48" s="288"/>
      <c r="E48" s="288"/>
      <c r="F48" s="288"/>
      <c r="G48" s="288"/>
      <c r="H48" s="288"/>
      <c r="I48" s="275"/>
      <c r="J48" s="231" t="str">
        <f>VLOOKUP(A48,MATERIALES!A4:D640,2,FALSE)</f>
        <v>m3</v>
      </c>
      <c r="K48" s="289">
        <v>1.25</v>
      </c>
      <c r="L48" s="274"/>
      <c r="M48" s="409">
        <f>VLOOKUP(A48,MATERIALES!A5:D396,4,FALSE)</f>
        <v>45857.866700157414</v>
      </c>
      <c r="N48" s="279">
        <f>K48*M48</f>
        <v>57322.333375196766</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57322.333375196766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1252</v>
      </c>
      <c r="B60" s="52" t="str">
        <f>VLOOKUP(A60,TRANSPORTE!A1:D117,3,FALSE)</f>
        <v>Transporte de material de cobertura</v>
      </c>
      <c r="C60" s="324"/>
      <c r="D60" s="324"/>
      <c r="E60" s="324"/>
      <c r="F60" s="324"/>
      <c r="G60" s="324"/>
      <c r="H60" s="318" t="s">
        <v>339</v>
      </c>
      <c r="I60" s="286">
        <v>1.25</v>
      </c>
      <c r="J60" s="293">
        <v>1</v>
      </c>
      <c r="K60" s="286">
        <f>I60*J60</f>
        <v>1.25</v>
      </c>
      <c r="L60" s="829">
        <f>VLOOKUP(A60,TRANSPORTE!A1:D117,4,FALSE)</f>
        <v>1122.7940548877348</v>
      </c>
      <c r="M60" s="830"/>
      <c r="N60" s="294">
        <f>K60*L60</f>
        <v>1403.4925686096685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317"/>
      <c r="E65" s="317"/>
      <c r="F65" s="317"/>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1403.4925686096685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0"/>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4510.916666666667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65603.584484267572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13120.716896853515</v>
      </c>
      <c r="M84" s="860"/>
      <c r="N84" s="57"/>
    </row>
    <row r="85" spans="1:14">
      <c r="B85" s="95" t="s">
        <v>973</v>
      </c>
      <c r="C85" s="96"/>
      <c r="D85" s="96"/>
      <c r="E85" s="96"/>
      <c r="F85" s="96"/>
      <c r="G85" s="96"/>
      <c r="H85" s="96"/>
      <c r="I85" s="93"/>
      <c r="J85" s="94"/>
      <c r="K85" s="311">
        <v>0.05</v>
      </c>
      <c r="L85" s="859">
        <f>N79*K85</f>
        <v>3280.1792242133788</v>
      </c>
      <c r="M85" s="860"/>
      <c r="N85" s="57"/>
    </row>
    <row r="86" spans="1:14" ht="15.75" thickBot="1">
      <c r="B86" s="97" t="s">
        <v>974</v>
      </c>
      <c r="C86" s="98"/>
      <c r="D86" s="98"/>
      <c r="E86" s="98"/>
      <c r="F86" s="98"/>
      <c r="G86" s="98"/>
      <c r="H86" s="98"/>
      <c r="I86" s="99"/>
      <c r="J86" s="100"/>
      <c r="K86" s="312">
        <v>0.05</v>
      </c>
      <c r="L86" s="861">
        <f>N79*K86</f>
        <v>3280.1792242133788</v>
      </c>
      <c r="M86" s="862"/>
      <c r="N86" s="57"/>
    </row>
    <row r="87" spans="1:14" ht="15.75" thickBot="1">
      <c r="B87" s="825" t="s">
        <v>953</v>
      </c>
      <c r="C87" s="826"/>
      <c r="D87" s="826"/>
      <c r="E87" s="826"/>
      <c r="F87" s="826"/>
      <c r="G87" s="826"/>
      <c r="H87" s="826"/>
      <c r="I87" s="826"/>
      <c r="J87" s="826"/>
      <c r="K87" s="826"/>
      <c r="L87" s="826"/>
      <c r="M87" s="827"/>
      <c r="N87" s="58">
        <f>L84+L85+L86</f>
        <v>19681.075345280271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85284.659829547847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1139</v>
      </c>
      <c r="C31" s="87" t="s">
        <v>2151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197</v>
      </c>
      <c r="B36" s="838" t="str">
        <f>VLOOKUP(A36,EQUIPOS!A6:D154,3,FALSE)</f>
        <v>Equipo de perforación (TRACKDRILL), potencia 40 HP, 2100 golpes / minuto</v>
      </c>
      <c r="C36" s="839"/>
      <c r="D36" s="839"/>
      <c r="E36" s="839"/>
      <c r="F36" s="839"/>
      <c r="G36" s="839"/>
      <c r="H36" s="840"/>
      <c r="I36" s="274"/>
      <c r="J36" s="275"/>
      <c r="K36" s="276">
        <f>VLOOKUP(A36,EQUIPOS!A6:D163,4,FALSE)</f>
        <v>146401.95171183228</v>
      </c>
      <c r="L36" s="277"/>
      <c r="M36" s="343">
        <v>2.5</v>
      </c>
      <c r="N36" s="279">
        <f>K36/M36</f>
        <v>58560.780684732912</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402.04310903601998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58962.823793768934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16748.649099763643</v>
      </c>
      <c r="N48" s="279">
        <f>K48*M48</f>
        <v>16916.135590761278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16916.135590761278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20</v>
      </c>
      <c r="N71" s="402">
        <f>K71/M71</f>
        <v>2706.55</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8040.862180720399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83919.821565250619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16783.964313050124</v>
      </c>
      <c r="M84" s="860"/>
      <c r="N84" s="57"/>
    </row>
    <row r="85" spans="1:14">
      <c r="B85" s="95" t="s">
        <v>973</v>
      </c>
      <c r="C85" s="96"/>
      <c r="D85" s="96"/>
      <c r="E85" s="96"/>
      <c r="F85" s="96"/>
      <c r="G85" s="96"/>
      <c r="H85" s="96"/>
      <c r="I85" s="93"/>
      <c r="J85" s="94"/>
      <c r="K85" s="311">
        <v>0.05</v>
      </c>
      <c r="L85" s="859">
        <f>N79*K85</f>
        <v>4195.9910782625311</v>
      </c>
      <c r="M85" s="860"/>
      <c r="N85" s="57"/>
    </row>
    <row r="86" spans="1:14" ht="15.75" thickBot="1">
      <c r="B86" s="97" t="s">
        <v>974</v>
      </c>
      <c r="C86" s="98"/>
      <c r="D86" s="98"/>
      <c r="E86" s="98"/>
      <c r="F86" s="98"/>
      <c r="G86" s="98"/>
      <c r="H86" s="98"/>
      <c r="I86" s="99"/>
      <c r="J86" s="100"/>
      <c r="K86" s="312">
        <v>0.05</v>
      </c>
      <c r="L86" s="861">
        <f>N79*K86</f>
        <v>4195.9910782625311</v>
      </c>
      <c r="M86" s="862"/>
      <c r="N86" s="57"/>
    </row>
    <row r="87" spans="1:14" ht="15.75" thickBot="1">
      <c r="B87" s="825" t="s">
        <v>953</v>
      </c>
      <c r="C87" s="826"/>
      <c r="D87" s="826"/>
      <c r="E87" s="826"/>
      <c r="F87" s="826"/>
      <c r="G87" s="826"/>
      <c r="H87" s="826"/>
      <c r="I87" s="826"/>
      <c r="J87" s="826"/>
      <c r="K87" s="826"/>
      <c r="L87" s="826"/>
      <c r="M87" s="827"/>
      <c r="N87" s="58">
        <f>L84+L85+L86</f>
        <v>25175.946469575185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109095.7680348258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1140</v>
      </c>
      <c r="C31" s="87" t="s">
        <v>2152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197</v>
      </c>
      <c r="B36" s="838" t="str">
        <f>VLOOKUP(A36,EQUIPOS!A6:D154,3,FALSE)</f>
        <v>Equipo de perforación (TRACKDRILL), potencia 40 HP, 2100 golpes / minuto</v>
      </c>
      <c r="C36" s="839"/>
      <c r="D36" s="839"/>
      <c r="E36" s="839"/>
      <c r="F36" s="839"/>
      <c r="G36" s="839"/>
      <c r="H36" s="840"/>
      <c r="I36" s="274"/>
      <c r="J36" s="275"/>
      <c r="K36" s="276">
        <f>VLOOKUP(A36,EQUIPOS!A6:D163,4,FALSE)</f>
        <v>146401.95171183228</v>
      </c>
      <c r="L36" s="277"/>
      <c r="M36" s="343">
        <v>1.25</v>
      </c>
      <c r="N36" s="279">
        <f>K36/M36</f>
        <v>117121.56136946582</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1074.7412180720401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118196.30258753787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16748.649099763643</v>
      </c>
      <c r="N48" s="279">
        <f>K48*M48</f>
        <v>16916.135590761278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16916.135590761278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21494.824361440798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156607.26253973995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31321.452507947994</v>
      </c>
      <c r="M84" s="860"/>
      <c r="N84" s="57"/>
    </row>
    <row r="85" spans="1:14">
      <c r="B85" s="95" t="s">
        <v>973</v>
      </c>
      <c r="C85" s="96"/>
      <c r="D85" s="96"/>
      <c r="E85" s="96"/>
      <c r="F85" s="96"/>
      <c r="G85" s="96"/>
      <c r="H85" s="96"/>
      <c r="I85" s="93"/>
      <c r="J85" s="94"/>
      <c r="K85" s="311">
        <v>0.05</v>
      </c>
      <c r="L85" s="859">
        <f>N79*K85</f>
        <v>7830.3631269869984</v>
      </c>
      <c r="M85" s="860"/>
      <c r="N85" s="57"/>
    </row>
    <row r="86" spans="1:14" ht="15.75" thickBot="1">
      <c r="B86" s="97" t="s">
        <v>974</v>
      </c>
      <c r="C86" s="98"/>
      <c r="D86" s="98"/>
      <c r="E86" s="98"/>
      <c r="F86" s="98"/>
      <c r="G86" s="98"/>
      <c r="H86" s="98"/>
      <c r="I86" s="99"/>
      <c r="J86" s="100"/>
      <c r="K86" s="312">
        <v>0.05</v>
      </c>
      <c r="L86" s="861">
        <f>N79*K86</f>
        <v>7830.3631269869984</v>
      </c>
      <c r="M86" s="862"/>
      <c r="N86" s="57"/>
    </row>
    <row r="87" spans="1:14" ht="15.75" thickBot="1">
      <c r="B87" s="825" t="s">
        <v>953</v>
      </c>
      <c r="C87" s="826"/>
      <c r="D87" s="826"/>
      <c r="E87" s="826"/>
      <c r="F87" s="826"/>
      <c r="G87" s="826"/>
      <c r="H87" s="826"/>
      <c r="I87" s="826"/>
      <c r="J87" s="826"/>
      <c r="K87" s="826"/>
      <c r="L87" s="826"/>
      <c r="M87" s="827"/>
      <c r="N87" s="58">
        <f>L84+L85+L86</f>
        <v>46982.178761921983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203589.44130166195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1141</v>
      </c>
      <c r="C31" s="87" t="s">
        <v>1690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314</v>
      </c>
      <c r="B36" s="838" t="str">
        <f>VLOOKUP(A36,EQUIPOS!A6:D154,3,FALSE)</f>
        <v xml:space="preserve">Retroexcavadora E-200 sobre orugas
</v>
      </c>
      <c r="C36" s="839"/>
      <c r="D36" s="839"/>
      <c r="E36" s="839"/>
      <c r="F36" s="839"/>
      <c r="G36" s="839"/>
      <c r="H36" s="840"/>
      <c r="I36" s="274"/>
      <c r="J36" s="275"/>
      <c r="K36" s="276">
        <f>VLOOKUP(A36,EQUIPOS!A6:D163,4,FALSE)</f>
        <v>157362.77365097578</v>
      </c>
      <c r="L36" s="277"/>
      <c r="M36" s="343">
        <v>23</v>
      </c>
      <c r="N36" s="279">
        <f>K36/M36</f>
        <v>6841.8597239554683</v>
      </c>
    </row>
    <row r="37" spans="1:14">
      <c r="A37" s="119" t="s">
        <v>328</v>
      </c>
      <c r="B37" s="838" t="str">
        <f>VLOOKUP(A37,EQUIPOS!A7:D154,3,FALSE)</f>
        <v xml:space="preserve">Taco metálico o puntal (escamas en concreto)
</v>
      </c>
      <c r="C37" s="839"/>
      <c r="D37" s="839"/>
      <c r="E37" s="839"/>
      <c r="F37" s="839"/>
      <c r="G37" s="839"/>
      <c r="H37" s="840"/>
      <c r="I37" s="428"/>
      <c r="J37" s="429"/>
      <c r="K37" s="276">
        <f>VLOOKUP(A37,EQUIPOS!A7:D164,4,FALSE)</f>
        <v>51.261187574170968</v>
      </c>
      <c r="L37" s="342"/>
      <c r="M37" s="343">
        <v>1</v>
      </c>
      <c r="N37" s="279">
        <f>K37/M37</f>
        <v>51.261187574170968</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1074.7412180720401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7967.86212960168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706</v>
      </c>
      <c r="B48" s="49" t="str">
        <f>VLOOKUP(A48,MATERIALES!A5:D373,3,FALSE)</f>
        <v>Tubería PVC RD21 de 1´´ (para anclajes)</v>
      </c>
      <c r="C48" s="288"/>
      <c r="D48" s="288"/>
      <c r="E48" s="288"/>
      <c r="F48" s="288"/>
      <c r="G48" s="288"/>
      <c r="H48" s="288"/>
      <c r="I48" s="288"/>
      <c r="J48" s="318" t="str">
        <f>VLOOKUP(A48,MATERIALES!A4:D640,2,FALSE)</f>
        <v>m</v>
      </c>
      <c r="K48" s="289">
        <v>0.35</v>
      </c>
      <c r="L48" s="274"/>
      <c r="M48" s="409">
        <f>VLOOKUP(A48,MATERIALES!A5:D396,4,FALSE)</f>
        <v>5586.4165035287588</v>
      </c>
      <c r="N48" s="279">
        <f>K48*M48</f>
        <v>1955.2457762350655</v>
      </c>
    </row>
    <row r="49" spans="1:14">
      <c r="A49" s="169" t="s">
        <v>1691</v>
      </c>
      <c r="B49" s="49" t="str">
        <f>VLOOKUP(A49,MATERIALES!A6:D373,3,FALSE)</f>
        <v>Formaleta Metálica</v>
      </c>
      <c r="C49" s="432"/>
      <c r="D49" s="432"/>
      <c r="E49" s="432"/>
      <c r="F49" s="432"/>
      <c r="G49" s="432"/>
      <c r="H49" s="432"/>
      <c r="I49" s="432"/>
      <c r="J49" s="319" t="str">
        <f>VLOOKUP(A49,MATERIALES!A5:D641,2,FALSE)</f>
        <v>m2</v>
      </c>
      <c r="K49" s="404">
        <v>1</v>
      </c>
      <c r="L49" s="428"/>
      <c r="M49" s="409">
        <f>VLOOKUP(A49,MATERIALES!A6:D397,4,FALSE)</f>
        <v>13271.714349939291</v>
      </c>
      <c r="N49" s="279">
        <f>K49*M49</f>
        <v>13271.714349939291</v>
      </c>
    </row>
    <row r="50" spans="1:14">
      <c r="A50" s="169" t="s">
        <v>745</v>
      </c>
      <c r="B50" s="49" t="str">
        <f>VLOOKUP(A50,MATERIALES!A6:D373,3,FALSE)</f>
        <v>Acero PDR-60</v>
      </c>
      <c r="C50" s="432"/>
      <c r="D50" s="432"/>
      <c r="E50" s="432"/>
      <c r="F50" s="432"/>
      <c r="G50" s="432"/>
      <c r="H50" s="432"/>
      <c r="I50" s="432"/>
      <c r="J50" s="319" t="str">
        <f>VLOOKUP(A50,MATERIALES!A6:D642,2,FALSE)</f>
        <v>kg</v>
      </c>
      <c r="K50" s="404">
        <v>3.8</v>
      </c>
      <c r="L50" s="428"/>
      <c r="M50" s="409">
        <f>VLOOKUP(A50,MATERIALES!A6:D398,4,FALSE)</f>
        <v>3296.7277658395524</v>
      </c>
      <c r="N50" s="279">
        <f>K50*M50</f>
        <v>12527.565510190298</v>
      </c>
    </row>
    <row r="51" spans="1:14">
      <c r="A51" s="169" t="s">
        <v>832</v>
      </c>
      <c r="B51" s="49" t="str">
        <f>VLOOKUP(A51,MATERIALES!A6:D373,3,FALSE)</f>
        <v>Concreto Resistencia  21 (Mpa)</v>
      </c>
      <c r="C51" s="432"/>
      <c r="D51" s="432"/>
      <c r="E51" s="432"/>
      <c r="F51" s="432"/>
      <c r="G51" s="432"/>
      <c r="H51" s="432"/>
      <c r="I51" s="432"/>
      <c r="J51" s="319" t="str">
        <f>VLOOKUP(A51,MATERIALES!A6:D643,2,FALSE)</f>
        <v>m3</v>
      </c>
      <c r="K51" s="404">
        <v>0.18</v>
      </c>
      <c r="L51" s="428"/>
      <c r="M51" s="409">
        <f>VLOOKUP(A51,MATERIALES!A6:D399,4,FALSE)</f>
        <v>421300.92794922093</v>
      </c>
      <c r="N51" s="279">
        <f>K51*M51</f>
        <v>75834.167030859768</v>
      </c>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103588.69266722442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286">
        <v>0.18</v>
      </c>
      <c r="J58" s="293">
        <v>1</v>
      </c>
      <c r="K58" s="286">
        <f>I58*J58</f>
        <v>0.18</v>
      </c>
      <c r="L58" s="829">
        <f>VLOOKUP(A58,TRANSPORTE!A1:D117,4,FALSE)</f>
        <v>1561.704458162031</v>
      </c>
      <c r="M58" s="830"/>
      <c r="N58" s="294">
        <f>K58*L58</f>
        <v>281.10680246916559</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281.10680246916559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10</v>
      </c>
      <c r="N69" s="402">
        <f>K69/M69</f>
        <v>10826.2</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21494.824361440798</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133332.48596073606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26666.497192147213</v>
      </c>
      <c r="M82" s="860"/>
      <c r="N82" s="57"/>
    </row>
    <row r="83" spans="1:14">
      <c r="B83" s="95" t="s">
        <v>973</v>
      </c>
      <c r="C83" s="96"/>
      <c r="D83" s="96"/>
      <c r="E83" s="96"/>
      <c r="F83" s="96"/>
      <c r="G83" s="96"/>
      <c r="H83" s="96"/>
      <c r="I83" s="93"/>
      <c r="J83" s="94"/>
      <c r="K83" s="311">
        <v>0.05</v>
      </c>
      <c r="L83" s="859">
        <f>N77*K83</f>
        <v>6666.6242980368033</v>
      </c>
      <c r="M83" s="860"/>
      <c r="N83" s="57"/>
    </row>
    <row r="84" spans="1:14" ht="15.75" thickBot="1">
      <c r="B84" s="97" t="s">
        <v>974</v>
      </c>
      <c r="C84" s="98"/>
      <c r="D84" s="98"/>
      <c r="E84" s="98"/>
      <c r="F84" s="98"/>
      <c r="G84" s="98"/>
      <c r="H84" s="98"/>
      <c r="I84" s="99"/>
      <c r="J84" s="100"/>
      <c r="K84" s="312">
        <v>0.05</v>
      </c>
      <c r="L84" s="861">
        <f>N77*K84</f>
        <v>6666.6242980368033</v>
      </c>
      <c r="M84" s="862"/>
      <c r="N84" s="57"/>
    </row>
    <row r="85" spans="1:14" ht="15.75" thickBot="1">
      <c r="B85" s="825" t="s">
        <v>953</v>
      </c>
      <c r="C85" s="826"/>
      <c r="D85" s="826"/>
      <c r="E85" s="826"/>
      <c r="F85" s="826"/>
      <c r="G85" s="826"/>
      <c r="H85" s="826"/>
      <c r="I85" s="826"/>
      <c r="J85" s="826"/>
      <c r="K85" s="826"/>
      <c r="L85" s="826"/>
      <c r="M85" s="827"/>
      <c r="N85" s="58">
        <f>L82+L83+L84</f>
        <v>39999.745788220818</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173332.23174895687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1142</v>
      </c>
      <c r="C31" s="87" t="s">
        <v>2153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53.737060903601993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53.737060903601993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380</v>
      </c>
      <c r="B48" s="49" t="str">
        <f>VLOOKUP(A48,MATERIALES!A5:D373,3,FALSE)</f>
        <v>Armadura de Acero</v>
      </c>
      <c r="C48" s="288"/>
      <c r="D48" s="288"/>
      <c r="E48" s="288"/>
      <c r="F48" s="288"/>
      <c r="G48" s="288"/>
      <c r="H48" s="288"/>
      <c r="I48" s="288"/>
      <c r="J48" s="318" t="str">
        <f>VLOOKUP(A48,MATERIALES!A4:D640,2,FALSE)</f>
        <v>m</v>
      </c>
      <c r="K48" s="289">
        <v>1</v>
      </c>
      <c r="L48" s="274"/>
      <c r="M48" s="409">
        <f>VLOOKUP(A48,MATERIALES!A5:D396,4,FALSE)</f>
        <v>4897.38980005747</v>
      </c>
      <c r="N48" s="279">
        <f>K48*M48</f>
        <v>4897.38980005747</v>
      </c>
    </row>
    <row r="49" spans="1:14">
      <c r="A49" s="169" t="s">
        <v>690</v>
      </c>
      <c r="B49" s="49" t="str">
        <f>VLOOKUP(A49,MATERIALES!A6:D373,3,FALSE)</f>
        <v>Tornillos de Unión de D= 12 mm</v>
      </c>
      <c r="C49" s="432"/>
      <c r="D49" s="432"/>
      <c r="E49" s="432"/>
      <c r="F49" s="432"/>
      <c r="G49" s="432"/>
      <c r="H49" s="432"/>
      <c r="I49" s="432"/>
      <c r="J49" s="319" t="str">
        <f>VLOOKUP(A49,MATERIALES!A5:D641,2,FALSE)</f>
        <v>u</v>
      </c>
      <c r="K49" s="404">
        <v>4</v>
      </c>
      <c r="L49" s="428"/>
      <c r="M49" s="409">
        <f>VLOOKUP(A49,MATERIALES!A6:D397,4,FALSE)</f>
        <v>890.43450910135812</v>
      </c>
      <c r="N49" s="279">
        <f>K49*M49</f>
        <v>3561.7380364054325</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8459.1278364629034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400</v>
      </c>
      <c r="N69" s="402">
        <f>K69/M69</f>
        <v>270.65499999999997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400</v>
      </c>
      <c r="N70" s="402">
        <f>K70/M70</f>
        <v>266.71560903601994</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537.37060903601991</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9050.2355064025251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1810.0471012805051</v>
      </c>
      <c r="M82" s="860"/>
      <c r="N82" s="57"/>
    </row>
    <row r="83" spans="1:14">
      <c r="B83" s="95" t="s">
        <v>973</v>
      </c>
      <c r="C83" s="96"/>
      <c r="D83" s="96"/>
      <c r="E83" s="96"/>
      <c r="F83" s="96"/>
      <c r="G83" s="96"/>
      <c r="H83" s="96"/>
      <c r="I83" s="93"/>
      <c r="J83" s="94"/>
      <c r="K83" s="311">
        <v>0.05</v>
      </c>
      <c r="L83" s="859">
        <f>N77*K83</f>
        <v>452.51177532012628</v>
      </c>
      <c r="M83" s="860"/>
      <c r="N83" s="57"/>
    </row>
    <row r="84" spans="1:14" ht="15.75" thickBot="1">
      <c r="B84" s="97" t="s">
        <v>974</v>
      </c>
      <c r="C84" s="98"/>
      <c r="D84" s="98"/>
      <c r="E84" s="98"/>
      <c r="F84" s="98"/>
      <c r="G84" s="98"/>
      <c r="H84" s="98"/>
      <c r="I84" s="99"/>
      <c r="J84" s="100"/>
      <c r="K84" s="312">
        <v>0.05</v>
      </c>
      <c r="L84" s="861">
        <f>N77*K84</f>
        <v>452.51177532012628</v>
      </c>
      <c r="M84" s="862"/>
      <c r="N84" s="57"/>
    </row>
    <row r="85" spans="1:14" ht="15.75" thickBot="1">
      <c r="B85" s="825" t="s">
        <v>953</v>
      </c>
      <c r="C85" s="826"/>
      <c r="D85" s="826"/>
      <c r="E85" s="826"/>
      <c r="F85" s="826"/>
      <c r="G85" s="826"/>
      <c r="H85" s="826"/>
      <c r="I85" s="826"/>
      <c r="J85" s="826"/>
      <c r="K85" s="826"/>
      <c r="L85" s="826"/>
      <c r="M85" s="827"/>
      <c r="N85" s="58">
        <f>L82+L83+L84</f>
        <v>2715.0706519207574</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11765.306158323283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1143</v>
      </c>
      <c r="C31" s="87" t="s">
        <v>2154</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269</v>
      </c>
      <c r="B36" s="838" t="str">
        <f>VLOOKUP(A36,EQUIPOS!A6:D154,3,FALSE)</f>
        <v>Motoniveladora  potencia 215 HP, ancho de cuchilla 4,27 m, peso 18 ton.</v>
      </c>
      <c r="C36" s="839"/>
      <c r="D36" s="839"/>
      <c r="E36" s="839"/>
      <c r="F36" s="839"/>
      <c r="G36" s="839"/>
      <c r="H36" s="840"/>
      <c r="I36" s="274"/>
      <c r="J36" s="275"/>
      <c r="K36" s="276">
        <f>VLOOKUP(A36,EQUIPOS!A6:D163,4,FALSE)</f>
        <v>156090.31616335062</v>
      </c>
      <c r="L36" s="277"/>
      <c r="M36" s="343">
        <v>15</v>
      </c>
      <c r="N36" s="279">
        <f>K36/M36</f>
        <v>10406.021077556708</v>
      </c>
    </row>
    <row r="37" spans="1:14">
      <c r="A37" s="119" t="s">
        <v>365</v>
      </c>
      <c r="B37" s="838" t="str">
        <f>VLOOKUP(A37,EQUIPOS!A7:D154,3,FALSE)</f>
        <v xml:space="preserve">Vibrocompatador, potencia 153 HP, peso 10 Ton. </v>
      </c>
      <c r="C37" s="839"/>
      <c r="D37" s="839"/>
      <c r="E37" s="839"/>
      <c r="F37" s="839"/>
      <c r="G37" s="839"/>
      <c r="H37" s="840"/>
      <c r="I37" s="428"/>
      <c r="J37" s="429"/>
      <c r="K37" s="276">
        <f>VLOOKUP(A37,EQUIPOS!A7:D164,4,FALSE)</f>
        <v>97601.301141221542</v>
      </c>
      <c r="L37" s="342"/>
      <c r="M37" s="343">
        <v>15</v>
      </c>
      <c r="N37" s="279">
        <f>K37/M37</f>
        <v>6506.7534094147695</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112.11635150600333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17024.89083847748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550</v>
      </c>
      <c r="B48" s="49" t="str">
        <f>VLOOKUP(A48,MATERIALES!A5:D373,3,FALSE)</f>
        <v>Material seleccionado para Relleno</v>
      </c>
      <c r="C48" s="288"/>
      <c r="D48" s="288"/>
      <c r="E48" s="288"/>
      <c r="F48" s="288"/>
      <c r="G48" s="288"/>
      <c r="H48" s="288"/>
      <c r="I48" s="275"/>
      <c r="J48" s="231" t="str">
        <f>VLOOKUP(A48,MATERIALES!A4:D640,2,FALSE)</f>
        <v>m3</v>
      </c>
      <c r="K48" s="289">
        <v>1.05</v>
      </c>
      <c r="L48" s="274"/>
      <c r="M48" s="409">
        <f>VLOOKUP(A48,MATERIALES!A5:D396,4,FALSE)</f>
        <v>26140.613088618444</v>
      </c>
      <c r="N48" s="279">
        <f>K48*M48</f>
        <v>27447.643743049368</v>
      </c>
    </row>
    <row r="49" spans="1:14">
      <c r="A49" s="169"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63.602464935811291</v>
      </c>
      <c r="N49" s="279">
        <f>K49*M49</f>
        <v>1908.0739480743387</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29355.717691123707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VLOOKUP(A60,TRANSPORTE!A1:D117,3,FALSE)</f>
        <v>Transporte de material seleccionado para relleno</v>
      </c>
      <c r="C60" s="324"/>
      <c r="D60" s="324"/>
      <c r="E60" s="324"/>
      <c r="F60" s="324"/>
      <c r="G60" s="324"/>
      <c r="H60" s="318" t="s">
        <v>1999</v>
      </c>
      <c r="I60" s="286">
        <v>1.05</v>
      </c>
      <c r="J60" s="293">
        <v>1</v>
      </c>
      <c r="K60" s="286">
        <f>I60*J60</f>
        <v>1.05</v>
      </c>
      <c r="L60" s="829">
        <f>VLOOKUP(A60,TRANSPORTE!A1:D117,4,FALSE)</f>
        <v>1122.7940548877348</v>
      </c>
      <c r="M60" s="830"/>
      <c r="N60" s="294">
        <f>K60*L60</f>
        <v>1178.9337576321216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1178.9337576321216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120</v>
      </c>
      <c r="N71" s="402">
        <f>K71/M71</f>
        <v>889.05203012006655</v>
      </c>
      <c r="O71" s="112"/>
    </row>
    <row r="72" spans="1:15">
      <c r="A72" s="170"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120</v>
      </c>
      <c r="N72" s="402">
        <f>K72/M72</f>
        <v>1353.2750000000001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2242.3270301200664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49801.869317353376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9960.3738634706751</v>
      </c>
      <c r="M84" s="860"/>
      <c r="N84" s="57"/>
    </row>
    <row r="85" spans="1:14">
      <c r="B85" s="95" t="s">
        <v>973</v>
      </c>
      <c r="C85" s="96"/>
      <c r="D85" s="96"/>
      <c r="E85" s="96"/>
      <c r="F85" s="96"/>
      <c r="G85" s="96"/>
      <c r="H85" s="96"/>
      <c r="I85" s="93"/>
      <c r="J85" s="94"/>
      <c r="K85" s="311">
        <v>0.05</v>
      </c>
      <c r="L85" s="859">
        <f>N79*K85</f>
        <v>2490.0934658676688</v>
      </c>
      <c r="M85" s="860"/>
      <c r="N85" s="57"/>
    </row>
    <row r="86" spans="1:14" ht="15.75" thickBot="1">
      <c r="B86" s="97" t="s">
        <v>974</v>
      </c>
      <c r="C86" s="98"/>
      <c r="D86" s="98"/>
      <c r="E86" s="98"/>
      <c r="F86" s="98"/>
      <c r="G86" s="98"/>
      <c r="H86" s="98"/>
      <c r="I86" s="99"/>
      <c r="J86" s="100"/>
      <c r="K86" s="312">
        <v>0.05</v>
      </c>
      <c r="L86" s="861">
        <f>N79*K86</f>
        <v>2490.0934658676688</v>
      </c>
      <c r="M86" s="862"/>
      <c r="N86" s="57"/>
    </row>
    <row r="87" spans="1:14" ht="15.75" thickBot="1">
      <c r="B87" s="825" t="s">
        <v>953</v>
      </c>
      <c r="C87" s="826"/>
      <c r="D87" s="826"/>
      <c r="E87" s="826"/>
      <c r="F87" s="826"/>
      <c r="G87" s="826"/>
      <c r="H87" s="826"/>
      <c r="I87" s="826"/>
      <c r="J87" s="826"/>
      <c r="K87" s="826"/>
      <c r="L87" s="826"/>
      <c r="M87" s="827"/>
      <c r="N87" s="58">
        <f>L84+L85+L86</f>
        <v>14940.560795206013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64742.430112559392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2.25" customHeight="1" thickBot="1">
      <c r="A31" t="s">
        <v>1845</v>
      </c>
      <c r="B31" s="86" t="s">
        <v>1144</v>
      </c>
      <c r="C31" s="965" t="s">
        <v>2155</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8077.5130468480347</v>
      </c>
      <c r="N50" s="279">
        <f>K50*M50</f>
        <v>16155.026093696069</v>
      </c>
    </row>
    <row r="51" spans="1:14">
      <c r="A51" s="169" t="s">
        <v>921</v>
      </c>
      <c r="B51" s="49" t="str">
        <f>VLOOKUP(A51,MATERIALES!A6:D373,3,FALSE)</f>
        <v>Malla para gaviones (2M3)</v>
      </c>
      <c r="C51" s="432"/>
      <c r="D51" s="432"/>
      <c r="E51" s="432"/>
      <c r="F51" s="432"/>
      <c r="G51" s="432"/>
      <c r="H51" s="432"/>
      <c r="I51" s="432"/>
      <c r="J51" s="319" t="str">
        <f>VLOOKUP(A51,MATERIALES!A6:D643,2,FALSE)</f>
        <v>u</v>
      </c>
      <c r="K51" s="404">
        <v>0.5</v>
      </c>
      <c r="L51" s="428"/>
      <c r="M51" s="409">
        <f>VLOOKUP(A51,MATERIALES!A6:D399,4,FALSE)</f>
        <v>73479.838315849411</v>
      </c>
      <c r="N51" s="279">
        <f>K51*M51</f>
        <v>36739.919157924705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105562.61411872655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124069.37976367916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24813.875952735834</v>
      </c>
      <c r="M84" s="860"/>
      <c r="N84" s="57"/>
    </row>
    <row r="85" spans="1:14">
      <c r="B85" s="95" t="s">
        <v>973</v>
      </c>
      <c r="C85" s="96"/>
      <c r="D85" s="96"/>
      <c r="E85" s="96"/>
      <c r="F85" s="96"/>
      <c r="G85" s="96"/>
      <c r="H85" s="96"/>
      <c r="I85" s="93"/>
      <c r="J85" s="94"/>
      <c r="K85" s="311">
        <v>0.05</v>
      </c>
      <c r="L85" s="859">
        <f>N79*K85</f>
        <v>6203.4689881839586</v>
      </c>
      <c r="M85" s="860"/>
      <c r="N85" s="57"/>
    </row>
    <row r="86" spans="1:14" ht="15.75" thickBot="1">
      <c r="B86" s="97" t="s">
        <v>974</v>
      </c>
      <c r="C86" s="98"/>
      <c r="D86" s="98"/>
      <c r="E86" s="98"/>
      <c r="F86" s="98"/>
      <c r="G86" s="98"/>
      <c r="H86" s="98"/>
      <c r="I86" s="99"/>
      <c r="J86" s="100"/>
      <c r="K86" s="312">
        <v>0.05</v>
      </c>
      <c r="L86" s="861">
        <f>N79*K86</f>
        <v>6203.4689881839586</v>
      </c>
      <c r="M86" s="862"/>
      <c r="N86" s="57"/>
    </row>
    <row r="87" spans="1:14" ht="15.75" thickBot="1">
      <c r="B87" s="825" t="s">
        <v>953</v>
      </c>
      <c r="C87" s="826"/>
      <c r="D87" s="826"/>
      <c r="E87" s="826"/>
      <c r="F87" s="826"/>
      <c r="G87" s="826"/>
      <c r="H87" s="826"/>
      <c r="I87" s="826"/>
      <c r="J87" s="826"/>
      <c r="K87" s="826"/>
      <c r="L87" s="826"/>
      <c r="M87" s="827"/>
      <c r="N87" s="58">
        <f>L84+L85+L86</f>
        <v>37220.813929103751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161290.19369278289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1.5" customHeight="1" thickBot="1">
      <c r="A31" t="s">
        <v>1845</v>
      </c>
      <c r="B31" s="86" t="s">
        <v>1692</v>
      </c>
      <c r="C31" s="965" t="s">
        <v>2156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8077.5130468480347</v>
      </c>
      <c r="N50" s="279">
        <f>K50*M50</f>
        <v>16155.026093696069</v>
      </c>
    </row>
    <row r="51" spans="1:14">
      <c r="A51" s="169" t="s">
        <v>925</v>
      </c>
      <c r="B51" s="49" t="str">
        <f>VLOOKUP(A51,MATERIALES!A6:D373,3,FALSE)</f>
        <v>Malla Ciclónica Para Gaviones Galvanizada Aleación Zn-5A1-Mm Cal 12 (2M3)</v>
      </c>
      <c r="C51" s="432"/>
      <c r="D51" s="432"/>
      <c r="E51" s="432"/>
      <c r="F51" s="432"/>
      <c r="G51" s="432"/>
      <c r="H51" s="432"/>
      <c r="I51" s="432"/>
      <c r="J51" s="319" t="str">
        <f>VLOOKUP(A51,MATERIALES!A6:D643,2,FALSE)</f>
        <v>u</v>
      </c>
      <c r="K51" s="404">
        <v>0.5</v>
      </c>
      <c r="L51" s="428"/>
      <c r="M51" s="409">
        <f>VLOOKUP(A51,MATERIALES!A6:D399,4,FALSE)</f>
        <v>134402.6088201919</v>
      </c>
      <c r="N51" s="279">
        <f>K51*M51</f>
        <v>67201.304410095952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136023.99937089777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154530.7650158504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30906.153003170082</v>
      </c>
      <c r="M84" s="860"/>
      <c r="N84" s="57"/>
    </row>
    <row r="85" spans="1:14">
      <c r="B85" s="95" t="s">
        <v>973</v>
      </c>
      <c r="C85" s="96"/>
      <c r="D85" s="96"/>
      <c r="E85" s="96"/>
      <c r="F85" s="96"/>
      <c r="G85" s="96"/>
      <c r="H85" s="96"/>
      <c r="I85" s="93"/>
      <c r="J85" s="94"/>
      <c r="K85" s="311">
        <v>0.05</v>
      </c>
      <c r="L85" s="859">
        <f>N79*K85</f>
        <v>7726.5382507925206</v>
      </c>
      <c r="M85" s="860"/>
      <c r="N85" s="57"/>
    </row>
    <row r="86" spans="1:14" ht="15.75" thickBot="1">
      <c r="B86" s="97" t="s">
        <v>974</v>
      </c>
      <c r="C86" s="98"/>
      <c r="D86" s="98"/>
      <c r="E86" s="98"/>
      <c r="F86" s="98"/>
      <c r="G86" s="98"/>
      <c r="H86" s="98"/>
      <c r="I86" s="99"/>
      <c r="J86" s="100"/>
      <c r="K86" s="312">
        <v>0.05</v>
      </c>
      <c r="L86" s="861">
        <f>N79*K86</f>
        <v>7726.5382507925206</v>
      </c>
      <c r="M86" s="862"/>
      <c r="N86" s="57"/>
    </row>
    <row r="87" spans="1:14" ht="15.75" thickBot="1">
      <c r="B87" s="825" t="s">
        <v>953</v>
      </c>
      <c r="C87" s="826"/>
      <c r="D87" s="826"/>
      <c r="E87" s="826"/>
      <c r="F87" s="826"/>
      <c r="G87" s="826"/>
      <c r="H87" s="826"/>
      <c r="I87" s="826"/>
      <c r="J87" s="826"/>
      <c r="K87" s="826"/>
      <c r="L87" s="826"/>
      <c r="M87" s="827"/>
      <c r="N87" s="58">
        <f>L84+L85+L86</f>
        <v>46359.229504755131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200889.99452060554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1693</v>
      </c>
      <c r="C31" s="965" t="s">
        <v>2157</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8077.5130468480347</v>
      </c>
      <c r="N50" s="279">
        <f>K50*M50</f>
        <v>16155.026093696069</v>
      </c>
    </row>
    <row r="51" spans="1:14">
      <c r="A51" s="169" t="s">
        <v>927</v>
      </c>
      <c r="B51" s="49" t="str">
        <f>VLOOKUP(A51,MATERIALES!A6:D373,3,FALSE)</f>
        <v>Malla Ciclónica Para Gaviones Galvanizada Y Plastificada Con Pvc Cal 12 (2M3)</v>
      </c>
      <c r="C51" s="432"/>
      <c r="D51" s="432"/>
      <c r="E51" s="432"/>
      <c r="F51" s="432"/>
      <c r="G51" s="432"/>
      <c r="H51" s="432"/>
      <c r="I51" s="432"/>
      <c r="J51" s="319" t="str">
        <f>VLOOKUP(A51,MATERIALES!A6:D643,2,FALSE)</f>
        <v>u</v>
      </c>
      <c r="K51" s="404">
        <v>0.5</v>
      </c>
      <c r="L51" s="428"/>
      <c r="M51" s="409">
        <f>VLOOKUP(A51,MATERIALES!A6:D399,4,FALSE)</f>
        <v>146921.6940017241</v>
      </c>
      <c r="N51" s="279">
        <f>K51*M51</f>
        <v>73460.84700086205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142283.54196166387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160790.30760661649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32158.0615213233</v>
      </c>
      <c r="M84" s="860"/>
      <c r="N84" s="57"/>
    </row>
    <row r="85" spans="1:14">
      <c r="B85" s="95" t="s">
        <v>973</v>
      </c>
      <c r="C85" s="96"/>
      <c r="D85" s="96"/>
      <c r="E85" s="96"/>
      <c r="F85" s="96"/>
      <c r="G85" s="96"/>
      <c r="H85" s="96"/>
      <c r="I85" s="93"/>
      <c r="J85" s="94"/>
      <c r="K85" s="311">
        <v>0.05</v>
      </c>
      <c r="L85" s="859">
        <f>N79*K85</f>
        <v>8039.5153803308249</v>
      </c>
      <c r="M85" s="860"/>
      <c r="N85" s="57"/>
    </row>
    <row r="86" spans="1:14" ht="15.75" thickBot="1">
      <c r="B86" s="97" t="s">
        <v>974</v>
      </c>
      <c r="C86" s="98"/>
      <c r="D86" s="98"/>
      <c r="E86" s="98"/>
      <c r="F86" s="98"/>
      <c r="G86" s="98"/>
      <c r="H86" s="98"/>
      <c r="I86" s="99"/>
      <c r="J86" s="100"/>
      <c r="K86" s="312">
        <v>0.05</v>
      </c>
      <c r="L86" s="861">
        <f>N79*K86</f>
        <v>8039.5153803308249</v>
      </c>
      <c r="M86" s="862"/>
      <c r="N86" s="57"/>
    </row>
    <row r="87" spans="1:14" ht="15.75" thickBot="1">
      <c r="B87" s="825" t="s">
        <v>953</v>
      </c>
      <c r="C87" s="826"/>
      <c r="D87" s="826"/>
      <c r="E87" s="826"/>
      <c r="F87" s="826"/>
      <c r="G87" s="826"/>
      <c r="H87" s="826"/>
      <c r="I87" s="826"/>
      <c r="J87" s="826"/>
      <c r="K87" s="826"/>
      <c r="L87" s="826"/>
      <c r="M87" s="827"/>
      <c r="N87" s="58">
        <f>L84+L85+L86</f>
        <v>48237.092281984951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209027.39988860145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1694</v>
      </c>
      <c r="C31" s="965" t="s">
        <v>2158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5422.3907667817375</v>
      </c>
      <c r="N49" s="279">
        <f>K49*M49</f>
        <v>6235.749381798998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8077.5130468480347</v>
      </c>
      <c r="N50" s="279">
        <f>K50*M50</f>
        <v>16155.026093696069</v>
      </c>
    </row>
    <row r="51" spans="1:14">
      <c r="A51" s="172" t="s">
        <v>929</v>
      </c>
      <c r="B51" s="49" t="str">
        <f>VLOOKUP(A51,MATERIALES!A6:D373,3,FALSE)</f>
        <v>Malla Ciclónica Para Gaviones Galvanizada Aleación Zn-5A1-Mm Y Plastificada Pvc Cal 12 (2M3)</v>
      </c>
      <c r="C51" s="432"/>
      <c r="D51" s="432"/>
      <c r="E51" s="432"/>
      <c r="F51" s="432"/>
      <c r="G51" s="432"/>
      <c r="H51" s="432"/>
      <c r="I51" s="432"/>
      <c r="J51" s="319" t="str">
        <f>VLOOKUP(A51,MATERIALES!A6:D643,2,FALSE)</f>
        <v>u</v>
      </c>
      <c r="K51" s="404">
        <v>0.5</v>
      </c>
      <c r="L51" s="428"/>
      <c r="M51" s="409">
        <f>VLOOKUP(A51,MATERIALES!A6:D399,4,FALSE)</f>
        <v>146921.6940017241</v>
      </c>
      <c r="N51" s="279">
        <f>K51*M51</f>
        <v>73460.84700086205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142283.54196166387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160790.30760661649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32158.0615213233</v>
      </c>
      <c r="M84" s="860"/>
      <c r="N84" s="57"/>
    </row>
    <row r="85" spans="1:14">
      <c r="B85" s="95" t="s">
        <v>973</v>
      </c>
      <c r="C85" s="96"/>
      <c r="D85" s="96"/>
      <c r="E85" s="96"/>
      <c r="F85" s="96"/>
      <c r="G85" s="96"/>
      <c r="H85" s="96"/>
      <c r="I85" s="93"/>
      <c r="J85" s="94"/>
      <c r="K85" s="311">
        <v>0.05</v>
      </c>
      <c r="L85" s="859">
        <f>N79*K85</f>
        <v>8039.5153803308249</v>
      </c>
      <c r="M85" s="860"/>
      <c r="N85" s="57"/>
    </row>
    <row r="86" spans="1:14" ht="15.75" thickBot="1">
      <c r="B86" s="97" t="s">
        <v>974</v>
      </c>
      <c r="C86" s="98"/>
      <c r="D86" s="98"/>
      <c r="E86" s="98"/>
      <c r="F86" s="98"/>
      <c r="G86" s="98"/>
      <c r="H86" s="98"/>
      <c r="I86" s="99"/>
      <c r="J86" s="100"/>
      <c r="K86" s="312">
        <v>0.05</v>
      </c>
      <c r="L86" s="861">
        <f>N79*K86</f>
        <v>8039.5153803308249</v>
      </c>
      <c r="M86" s="862"/>
      <c r="N86" s="57"/>
    </row>
    <row r="87" spans="1:14" ht="15.75" thickBot="1">
      <c r="B87" s="825" t="s">
        <v>953</v>
      </c>
      <c r="C87" s="826"/>
      <c r="D87" s="826"/>
      <c r="E87" s="826"/>
      <c r="F87" s="826"/>
      <c r="G87" s="826"/>
      <c r="H87" s="826"/>
      <c r="I87" s="826"/>
      <c r="J87" s="826"/>
      <c r="K87" s="826"/>
      <c r="L87" s="826"/>
      <c r="M87" s="827"/>
      <c r="N87" s="58">
        <f>L84+L85+L86</f>
        <v>48237.092281984951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209027.39988860145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1145</v>
      </c>
      <c r="C31" s="965" t="s">
        <v>1734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5422.3907667817375</v>
      </c>
      <c r="N49" s="279">
        <f>K49*M49</f>
        <v>2711.1953833908688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8077.5130468480347</v>
      </c>
      <c r="N50" s="279">
        <f>K50*M50</f>
        <v>8077.5130468480347</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98466.336257197661</v>
      </c>
      <c r="N51" s="279">
        <f>K51*M51</f>
        <v>98466.336257197661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155686.96417274335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174193.72981769597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34838.745963539193</v>
      </c>
      <c r="M84" s="860"/>
      <c r="N84" s="57"/>
    </row>
    <row r="85" spans="1:14">
      <c r="B85" s="95" t="s">
        <v>973</v>
      </c>
      <c r="C85" s="96"/>
      <c r="D85" s="96"/>
      <c r="E85" s="96"/>
      <c r="F85" s="96"/>
      <c r="G85" s="96"/>
      <c r="H85" s="96"/>
      <c r="I85" s="93"/>
      <c r="J85" s="94"/>
      <c r="K85" s="311">
        <v>0.05</v>
      </c>
      <c r="L85" s="859">
        <f>N79*K85</f>
        <v>8709.6864908847983</v>
      </c>
      <c r="M85" s="860"/>
      <c r="N85" s="57"/>
    </row>
    <row r="86" spans="1:14" ht="15.75" thickBot="1">
      <c r="B86" s="97" t="s">
        <v>974</v>
      </c>
      <c r="C86" s="98"/>
      <c r="D86" s="98"/>
      <c r="E86" s="98"/>
      <c r="F86" s="98"/>
      <c r="G86" s="98"/>
      <c r="H86" s="98"/>
      <c r="I86" s="99"/>
      <c r="J86" s="100"/>
      <c r="K86" s="312">
        <v>0.05</v>
      </c>
      <c r="L86" s="861">
        <f>N79*K86</f>
        <v>8709.6864908847983</v>
      </c>
      <c r="M86" s="862"/>
      <c r="N86" s="57"/>
    </row>
    <row r="87" spans="1:14" ht="15.75" thickBot="1">
      <c r="B87" s="825" t="s">
        <v>953</v>
      </c>
      <c r="C87" s="826"/>
      <c r="D87" s="826"/>
      <c r="E87" s="826"/>
      <c r="F87" s="826"/>
      <c r="G87" s="826"/>
      <c r="H87" s="826"/>
      <c r="I87" s="826"/>
      <c r="J87" s="826"/>
      <c r="K87" s="826"/>
      <c r="L87" s="826"/>
      <c r="M87" s="827"/>
      <c r="N87" s="58">
        <f>L84+L85+L86</f>
        <v>52258.118945308794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226451.84876300476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1695</v>
      </c>
      <c r="C31" s="965" t="s">
        <v>1696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5422.3907667817375</v>
      </c>
      <c r="N49" s="279">
        <f>K49*M49</f>
        <v>2711.1953833908688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8077.5130468480347</v>
      </c>
      <c r="N50" s="279">
        <f>K50*M50</f>
        <v>8077.5130468480347</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98466.336257197661</v>
      </c>
      <c r="N51" s="279">
        <f>K51*M51</f>
        <v>98466.336257197661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155686.96417274335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174193.72981769597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34838.745963539193</v>
      </c>
      <c r="M84" s="860"/>
      <c r="N84" s="57"/>
    </row>
    <row r="85" spans="1:14">
      <c r="B85" s="95" t="s">
        <v>973</v>
      </c>
      <c r="C85" s="96"/>
      <c r="D85" s="96"/>
      <c r="E85" s="96"/>
      <c r="F85" s="96"/>
      <c r="G85" s="96"/>
      <c r="H85" s="96"/>
      <c r="I85" s="93"/>
      <c r="J85" s="94"/>
      <c r="K85" s="311">
        <v>0.05</v>
      </c>
      <c r="L85" s="859">
        <f>N79*K85</f>
        <v>8709.6864908847983</v>
      </c>
      <c r="M85" s="860"/>
      <c r="N85" s="57"/>
    </row>
    <row r="86" spans="1:14" ht="15.75" thickBot="1">
      <c r="B86" s="97" t="s">
        <v>974</v>
      </c>
      <c r="C86" s="98"/>
      <c r="D86" s="98"/>
      <c r="E86" s="98"/>
      <c r="F86" s="98"/>
      <c r="G86" s="98"/>
      <c r="H86" s="98"/>
      <c r="I86" s="99"/>
      <c r="J86" s="100"/>
      <c r="K86" s="312">
        <v>0.05</v>
      </c>
      <c r="L86" s="861">
        <f>N79*K86</f>
        <v>8709.6864908847983</v>
      </c>
      <c r="M86" s="862"/>
      <c r="N86" s="57"/>
    </row>
    <row r="87" spans="1:14" ht="15.75" thickBot="1">
      <c r="B87" s="825" t="s">
        <v>953</v>
      </c>
      <c r="C87" s="826"/>
      <c r="D87" s="826"/>
      <c r="E87" s="826"/>
      <c r="F87" s="826"/>
      <c r="G87" s="826"/>
      <c r="H87" s="826"/>
      <c r="I87" s="826"/>
      <c r="J87" s="826"/>
      <c r="K87" s="826"/>
      <c r="L87" s="826"/>
      <c r="M87" s="827"/>
      <c r="N87" s="58">
        <f>L84+L85+L86</f>
        <v>52258.118945308794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226451.84876300476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1697</v>
      </c>
      <c r="C31" s="965" t="s">
        <v>1698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5422.3907667817375</v>
      </c>
      <c r="N49" s="279">
        <f>K49*M49</f>
        <v>2711.1953833908688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8077.5130468480347</v>
      </c>
      <c r="N50" s="279">
        <f>K50*M50</f>
        <v>8077.5130468480347</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98466.336257197661</v>
      </c>
      <c r="N51" s="279">
        <f>K51*M51</f>
        <v>98466.336257197661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155686.96417274335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174193.72981769597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34838.745963539193</v>
      </c>
      <c r="M84" s="860"/>
      <c r="N84" s="57"/>
    </row>
    <row r="85" spans="1:14">
      <c r="B85" s="95" t="s">
        <v>973</v>
      </c>
      <c r="C85" s="96"/>
      <c r="D85" s="96"/>
      <c r="E85" s="96"/>
      <c r="F85" s="96"/>
      <c r="G85" s="96"/>
      <c r="H85" s="96"/>
      <c r="I85" s="93"/>
      <c r="J85" s="94"/>
      <c r="K85" s="311">
        <v>0.05</v>
      </c>
      <c r="L85" s="859">
        <f>N79*K85</f>
        <v>8709.6864908847983</v>
      </c>
      <c r="M85" s="860"/>
      <c r="N85" s="57"/>
    </row>
    <row r="86" spans="1:14" ht="15.75" thickBot="1">
      <c r="B86" s="97" t="s">
        <v>974</v>
      </c>
      <c r="C86" s="98"/>
      <c r="D86" s="98"/>
      <c r="E86" s="98"/>
      <c r="F86" s="98"/>
      <c r="G86" s="98"/>
      <c r="H86" s="98"/>
      <c r="I86" s="99"/>
      <c r="J86" s="100"/>
      <c r="K86" s="312">
        <v>0.05</v>
      </c>
      <c r="L86" s="861">
        <f>N79*K86</f>
        <v>8709.6864908847983</v>
      </c>
      <c r="M86" s="862"/>
      <c r="N86" s="57"/>
    </row>
    <row r="87" spans="1:14" ht="15.75" thickBot="1">
      <c r="B87" s="825" t="s">
        <v>953</v>
      </c>
      <c r="C87" s="826"/>
      <c r="D87" s="826"/>
      <c r="E87" s="826"/>
      <c r="F87" s="826"/>
      <c r="G87" s="826"/>
      <c r="H87" s="826"/>
      <c r="I87" s="826"/>
      <c r="J87" s="826"/>
      <c r="K87" s="826"/>
      <c r="L87" s="826"/>
      <c r="M87" s="827"/>
      <c r="N87" s="58">
        <f>L84+L85+L86</f>
        <v>52258.118945308794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226451.84876300476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1699</v>
      </c>
      <c r="C31" s="965" t="s">
        <v>1700</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808.02560903602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42210.835895733428</v>
      </c>
      <c r="N48" s="279">
        <f>K48*M48</f>
        <v>46431.919485306775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5422.3907667817375</v>
      </c>
      <c r="N49" s="279">
        <f>K49*M49</f>
        <v>2711.1953833908688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8077.5130468480347</v>
      </c>
      <c r="N50" s="279">
        <f>K50*M50</f>
        <v>8077.5130468480347</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98466.336257197661</v>
      </c>
      <c r="N51" s="279">
        <f>K51*M51</f>
        <v>98466.336257197661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155686.96417274335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9">
        <f>VLOOKUP(A60,TRANSPORTE!A1:D117,4,FALSE)</f>
        <v>1398.3889592692697</v>
      </c>
      <c r="M60" s="830"/>
      <c r="N60" s="294">
        <f>K60*L60</f>
        <v>1538.2278551961967</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1538.2278551961967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16160.5121807204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174193.72981769597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34838.745963539193</v>
      </c>
      <c r="M84" s="860"/>
      <c r="N84" s="57"/>
    </row>
    <row r="85" spans="1:14">
      <c r="B85" s="95" t="s">
        <v>973</v>
      </c>
      <c r="C85" s="96"/>
      <c r="D85" s="96"/>
      <c r="E85" s="96"/>
      <c r="F85" s="96"/>
      <c r="G85" s="96"/>
      <c r="H85" s="96"/>
      <c r="I85" s="93"/>
      <c r="J85" s="94"/>
      <c r="K85" s="311">
        <v>0.05</v>
      </c>
      <c r="L85" s="859">
        <f>N79*K85</f>
        <v>8709.6864908847983</v>
      </c>
      <c r="M85" s="860"/>
      <c r="N85" s="57"/>
    </row>
    <row r="86" spans="1:14" ht="15.75" thickBot="1">
      <c r="B86" s="97" t="s">
        <v>974</v>
      </c>
      <c r="C86" s="98"/>
      <c r="D86" s="98"/>
      <c r="E86" s="98"/>
      <c r="F86" s="98"/>
      <c r="G86" s="98"/>
      <c r="H86" s="98"/>
      <c r="I86" s="99"/>
      <c r="J86" s="100"/>
      <c r="K86" s="312">
        <v>0.05</v>
      </c>
      <c r="L86" s="861">
        <f>N79*K86</f>
        <v>8709.6864908847983</v>
      </c>
      <c r="M86" s="862"/>
      <c r="N86" s="57"/>
    </row>
    <row r="87" spans="1:14" ht="15.75" thickBot="1">
      <c r="B87" s="825" t="s">
        <v>953</v>
      </c>
      <c r="C87" s="826"/>
      <c r="D87" s="826"/>
      <c r="E87" s="826"/>
      <c r="F87" s="826"/>
      <c r="G87" s="826"/>
      <c r="H87" s="826"/>
      <c r="I87" s="826"/>
      <c r="J87" s="826"/>
      <c r="K87" s="826"/>
      <c r="L87" s="826"/>
      <c r="M87" s="827"/>
      <c r="N87" s="58">
        <f>L84+L85+L86</f>
        <v>52258.118945308794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226451.84876300476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8.5" customHeight="1" thickBot="1">
      <c r="A31" t="s">
        <v>1845</v>
      </c>
      <c r="B31" s="86" t="s">
        <v>1701</v>
      </c>
      <c r="C31" s="965" t="s">
        <v>1702</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6953.8694996487011</v>
      </c>
      <c r="N48" s="279">
        <f>K48*M48</f>
        <v>9040.0303495433109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9040.0303495433109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1616.0512180720398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10656.081567615351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2131.2163135230703</v>
      </c>
      <c r="M84" s="860"/>
      <c r="N84" s="57"/>
    </row>
    <row r="85" spans="1:14">
      <c r="B85" s="95" t="s">
        <v>973</v>
      </c>
      <c r="C85" s="96"/>
      <c r="D85" s="96"/>
      <c r="E85" s="96"/>
      <c r="F85" s="96"/>
      <c r="G85" s="96"/>
      <c r="H85" s="96"/>
      <c r="I85" s="93"/>
      <c r="J85" s="94"/>
      <c r="K85" s="311">
        <v>0.05</v>
      </c>
      <c r="L85" s="859">
        <f>N79*K85</f>
        <v>532.80407838076758</v>
      </c>
      <c r="M85" s="860"/>
      <c r="N85" s="57"/>
    </row>
    <row r="86" spans="1:14" ht="15.75" thickBot="1">
      <c r="B86" s="97" t="s">
        <v>974</v>
      </c>
      <c r="C86" s="98"/>
      <c r="D86" s="98"/>
      <c r="E86" s="98"/>
      <c r="F86" s="98"/>
      <c r="G86" s="98"/>
      <c r="H86" s="98"/>
      <c r="I86" s="99"/>
      <c r="J86" s="100"/>
      <c r="K86" s="312">
        <v>0.05</v>
      </c>
      <c r="L86" s="861">
        <f>N79*K86</f>
        <v>532.80407838076758</v>
      </c>
      <c r="M86" s="862"/>
      <c r="N86" s="57"/>
    </row>
    <row r="87" spans="1:14" ht="15.75" thickBot="1">
      <c r="B87" s="825" t="s">
        <v>953</v>
      </c>
      <c r="C87" s="826"/>
      <c r="D87" s="826"/>
      <c r="E87" s="826"/>
      <c r="F87" s="826"/>
      <c r="G87" s="826"/>
      <c r="H87" s="826"/>
      <c r="I87" s="826"/>
      <c r="J87" s="826"/>
      <c r="K87" s="826"/>
      <c r="L87" s="826"/>
      <c r="M87" s="827"/>
      <c r="N87" s="58">
        <f>L84+L85+L86</f>
        <v>3196.824470284605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13852.906037899957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 customHeight="1" thickBot="1">
      <c r="A31" t="s">
        <v>1845</v>
      </c>
      <c r="B31" s="86" t="s">
        <v>1703</v>
      </c>
      <c r="C31" s="965" t="s">
        <v>1704</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13610.927496263617</v>
      </c>
      <c r="N48" s="279">
        <f>K48*M48</f>
        <v>17694.205745142703</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17694.205745142703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1616.0512180720398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19310.256963214742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3862.0513926429485</v>
      </c>
      <c r="M84" s="860"/>
      <c r="N84" s="57"/>
    </row>
    <row r="85" spans="1:14">
      <c r="B85" s="95" t="s">
        <v>973</v>
      </c>
      <c r="C85" s="96"/>
      <c r="D85" s="96"/>
      <c r="E85" s="96"/>
      <c r="F85" s="96"/>
      <c r="G85" s="96"/>
      <c r="H85" s="96"/>
      <c r="I85" s="93"/>
      <c r="J85" s="94"/>
      <c r="K85" s="311">
        <v>0.05</v>
      </c>
      <c r="L85" s="859">
        <f>N79*K85</f>
        <v>965.51284816073712</v>
      </c>
      <c r="M85" s="860"/>
      <c r="N85" s="57"/>
    </row>
    <row r="86" spans="1:14" ht="15.75" thickBot="1">
      <c r="B86" s="97" t="s">
        <v>974</v>
      </c>
      <c r="C86" s="98"/>
      <c r="D86" s="98"/>
      <c r="E86" s="98"/>
      <c r="F86" s="98"/>
      <c r="G86" s="98"/>
      <c r="H86" s="98"/>
      <c r="I86" s="99"/>
      <c r="J86" s="100"/>
      <c r="K86" s="312">
        <v>0.05</v>
      </c>
      <c r="L86" s="861">
        <f>N79*K86</f>
        <v>965.51284816073712</v>
      </c>
      <c r="M86" s="862"/>
      <c r="N86" s="57"/>
    </row>
    <row r="87" spans="1:14" ht="15.75" thickBot="1">
      <c r="B87" s="825" t="s">
        <v>953</v>
      </c>
      <c r="C87" s="826"/>
      <c r="D87" s="826"/>
      <c r="E87" s="826"/>
      <c r="F87" s="826"/>
      <c r="G87" s="826"/>
      <c r="H87" s="826"/>
      <c r="I87" s="826"/>
      <c r="J87" s="826"/>
      <c r="K87" s="826"/>
      <c r="L87" s="826"/>
      <c r="M87" s="827"/>
      <c r="N87" s="58">
        <f>L84+L85+L86</f>
        <v>5793.0770889644227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25103.334052179165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1705</v>
      </c>
      <c r="C31" s="965" t="s">
        <v>2159</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6953.8694996487011</v>
      </c>
      <c r="N48" s="279">
        <f>K48*M48</f>
        <v>9040.0303495433109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9040.0303495433109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1616.0512180720398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10656.081567615351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2131.2163135230703</v>
      </c>
      <c r="M84" s="860"/>
      <c r="N84" s="57"/>
    </row>
    <row r="85" spans="1:14">
      <c r="B85" s="95" t="s">
        <v>973</v>
      </c>
      <c r="C85" s="96"/>
      <c r="D85" s="96"/>
      <c r="E85" s="96"/>
      <c r="F85" s="96"/>
      <c r="G85" s="96"/>
      <c r="H85" s="96"/>
      <c r="I85" s="93"/>
      <c r="J85" s="94"/>
      <c r="K85" s="311">
        <v>0.05</v>
      </c>
      <c r="L85" s="859">
        <f>N79*K85</f>
        <v>532.80407838076758</v>
      </c>
      <c r="M85" s="860"/>
      <c r="N85" s="57"/>
    </row>
    <row r="86" spans="1:14" ht="15.75" thickBot="1">
      <c r="B86" s="97" t="s">
        <v>974</v>
      </c>
      <c r="C86" s="98"/>
      <c r="D86" s="98"/>
      <c r="E86" s="98"/>
      <c r="F86" s="98"/>
      <c r="G86" s="98"/>
      <c r="H86" s="98"/>
      <c r="I86" s="99"/>
      <c r="J86" s="100"/>
      <c r="K86" s="312">
        <v>0.05</v>
      </c>
      <c r="L86" s="861">
        <f>N79*K86</f>
        <v>532.80407838076758</v>
      </c>
      <c r="M86" s="862"/>
      <c r="N86" s="57"/>
    </row>
    <row r="87" spans="1:14" ht="15.75" thickBot="1">
      <c r="B87" s="825" t="s">
        <v>953</v>
      </c>
      <c r="C87" s="826"/>
      <c r="D87" s="826"/>
      <c r="E87" s="826"/>
      <c r="F87" s="826"/>
      <c r="G87" s="826"/>
      <c r="H87" s="826"/>
      <c r="I87" s="826"/>
      <c r="J87" s="826"/>
      <c r="K87" s="826"/>
      <c r="L87" s="826"/>
      <c r="M87" s="827"/>
      <c r="N87" s="58">
        <f>L84+L85+L86</f>
        <v>3196.824470284605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13852.906037899957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 customHeight="1" thickBot="1">
      <c r="A31" t="s">
        <v>1845</v>
      </c>
      <c r="B31" s="86" t="s">
        <v>1706</v>
      </c>
      <c r="C31" s="965" t="s">
        <v>2160</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13610.927496263617</v>
      </c>
      <c r="N48" s="279">
        <f>K48*M48</f>
        <v>17694.205745142703</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17694.205745142703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1616.0512180720398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19310.256963214742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3862.0513926429485</v>
      </c>
      <c r="M84" s="860"/>
      <c r="N84" s="57"/>
    </row>
    <row r="85" spans="1:14">
      <c r="B85" s="95" t="s">
        <v>973</v>
      </c>
      <c r="C85" s="96"/>
      <c r="D85" s="96"/>
      <c r="E85" s="96"/>
      <c r="F85" s="96"/>
      <c r="G85" s="96"/>
      <c r="H85" s="96"/>
      <c r="I85" s="93"/>
      <c r="J85" s="94"/>
      <c r="K85" s="311">
        <v>0.05</v>
      </c>
      <c r="L85" s="859">
        <f>N79*K85</f>
        <v>965.51284816073712</v>
      </c>
      <c r="M85" s="860"/>
      <c r="N85" s="57"/>
    </row>
    <row r="86" spans="1:14" ht="15.75" thickBot="1">
      <c r="B86" s="97" t="s">
        <v>974</v>
      </c>
      <c r="C86" s="98"/>
      <c r="D86" s="98"/>
      <c r="E86" s="98"/>
      <c r="F86" s="98"/>
      <c r="G86" s="98"/>
      <c r="H86" s="98"/>
      <c r="I86" s="99"/>
      <c r="J86" s="100"/>
      <c r="K86" s="312">
        <v>0.05</v>
      </c>
      <c r="L86" s="861">
        <f>N79*K86</f>
        <v>965.51284816073712</v>
      </c>
      <c r="M86" s="862"/>
      <c r="N86" s="57"/>
    </row>
    <row r="87" spans="1:14" ht="15.75" thickBot="1">
      <c r="B87" s="825" t="s">
        <v>953</v>
      </c>
      <c r="C87" s="826"/>
      <c r="D87" s="826"/>
      <c r="E87" s="826"/>
      <c r="F87" s="826"/>
      <c r="G87" s="826"/>
      <c r="H87" s="826"/>
      <c r="I87" s="826"/>
      <c r="J87" s="826"/>
      <c r="K87" s="826"/>
      <c r="L87" s="826"/>
      <c r="M87" s="827"/>
      <c r="N87" s="58">
        <f>L84+L85+L86</f>
        <v>5793.0770889644227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25103.334052179165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1707</v>
      </c>
      <c r="C31" s="87" t="s">
        <v>2161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61000.813213263464</v>
      </c>
      <c r="L36" s="277"/>
      <c r="M36" s="343">
        <v>15</v>
      </c>
      <c r="N36" s="279">
        <f>K36/M36</f>
        <v>4066.7208808842311</v>
      </c>
    </row>
    <row r="37" spans="1:14">
      <c r="A37" s="119" t="s">
        <v>174</v>
      </c>
      <c r="B37" s="838" t="str">
        <f>VLOOKUP(A37,EQUIPOS!A7:D154,3,FALSE)</f>
        <v>Compactador vibratorio tipo DD-20</v>
      </c>
      <c r="C37" s="839"/>
      <c r="D37" s="839"/>
      <c r="E37" s="839"/>
      <c r="F37" s="839"/>
      <c r="G37" s="839"/>
      <c r="H37" s="840"/>
      <c r="I37" s="428"/>
      <c r="J37" s="429"/>
      <c r="K37" s="276">
        <f>VLOOKUP(A37,EQUIPOS!A7:D164,4,FALSE)</f>
        <v>81376.999948791621</v>
      </c>
      <c r="L37" s="342"/>
      <c r="M37" s="343">
        <v>15</v>
      </c>
      <c r="N37" s="279">
        <f>K37/M37</f>
        <v>5425.1333299194412</v>
      </c>
    </row>
    <row r="38" spans="1:14">
      <c r="A38" s="119" t="s">
        <v>269</v>
      </c>
      <c r="B38" s="838" t="str">
        <f>VLOOKUP(A38,EQUIPOS!A8:D154,3,FALSE)</f>
        <v>Motoniveladora  potencia 215 HP, ancho de cuchilla 4,27 m, peso 18 ton.</v>
      </c>
      <c r="C38" s="839"/>
      <c r="D38" s="839"/>
      <c r="E38" s="839"/>
      <c r="F38" s="839"/>
      <c r="G38" s="839"/>
      <c r="H38" s="840"/>
      <c r="I38" s="335"/>
      <c r="J38" s="337"/>
      <c r="K38" s="276">
        <f>VLOOKUP(A38,EQUIPOS!A8:D165,4,FALSE)</f>
        <v>156090.31616335062</v>
      </c>
      <c r="L38" s="430"/>
      <c r="M38" s="431">
        <v>15</v>
      </c>
      <c r="N38" s="279">
        <f>K38/M38</f>
        <v>10406.021077556708</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N75*M41</f>
        <v>44.846540602401326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SUM(N36:N41)</f>
        <v>19942.721828962782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26140.613088618444</v>
      </c>
      <c r="N48" s="279">
        <f>K48*M48</f>
        <v>33982.797015203978</v>
      </c>
    </row>
    <row r="49" spans="1:14">
      <c r="A49" s="172" t="s">
        <v>774</v>
      </c>
      <c r="B49" s="49" t="str">
        <f>VLOOKUP(A49,MATERIALES!A6:D373,3,FALSE)</f>
        <v>Agua</v>
      </c>
      <c r="C49" s="432"/>
      <c r="D49" s="432"/>
      <c r="E49" s="432"/>
      <c r="F49" s="432"/>
      <c r="G49" s="432"/>
      <c r="H49" s="432"/>
      <c r="I49" s="432"/>
      <c r="J49" s="318" t="s">
        <v>422</v>
      </c>
      <c r="K49" s="404">
        <v>30</v>
      </c>
      <c r="L49" s="428"/>
      <c r="M49" s="409">
        <f>VLOOKUP(A49,MATERIALES!A6:D397,4,FALSE)</f>
        <v>63.602464935811291</v>
      </c>
      <c r="N49" s="279">
        <f>K49*M49</f>
        <v>1908.0739480743387</v>
      </c>
    </row>
    <row r="50" spans="1:14">
      <c r="B50" s="327"/>
      <c r="C50" s="53"/>
      <c r="D50" s="53"/>
      <c r="E50" s="53"/>
      <c r="F50" s="53"/>
      <c r="G50" s="53"/>
      <c r="H50" s="53"/>
      <c r="I50" s="53"/>
      <c r="J50" s="295"/>
      <c r="K50" s="175"/>
      <c r="L50" s="325"/>
      <c r="M50" s="433"/>
      <c r="N50" s="280"/>
    </row>
    <row r="51" spans="1:14">
      <c r="B51" s="174"/>
      <c r="C51" s="324"/>
      <c r="D51" s="324"/>
      <c r="E51" s="324"/>
      <c r="F51" s="324"/>
      <c r="G51" s="324"/>
      <c r="H51" s="324"/>
      <c r="I51" s="324"/>
      <c r="J51" s="318"/>
      <c r="K51" s="50"/>
      <c r="L51" s="325"/>
      <c r="M51" s="433"/>
      <c r="N51" s="280"/>
    </row>
    <row r="52" spans="1:14" ht="15.75" thickBot="1">
      <c r="B52" s="457"/>
      <c r="C52" s="455"/>
      <c r="D52" s="455"/>
      <c r="E52" s="455"/>
      <c r="F52" s="455"/>
      <c r="G52" s="455"/>
      <c r="H52" s="455"/>
      <c r="I52" s="455"/>
      <c r="J52" s="456"/>
      <c r="K52" s="132"/>
      <c r="L52" s="453"/>
      <c r="M52" s="489"/>
      <c r="N52" s="490"/>
    </row>
    <row r="53" spans="1:14" ht="15.75" thickBot="1">
      <c r="B53" s="831" t="s">
        <v>953</v>
      </c>
      <c r="C53" s="832"/>
      <c r="D53" s="832"/>
      <c r="E53" s="832"/>
      <c r="F53" s="832"/>
      <c r="G53" s="832"/>
      <c r="H53" s="832"/>
      <c r="I53" s="832"/>
      <c r="J53" s="832"/>
      <c r="K53" s="832"/>
      <c r="L53" s="832"/>
      <c r="M53" s="833"/>
      <c r="N53" s="110">
        <f>SUM(N48:N52)</f>
        <v>35890.870963278314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1291</v>
      </c>
      <c r="B58" s="52" t="str">
        <f>VLOOKUP(A58,TRANSPORTE!A1:D117,3,FALSE)</f>
        <v>Transporte de material seleccionado para relleno</v>
      </c>
      <c r="C58" s="324"/>
      <c r="D58" s="324"/>
      <c r="E58" s="324"/>
      <c r="F58" s="324"/>
      <c r="G58" s="324"/>
      <c r="H58" s="318" t="s">
        <v>1999</v>
      </c>
      <c r="I58" s="286">
        <v>1.3</v>
      </c>
      <c r="J58" s="293">
        <v>1</v>
      </c>
      <c r="K58" s="286">
        <f>I58*J58</f>
        <v>1.3</v>
      </c>
      <c r="L58" s="829">
        <f>VLOOKUP(A58,TRANSPORTE!A1:D117,4,FALSE)</f>
        <v>1122.7940548877348</v>
      </c>
      <c r="M58" s="830"/>
      <c r="N58" s="294">
        <f>K58*L58</f>
        <v>1459.6322713540553</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1459.6322713540553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3" t="s">
        <v>9</v>
      </c>
      <c r="B69" s="55" t="str">
        <f>VLOOKUP(A69,'MANO DE OBRA'!A8:D68,3,FALSE)</f>
        <v>Obrero (3)</v>
      </c>
      <c r="C69" s="53"/>
      <c r="D69" s="53"/>
      <c r="E69" s="53"/>
      <c r="F69" s="53"/>
      <c r="G69" s="53"/>
      <c r="H69" s="53"/>
      <c r="I69" s="299">
        <f>K69/J69*100</f>
        <v>87780</v>
      </c>
      <c r="J69" s="300">
        <v>185</v>
      </c>
      <c r="K69" s="301">
        <f>VLOOKUP(A69,'MANO DE OBRA'!A8:D99,4,FALSE)</f>
        <v>162393</v>
      </c>
      <c r="L69" s="56"/>
      <c r="M69" s="441">
        <v>120</v>
      </c>
      <c r="N69" s="402">
        <f>K69/M69</f>
        <v>1353.2750000000001</v>
      </c>
      <c r="O69" s="112"/>
    </row>
    <row r="70" spans="1:15">
      <c r="A70" s="173"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120</v>
      </c>
      <c r="N70" s="402">
        <f>K70/M70</f>
        <v>889.05203012006655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2242.3270301200664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59535.552093715218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11907.110418743045</v>
      </c>
      <c r="M82" s="860"/>
      <c r="N82" s="57"/>
    </row>
    <row r="83" spans="1:14">
      <c r="B83" s="95" t="s">
        <v>973</v>
      </c>
      <c r="C83" s="96"/>
      <c r="D83" s="96"/>
      <c r="E83" s="96"/>
      <c r="F83" s="96"/>
      <c r="G83" s="96"/>
      <c r="H83" s="96"/>
      <c r="I83" s="93"/>
      <c r="J83" s="94"/>
      <c r="K83" s="311">
        <v>0.05</v>
      </c>
      <c r="L83" s="859">
        <f>N77*K83</f>
        <v>2976.7776046857612</v>
      </c>
      <c r="M83" s="860"/>
      <c r="N83" s="57"/>
    </row>
    <row r="84" spans="1:14" ht="15.75" thickBot="1">
      <c r="B84" s="97" t="s">
        <v>974</v>
      </c>
      <c r="C84" s="98"/>
      <c r="D84" s="98"/>
      <c r="E84" s="98"/>
      <c r="F84" s="98"/>
      <c r="G84" s="98"/>
      <c r="H84" s="98"/>
      <c r="I84" s="99"/>
      <c r="J84" s="100"/>
      <c r="K84" s="312">
        <v>0.05</v>
      </c>
      <c r="L84" s="861">
        <f>N77*K84</f>
        <v>2976.7776046857612</v>
      </c>
      <c r="M84" s="862"/>
      <c r="N84" s="57"/>
    </row>
    <row r="85" spans="1:14" ht="15.75" thickBot="1">
      <c r="B85" s="825" t="s">
        <v>953</v>
      </c>
      <c r="C85" s="826"/>
      <c r="D85" s="826"/>
      <c r="E85" s="826"/>
      <c r="F85" s="826"/>
      <c r="G85" s="826"/>
      <c r="H85" s="826"/>
      <c r="I85" s="826"/>
      <c r="J85" s="826"/>
      <c r="K85" s="826"/>
      <c r="L85" s="826"/>
      <c r="M85" s="827"/>
      <c r="N85" s="58">
        <f>L82+L83+L84</f>
        <v>17860.665628114566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77396.217721829787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2047</v>
      </c>
      <c r="C31" s="87" t="s">
        <v>1454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106.68624361440799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106.68624361440799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1709</v>
      </c>
      <c r="B48" s="49" t="str">
        <f>VLOOKUP(A48,MATERIALES!A5:D373,3,FALSE)</f>
        <v>Impermeabilizante para concreto</v>
      </c>
      <c r="C48" s="288"/>
      <c r="D48" s="288"/>
      <c r="E48" s="288"/>
      <c r="F48" s="288"/>
      <c r="G48" s="288"/>
      <c r="H48" s="288"/>
      <c r="I48" s="275"/>
      <c r="J48" s="318" t="str">
        <f>VLOOKUP(A48,MATERIALES!A4:D640,2,FALSE)</f>
        <v>kg</v>
      </c>
      <c r="K48" s="449">
        <v>0.7</v>
      </c>
      <c r="L48" s="274"/>
      <c r="M48" s="409">
        <f>VLOOKUP(A48,MATERIALES!A5:D396,4,FALSE)</f>
        <v>11692.253137366644</v>
      </c>
      <c r="N48" s="279">
        <f>K48*M48</f>
        <v>8184.5771961566506</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8184.5771961566506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50</v>
      </c>
      <c r="N71" s="402">
        <f>K71/M71</f>
        <v>2133.7248722881595</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2133.7248722881595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10424.988312059219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2084.997662411844</v>
      </c>
      <c r="M84" s="860"/>
      <c r="N84" s="57"/>
    </row>
    <row r="85" spans="1:14">
      <c r="B85" s="95" t="s">
        <v>973</v>
      </c>
      <c r="C85" s="96"/>
      <c r="D85" s="96"/>
      <c r="E85" s="96"/>
      <c r="F85" s="96"/>
      <c r="G85" s="96"/>
      <c r="H85" s="96"/>
      <c r="I85" s="93"/>
      <c r="J85" s="94"/>
      <c r="K85" s="311">
        <v>0.05</v>
      </c>
      <c r="L85" s="859">
        <f>N79*K85</f>
        <v>521.24941560296099</v>
      </c>
      <c r="M85" s="860"/>
      <c r="N85" s="57"/>
    </row>
    <row r="86" spans="1:14" ht="15.75" thickBot="1">
      <c r="B86" s="97" t="s">
        <v>974</v>
      </c>
      <c r="C86" s="98"/>
      <c r="D86" s="98"/>
      <c r="E86" s="98"/>
      <c r="F86" s="98"/>
      <c r="G86" s="98"/>
      <c r="H86" s="98"/>
      <c r="I86" s="99"/>
      <c r="J86" s="100"/>
      <c r="K86" s="312">
        <v>0.05</v>
      </c>
      <c r="L86" s="861">
        <f>N79*K86</f>
        <v>521.24941560296099</v>
      </c>
      <c r="M86" s="862"/>
      <c r="N86" s="57"/>
    </row>
    <row r="87" spans="1:14" ht="15.75" thickBot="1">
      <c r="B87" s="825" t="s">
        <v>953</v>
      </c>
      <c r="C87" s="826"/>
      <c r="D87" s="826"/>
      <c r="E87" s="826"/>
      <c r="F87" s="826"/>
      <c r="G87" s="826"/>
      <c r="H87" s="826"/>
      <c r="I87" s="826"/>
      <c r="J87" s="826"/>
      <c r="K87" s="826"/>
      <c r="L87" s="826"/>
      <c r="M87" s="827"/>
      <c r="N87" s="58">
        <f>L84+L85+L86</f>
        <v>3127.4964936177662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58">
        <f>N79+N87</f>
        <v>13552.484805676984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1710</v>
      </c>
      <c r="C31" s="87" t="s">
        <v>2162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537.37060903602003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537.37060903602003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479</v>
      </c>
      <c r="B48" s="49" t="str">
        <f>VLOOKUP(A48,MATERIALES!A5:D373,3,FALSE)</f>
        <v>Imprimante y puente de adherencia</v>
      </c>
      <c r="C48" s="288"/>
      <c r="D48" s="288"/>
      <c r="E48" s="288"/>
      <c r="F48" s="288"/>
      <c r="G48" s="288"/>
      <c r="H48" s="288"/>
      <c r="I48" s="288"/>
      <c r="J48" s="318" t="str">
        <f>VLOOKUP(A48,MATERIALES!A4:D640,2,FALSE)</f>
        <v>kg</v>
      </c>
      <c r="K48" s="450">
        <v>0.2</v>
      </c>
      <c r="L48" s="274"/>
      <c r="M48" s="409">
        <f>VLOOKUP(A48,MATERIALES!A5:D396,4,FALSE)</f>
        <v>38119.077318196243</v>
      </c>
      <c r="N48" s="279">
        <f>K48*M48</f>
        <v>7623.8154636392492</v>
      </c>
    </row>
    <row r="49" spans="1:14">
      <c r="A49" s="172" t="s">
        <v>481</v>
      </c>
      <c r="B49" s="49" t="str">
        <f>VLOOKUP(A49,MATERIALES!A6:D373,3,FALSE)</f>
        <v>Láminas impermeabilizantes</v>
      </c>
      <c r="C49" s="432"/>
      <c r="D49" s="432"/>
      <c r="E49" s="432"/>
      <c r="F49" s="432"/>
      <c r="G49" s="432"/>
      <c r="H49" s="432"/>
      <c r="I49" s="432"/>
      <c r="J49" s="56" t="str">
        <f>VLOOKUP(A49,MATERIALES!A5:D641,2,FALSE)</f>
        <v>m2</v>
      </c>
      <c r="K49" s="404">
        <v>1.05</v>
      </c>
      <c r="L49" s="428"/>
      <c r="M49" s="409">
        <f>VLOOKUP(A49,MATERIALES!A6:D397,4,FALSE)</f>
        <v>2618.3014731908984</v>
      </c>
      <c r="N49" s="279">
        <f>K49*M49</f>
        <v>2749.2165468504436</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10373.032010489693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20</v>
      </c>
      <c r="N71" s="402">
        <f>K71/M71</f>
        <v>5334.3121807203988</v>
      </c>
      <c r="O71" s="112"/>
    </row>
    <row r="72" spans="1:15">
      <c r="A72" s="17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20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10747.412180720399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21657.814800246109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4331.5629600492221</v>
      </c>
      <c r="M84" s="860"/>
      <c r="N84" s="57"/>
    </row>
    <row r="85" spans="1:14">
      <c r="B85" s="95" t="s">
        <v>973</v>
      </c>
      <c r="C85" s="96"/>
      <c r="D85" s="96"/>
      <c r="E85" s="96"/>
      <c r="F85" s="96"/>
      <c r="G85" s="96"/>
      <c r="H85" s="96"/>
      <c r="I85" s="93"/>
      <c r="J85" s="94"/>
      <c r="K85" s="311">
        <v>0.05</v>
      </c>
      <c r="L85" s="859">
        <f>N79*K85</f>
        <v>1082.8907400123055</v>
      </c>
      <c r="M85" s="860"/>
      <c r="N85" s="57"/>
    </row>
    <row r="86" spans="1:14" ht="15.75" thickBot="1">
      <c r="B86" s="97" t="s">
        <v>974</v>
      </c>
      <c r="C86" s="98"/>
      <c r="D86" s="98"/>
      <c r="E86" s="98"/>
      <c r="F86" s="98"/>
      <c r="G86" s="98"/>
      <c r="H86" s="98"/>
      <c r="I86" s="99"/>
      <c r="J86" s="100"/>
      <c r="K86" s="312">
        <v>0.05</v>
      </c>
      <c r="L86" s="861">
        <f>N79*K86</f>
        <v>1082.8907400123055</v>
      </c>
      <c r="M86" s="862"/>
      <c r="N86" s="57"/>
    </row>
    <row r="87" spans="1:14" ht="15.75" thickBot="1">
      <c r="B87" s="825" t="s">
        <v>953</v>
      </c>
      <c r="C87" s="826"/>
      <c r="D87" s="826"/>
      <c r="E87" s="826"/>
      <c r="F87" s="826"/>
      <c r="G87" s="826"/>
      <c r="H87" s="826"/>
      <c r="I87" s="826"/>
      <c r="J87" s="826"/>
      <c r="K87" s="826"/>
      <c r="L87" s="826"/>
      <c r="M87" s="827"/>
      <c r="N87" s="58">
        <f>L84+L85+L86</f>
        <v>6497.3444400738326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28155.159240319943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1146</v>
      </c>
      <c r="C31" s="87" t="s">
        <v>2163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1500</v>
      </c>
      <c r="N36" s="279">
        <f>K36/M36</f>
        <v>29.676810192940049</v>
      </c>
    </row>
    <row r="37" spans="1:14">
      <c r="A37" s="119" t="s">
        <v>361</v>
      </c>
      <c r="B37" s="838" t="str">
        <f>VLOOKUP(A37,EQUIPOS!A7:D154,3,FALSE)</f>
        <v>Vehículo delineador</v>
      </c>
      <c r="C37" s="839"/>
      <c r="D37" s="839"/>
      <c r="E37" s="839"/>
      <c r="F37" s="839"/>
      <c r="G37" s="839"/>
      <c r="H37" s="840"/>
      <c r="I37" s="428"/>
      <c r="J37" s="429"/>
      <c r="K37" s="276">
        <f>VLOOKUP(A37,EQUIPOS!A7:D164,4,FALSE)</f>
        <v>133074.04294254785</v>
      </c>
      <c r="L37" s="342"/>
      <c r="M37" s="343">
        <v>1500</v>
      </c>
      <c r="N37" s="279">
        <f>K37/M37</f>
        <v>88.716028628365237</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0.22423270301200668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118.6170715243173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4.5999999999999999E-2</v>
      </c>
      <c r="L48" s="274"/>
      <c r="M48" s="409">
        <f>VLOOKUP(A48,MATERIALES!A5:D396,4,FALSE)</f>
        <v>15900.616233952824</v>
      </c>
      <c r="N48" s="279">
        <f>K48*M48</f>
        <v>731.42834676182986</v>
      </c>
    </row>
    <row r="49" spans="1:14">
      <c r="A49" s="172" t="s">
        <v>605</v>
      </c>
      <c r="B49" s="49" t="str">
        <f>VLOOKUP(A49,MATERIALES!A6:D373,3,FALSE)</f>
        <v>Pintura acrílica pura para tráfico</v>
      </c>
      <c r="C49" s="432"/>
      <c r="D49" s="432"/>
      <c r="E49" s="432"/>
      <c r="F49" s="432"/>
      <c r="G49" s="432"/>
      <c r="H49" s="432"/>
      <c r="I49" s="432"/>
      <c r="J49" s="319" t="str">
        <f>VLOOKUP(A49,MATERIALES!A5:D641,2,FALSE)</f>
        <v>gal</v>
      </c>
      <c r="K49" s="404">
        <v>1.4E-2</v>
      </c>
      <c r="L49" s="428"/>
      <c r="M49" s="409">
        <f>VLOOKUP(A49,MATERIALES!A6:D397,4,FALSE)</f>
        <v>87930.407773759114</v>
      </c>
      <c r="N49" s="279">
        <f>K49*M49</f>
        <v>1231.0257088326275</v>
      </c>
    </row>
    <row r="50" spans="1:14">
      <c r="A50" s="172" t="s">
        <v>841</v>
      </c>
      <c r="B50" s="49" t="str">
        <f>VLOOKUP(A50,MATERIALES!A6:D373,3,FALSE)</f>
        <v>Disolvente para pintura Trafico (acrílico)</v>
      </c>
      <c r="C50" s="432"/>
      <c r="D50" s="432"/>
      <c r="E50" s="432"/>
      <c r="F50" s="432"/>
      <c r="G50" s="432"/>
      <c r="H50" s="432"/>
      <c r="I50" s="432"/>
      <c r="J50" s="319" t="str">
        <f>VLOOKUP(A50,MATERIALES!A6:D642,2,FALSE)</f>
        <v>gal</v>
      </c>
      <c r="K50" s="451">
        <v>4.2999999999999999E-4</v>
      </c>
      <c r="L50" s="428"/>
      <c r="M50" s="409">
        <f>VLOOKUP(A50,MATERIALES!A6:D398,4,FALSE)</f>
        <v>39126.116346346578</v>
      </c>
      <c r="N50" s="279">
        <f>K50*M50</f>
        <v>16.82423002892903</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1979.2782856233862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12000</v>
      </c>
      <c r="N71" s="402">
        <f>K71/M71</f>
        <v>13.53275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12000</v>
      </c>
      <c r="N72" s="402">
        <f>K72/M72</f>
        <v>8.8905203012006648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22.423270301200667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2120.3186274489044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424.06372548978089</v>
      </c>
      <c r="M84" s="860"/>
      <c r="N84" s="57"/>
    </row>
    <row r="85" spans="1:14">
      <c r="B85" s="95" t="s">
        <v>973</v>
      </c>
      <c r="C85" s="96"/>
      <c r="D85" s="96"/>
      <c r="E85" s="96"/>
      <c r="F85" s="96"/>
      <c r="G85" s="96"/>
      <c r="H85" s="96"/>
      <c r="I85" s="93"/>
      <c r="J85" s="94"/>
      <c r="K85" s="311">
        <v>0.05</v>
      </c>
      <c r="L85" s="859">
        <f>N79*K85</f>
        <v>106.01593137244522</v>
      </c>
      <c r="M85" s="860"/>
      <c r="N85" s="57"/>
    </row>
    <row r="86" spans="1:14" ht="15.75" thickBot="1">
      <c r="B86" s="97" t="s">
        <v>974</v>
      </c>
      <c r="C86" s="98"/>
      <c r="D86" s="98"/>
      <c r="E86" s="98"/>
      <c r="F86" s="98"/>
      <c r="G86" s="98"/>
      <c r="H86" s="98"/>
      <c r="I86" s="99"/>
      <c r="J86" s="100"/>
      <c r="K86" s="312">
        <v>0.05</v>
      </c>
      <c r="L86" s="861">
        <f>N79*K86</f>
        <v>106.01593137244522</v>
      </c>
      <c r="M86" s="862"/>
      <c r="N86" s="57"/>
    </row>
    <row r="87" spans="1:14" ht="15.75" thickBot="1">
      <c r="B87" s="825" t="s">
        <v>953</v>
      </c>
      <c r="C87" s="826"/>
      <c r="D87" s="826"/>
      <c r="E87" s="826"/>
      <c r="F87" s="826"/>
      <c r="G87" s="826"/>
      <c r="H87" s="826"/>
      <c r="I87" s="826"/>
      <c r="J87" s="826"/>
      <c r="K87" s="826"/>
      <c r="L87" s="826"/>
      <c r="M87" s="827"/>
      <c r="N87" s="58">
        <f>L84+L85+L86</f>
        <v>636.09558823467137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2756.414215683576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1147</v>
      </c>
      <c r="C31" s="87" t="s">
        <v>2164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1200</v>
      </c>
      <c r="N36" s="279">
        <f>K36/M36</f>
        <v>37.096012741175059</v>
      </c>
    </row>
    <row r="37" spans="1:14">
      <c r="A37" s="119" t="s">
        <v>201</v>
      </c>
      <c r="B37" s="838" t="str">
        <f>VLOOKUP(A37,EQUIPOS!A7:D154,3,FALSE)</f>
        <v>Equipo autopropulsado para pintura termoplástica</v>
      </c>
      <c r="C37" s="839"/>
      <c r="D37" s="839"/>
      <c r="E37" s="839"/>
      <c r="F37" s="839"/>
      <c r="G37" s="839"/>
      <c r="H37" s="840"/>
      <c r="I37" s="428"/>
      <c r="J37" s="429"/>
      <c r="K37" s="276">
        <f>VLOOKUP(A37,EQUIPOS!A7:D164,4,FALSE)</f>
        <v>107925.30431865956</v>
      </c>
      <c r="L37" s="342"/>
      <c r="M37" s="343">
        <v>1200</v>
      </c>
      <c r="N37" s="279">
        <f>K37/M37</f>
        <v>89.937753598882964</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0.39306379543167497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127.42683013548969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0.108</v>
      </c>
      <c r="L48" s="274"/>
      <c r="M48" s="409">
        <f>VLOOKUP(A48,MATERIALES!A5:D396,4,FALSE)</f>
        <v>15900.616233952824</v>
      </c>
      <c r="N48" s="279">
        <f>K48*M48</f>
        <v>1717.266553266905</v>
      </c>
    </row>
    <row r="49" spans="1:14">
      <c r="A49" s="172" t="s">
        <v>626</v>
      </c>
      <c r="B49" s="49" t="str">
        <f>VLOOKUP(A49,MATERIALES!A6:D373,3,FALSE)</f>
        <v xml:space="preserve">Resina termoplástica </v>
      </c>
      <c r="C49" s="432"/>
      <c r="D49" s="432"/>
      <c r="E49" s="432"/>
      <c r="F49" s="432"/>
      <c r="G49" s="432"/>
      <c r="H49" s="432"/>
      <c r="I49" s="432"/>
      <c r="J49" s="319" t="str">
        <f>VLOOKUP(A49,MATERIALES!A5:D641,2,FALSE)</f>
        <v>kg</v>
      </c>
      <c r="K49" s="404">
        <v>7.8E-2</v>
      </c>
      <c r="L49" s="428"/>
      <c r="M49" s="409">
        <f>VLOOKUP(A49,MATERIALES!A6:D397,4,FALSE)</f>
        <v>9794.77960011494</v>
      </c>
      <c r="N49" s="279">
        <f>K49*M49</f>
        <v>763.99280880896526</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2481.2593620758703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9600</v>
      </c>
      <c r="N71" s="402">
        <f>K71/M71</f>
        <v>28.193229166666665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9600</v>
      </c>
      <c r="N72" s="402">
        <f>K72/M72</f>
        <v>11.113150376500831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39.306379543167495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2647.9925717545275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529.59851435090548</v>
      </c>
      <c r="M84" s="860"/>
      <c r="N84" s="57"/>
    </row>
    <row r="85" spans="1:14">
      <c r="B85" s="95" t="s">
        <v>973</v>
      </c>
      <c r="C85" s="96"/>
      <c r="D85" s="96"/>
      <c r="E85" s="96"/>
      <c r="F85" s="96"/>
      <c r="G85" s="96"/>
      <c r="H85" s="96"/>
      <c r="I85" s="93"/>
      <c r="J85" s="94"/>
      <c r="K85" s="311">
        <v>0.05</v>
      </c>
      <c r="L85" s="859">
        <f>N79*K85</f>
        <v>132.39962858772637</v>
      </c>
      <c r="M85" s="860"/>
      <c r="N85" s="57"/>
    </row>
    <row r="86" spans="1:14" ht="15.75" thickBot="1">
      <c r="B86" s="97" t="s">
        <v>974</v>
      </c>
      <c r="C86" s="98"/>
      <c r="D86" s="98"/>
      <c r="E86" s="98"/>
      <c r="F86" s="98"/>
      <c r="G86" s="98"/>
      <c r="H86" s="98"/>
      <c r="I86" s="99"/>
      <c r="J86" s="100"/>
      <c r="K86" s="312">
        <v>0.05</v>
      </c>
      <c r="L86" s="861">
        <f>N79*K86</f>
        <v>132.39962858772637</v>
      </c>
      <c r="M86" s="862"/>
      <c r="N86" s="57"/>
    </row>
    <row r="87" spans="1:14" ht="15.75" thickBot="1">
      <c r="B87" s="825" t="s">
        <v>953</v>
      </c>
      <c r="C87" s="826"/>
      <c r="D87" s="826"/>
      <c r="E87" s="826"/>
      <c r="F87" s="826"/>
      <c r="G87" s="826"/>
      <c r="H87" s="826"/>
      <c r="I87" s="826"/>
      <c r="J87" s="826"/>
      <c r="K87" s="826"/>
      <c r="L87" s="826"/>
      <c r="M87" s="827"/>
      <c r="N87" s="58">
        <f>L84+L85+L86</f>
        <v>794.39777152635827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3442.3903432808856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1148</v>
      </c>
      <c r="C31" s="87" t="s">
        <v>2165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199</v>
      </c>
      <c r="B36" s="838" t="str">
        <f>VLOOKUP(A36,EQUIPOS!A6:D154,3,FALSE)</f>
        <v xml:space="preserve">Equipo de pintura (Compresor), Presión máxima de trabajo 3300 psi.
</v>
      </c>
      <c r="C36" s="839"/>
      <c r="D36" s="839"/>
      <c r="E36" s="839"/>
      <c r="F36" s="839"/>
      <c r="G36" s="839"/>
      <c r="H36" s="840"/>
      <c r="I36" s="274"/>
      <c r="J36" s="275"/>
      <c r="K36" s="276">
        <f>VLOOKUP(A36,EQUIPOS!A6:D163,4,FALSE)</f>
        <v>13891.781832600333</v>
      </c>
      <c r="L36" s="277"/>
      <c r="M36" s="343">
        <v>6.1</v>
      </c>
      <c r="N36" s="279">
        <f>K36/M36</f>
        <v>2277.3412840328415</v>
      </c>
    </row>
    <row r="37" spans="1:14">
      <c r="A37" s="119" t="s">
        <v>138</v>
      </c>
      <c r="B37" s="838" t="str">
        <f>VLOOKUP(A37,EQUIPOS!A7:D154,3,FALSE)</f>
        <v>Camioneta D-300</v>
      </c>
      <c r="C37" s="839"/>
      <c r="D37" s="839"/>
      <c r="E37" s="839"/>
      <c r="F37" s="839"/>
      <c r="G37" s="839"/>
      <c r="H37" s="840"/>
      <c r="I37" s="428"/>
      <c r="J37" s="429"/>
      <c r="K37" s="276">
        <f>VLOOKUP(A37,EQUIPOS!A7:D164,4,FALSE)</f>
        <v>44515.215289410073</v>
      </c>
      <c r="L37" s="342"/>
      <c r="M37" s="343">
        <v>6.1</v>
      </c>
      <c r="N37" s="279">
        <f>K37/M37</f>
        <v>7297.5762769524717</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77.324025330821314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9652.241586316135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0.38200000000000001</v>
      </c>
      <c r="L48" s="274"/>
      <c r="M48" s="409">
        <f>VLOOKUP(A48,MATERIALES!A5:D396,4,FALSE)</f>
        <v>15900.616233952824</v>
      </c>
      <c r="N48" s="279">
        <f>K48*M48</f>
        <v>6074.0354013699789</v>
      </c>
    </row>
    <row r="49" spans="1:14">
      <c r="A49" s="172" t="s">
        <v>841</v>
      </c>
      <c r="B49" s="49" t="str">
        <f>VLOOKUP(A49,MATERIALES!A6:D373,3,FALSE)</f>
        <v>Disolvente para pintura Trafico (acrílico)</v>
      </c>
      <c r="C49" s="432"/>
      <c r="D49" s="432"/>
      <c r="E49" s="432"/>
      <c r="F49" s="432"/>
      <c r="G49" s="432"/>
      <c r="H49" s="432"/>
      <c r="I49" s="432"/>
      <c r="J49" s="319" t="str">
        <f>VLOOKUP(A49,MATERIALES!A5:D641,2,FALSE)</f>
        <v>gal</v>
      </c>
      <c r="K49" s="404">
        <v>0.05</v>
      </c>
      <c r="L49" s="428"/>
      <c r="M49" s="409">
        <f>VLOOKUP(A49,MATERIALES!A6:D397,4,FALSE)</f>
        <v>39126.116346346578</v>
      </c>
      <c r="N49" s="279">
        <f>K49*M49</f>
        <v>1956.305817317329</v>
      </c>
    </row>
    <row r="50" spans="1:14">
      <c r="A50" s="172" t="s">
        <v>605</v>
      </c>
      <c r="B50" s="49" t="str">
        <f>VLOOKUP(A50,MATERIALES!A6:D373,3,FALSE)</f>
        <v>Pintura acrílica pura para tráfico</v>
      </c>
      <c r="C50" s="432"/>
      <c r="D50" s="432"/>
      <c r="E50" s="432"/>
      <c r="F50" s="432"/>
      <c r="G50" s="432"/>
      <c r="H50" s="432"/>
      <c r="I50" s="432"/>
      <c r="J50" s="319" t="str">
        <f>VLOOKUP(A50,MATERIALES!A6:D642,2,FALSE)</f>
        <v>gal</v>
      </c>
      <c r="K50" s="404">
        <v>0.12</v>
      </c>
      <c r="L50" s="428"/>
      <c r="M50" s="409">
        <f>VLOOKUP(A50,MATERIALES!A6:D398,4,FALSE)</f>
        <v>87930.407773759114</v>
      </c>
      <c r="N50" s="279">
        <f>K50*M50</f>
        <v>10551.648932851092</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18581.990151538401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48.8</v>
      </c>
      <c r="N71" s="402">
        <f>K71/M71</f>
        <v>5546.2090163934427</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48.8</v>
      </c>
      <c r="N72" s="402">
        <f>K72/M72</f>
        <v>2186.1935166886883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7732.4025330821314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35966.634270936665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7193.3268541873331</v>
      </c>
      <c r="M84" s="860"/>
      <c r="N84" s="57"/>
    </row>
    <row r="85" spans="1:14">
      <c r="B85" s="95" t="s">
        <v>973</v>
      </c>
      <c r="C85" s="96"/>
      <c r="D85" s="96"/>
      <c r="E85" s="96"/>
      <c r="F85" s="96"/>
      <c r="G85" s="96"/>
      <c r="H85" s="96"/>
      <c r="I85" s="93"/>
      <c r="J85" s="94"/>
      <c r="K85" s="311">
        <v>0.05</v>
      </c>
      <c r="L85" s="859">
        <f>N79*K85</f>
        <v>1798.3317135468333</v>
      </c>
      <c r="M85" s="860"/>
      <c r="N85" s="57"/>
    </row>
    <row r="86" spans="1:14" ht="15.75" thickBot="1">
      <c r="B86" s="97" t="s">
        <v>974</v>
      </c>
      <c r="C86" s="98"/>
      <c r="D86" s="98"/>
      <c r="E86" s="98"/>
      <c r="F86" s="98"/>
      <c r="G86" s="98"/>
      <c r="H86" s="98"/>
      <c r="I86" s="99"/>
      <c r="J86" s="100"/>
      <c r="K86" s="312">
        <v>0.05</v>
      </c>
      <c r="L86" s="861">
        <f>N79*K86</f>
        <v>1798.3317135468333</v>
      </c>
      <c r="M86" s="862"/>
      <c r="N86" s="57"/>
    </row>
    <row r="87" spans="1:14" ht="15.75" thickBot="1">
      <c r="B87" s="825" t="s">
        <v>953</v>
      </c>
      <c r="C87" s="826"/>
      <c r="D87" s="826"/>
      <c r="E87" s="826"/>
      <c r="F87" s="826"/>
      <c r="G87" s="826"/>
      <c r="H87" s="826"/>
      <c r="I87" s="826"/>
      <c r="J87" s="826"/>
      <c r="K87" s="826"/>
      <c r="L87" s="826"/>
      <c r="M87" s="827"/>
      <c r="N87" s="58">
        <f>L84+L85+L86</f>
        <v>10789.990281281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46756.624552217661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1149</v>
      </c>
      <c r="C31" s="87" t="s">
        <v>2166</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6</v>
      </c>
      <c r="N36" s="279">
        <f>K36/M36</f>
        <v>7419.2025482350118</v>
      </c>
    </row>
    <row r="37" spans="1:14">
      <c r="A37" s="119" t="s">
        <v>1711</v>
      </c>
      <c r="B37" s="838" t="str">
        <f>VLOOKUP(A37,EQUIPOS!A7:D154,3,FALSE)</f>
        <v>Caldera para pintura termoplástica</v>
      </c>
      <c r="C37" s="839"/>
      <c r="D37" s="839"/>
      <c r="E37" s="839"/>
      <c r="F37" s="839"/>
      <c r="G37" s="839"/>
      <c r="H37" s="840"/>
      <c r="I37" s="428"/>
      <c r="J37" s="429"/>
      <c r="K37" s="276">
        <f>VLOOKUP(A37,EQUIPOS!A7:D164,4,FALSE)</f>
        <v>66742.066221570611</v>
      </c>
      <c r="L37" s="342"/>
      <c r="M37" s="343">
        <v>6</v>
      </c>
      <c r="N37" s="279">
        <f>K37/M37</f>
        <v>11123.677703595102</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89.890050753001674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18632.770302583114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75"/>
      <c r="J48" s="231" t="str">
        <f>VLOOKUP(A48,MATERIALES!A4:D640,2,FALSE)</f>
        <v>kg</v>
      </c>
      <c r="K48" s="289">
        <v>0.9</v>
      </c>
      <c r="L48" s="274"/>
      <c r="M48" s="409">
        <f>VLOOKUP(A48,MATERIALES!A5:D396,4,FALSE)</f>
        <v>15900.616233952824</v>
      </c>
      <c r="N48" s="279">
        <f>K48*M48</f>
        <v>14310.554610557541</v>
      </c>
    </row>
    <row r="49" spans="1:14">
      <c r="A49" s="172" t="s">
        <v>626</v>
      </c>
      <c r="B49" s="49" t="str">
        <f>VLOOKUP(A49,MATERIALES!A6:D373,3,FALSE)</f>
        <v xml:space="preserve">Resina termoplástica </v>
      </c>
      <c r="C49" s="432"/>
      <c r="D49" s="432"/>
      <c r="E49" s="432"/>
      <c r="F49" s="432"/>
      <c r="G49" s="432"/>
      <c r="H49" s="432"/>
      <c r="I49" s="432"/>
      <c r="J49" s="318" t="str">
        <f>VLOOKUP(A49,MATERIALES!A5:D641,2,FALSE)</f>
        <v>kg</v>
      </c>
      <c r="K49" s="404">
        <v>0.65</v>
      </c>
      <c r="L49" s="428"/>
      <c r="M49" s="409">
        <f>VLOOKUP(A49,MATERIALES!A6:D397,4,FALSE)</f>
        <v>9794.77960011494</v>
      </c>
      <c r="N49" s="279">
        <f>K49*M49</f>
        <v>6366.6067400747115</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20677.161350632254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48</v>
      </c>
      <c r="N71" s="402">
        <f>K71/M71</f>
        <v>6766.375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v>
      </c>
      <c r="N72" s="402">
        <f>K72/M72</f>
        <v>2222.6300753001665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8989.0050753001669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48298.936728515531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9659.7873457031073</v>
      </c>
      <c r="M84" s="860"/>
      <c r="N84" s="57"/>
    </row>
    <row r="85" spans="1:14">
      <c r="B85" s="95" t="s">
        <v>973</v>
      </c>
      <c r="C85" s="96"/>
      <c r="D85" s="96"/>
      <c r="E85" s="96"/>
      <c r="F85" s="96"/>
      <c r="G85" s="96"/>
      <c r="H85" s="96"/>
      <c r="I85" s="93"/>
      <c r="J85" s="94"/>
      <c r="K85" s="311">
        <v>0.05</v>
      </c>
      <c r="L85" s="859">
        <f>N79*K85</f>
        <v>2414.9468364257768</v>
      </c>
      <c r="M85" s="860"/>
      <c r="N85" s="57"/>
    </row>
    <row r="86" spans="1:14" ht="15.75" thickBot="1">
      <c r="B86" s="97" t="s">
        <v>974</v>
      </c>
      <c r="C86" s="98"/>
      <c r="D86" s="98"/>
      <c r="E86" s="98"/>
      <c r="F86" s="98"/>
      <c r="G86" s="98"/>
      <c r="H86" s="98"/>
      <c r="I86" s="99"/>
      <c r="J86" s="100"/>
      <c r="K86" s="312">
        <v>0.05</v>
      </c>
      <c r="L86" s="861">
        <f>N79*K86</f>
        <v>2414.9468364257768</v>
      </c>
      <c r="M86" s="862"/>
      <c r="N86" s="57"/>
    </row>
    <row r="87" spans="1:14" ht="15.75" thickBot="1">
      <c r="B87" s="825" t="s">
        <v>953</v>
      </c>
      <c r="C87" s="826"/>
      <c r="D87" s="826"/>
      <c r="E87" s="826"/>
      <c r="F87" s="826"/>
      <c r="G87" s="826"/>
      <c r="H87" s="826"/>
      <c r="I87" s="826"/>
      <c r="J87" s="826"/>
      <c r="K87" s="826"/>
      <c r="L87" s="826"/>
      <c r="M87" s="827"/>
      <c r="N87" s="58">
        <f>L84+L85+L86</f>
        <v>14489.681018554662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62788.617747070195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1150</v>
      </c>
      <c r="C31" s="87" t="s">
        <v>2167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250</v>
      </c>
      <c r="N36" s="279">
        <f>K36/M36</f>
        <v>178.06086115764029</v>
      </c>
    </row>
    <row r="37" spans="1:14">
      <c r="A37" s="119" t="s">
        <v>251</v>
      </c>
      <c r="B37" s="838" t="str">
        <f>VLOOKUP(A37,EQUIPOS!A7:D154,3,FALSE)</f>
        <v>Maquina térmica pegatachas</v>
      </c>
      <c r="C37" s="839"/>
      <c r="D37" s="839"/>
      <c r="E37" s="839"/>
      <c r="F37" s="839"/>
      <c r="G37" s="839"/>
      <c r="H37" s="840"/>
      <c r="I37" s="428"/>
      <c r="J37" s="429"/>
      <c r="K37" s="276">
        <f>VLOOKUP(A37,EQUIPOS!A7:D164,4,FALSE)</f>
        <v>29065.093354554941</v>
      </c>
      <c r="L37" s="342"/>
      <c r="M37" s="343">
        <v>250</v>
      </c>
      <c r="N37" s="279">
        <f>K37/M37</f>
        <v>116.26037341821977</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1.0747412180720399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295.39597579393211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626</v>
      </c>
      <c r="B48" s="49" t="str">
        <f>VLOOKUP(A48,MATERIALES!A5:D373,3,FALSE)</f>
        <v xml:space="preserve">Resina termoplástica </v>
      </c>
      <c r="C48" s="288"/>
      <c r="D48" s="288"/>
      <c r="E48" s="288"/>
      <c r="F48" s="288"/>
      <c r="G48" s="288"/>
      <c r="H48" s="288"/>
      <c r="I48" s="275"/>
      <c r="J48" s="231" t="str">
        <f>VLOOKUP(A48,MATERIALES!A4:D640,2,FALSE)</f>
        <v>kg</v>
      </c>
      <c r="K48" s="289">
        <v>0.08</v>
      </c>
      <c r="L48" s="274"/>
      <c r="M48" s="409">
        <f>VLOOKUP(A48,MATERIALES!A5:D396,4,FALSE)</f>
        <v>9794.77960011494</v>
      </c>
      <c r="N48" s="279">
        <f>K48*M48</f>
        <v>783.58236800919519</v>
      </c>
    </row>
    <row r="49" spans="1:14">
      <c r="A49" s="172" t="s">
        <v>681</v>
      </c>
      <c r="B49" s="49" t="str">
        <f>VLOOKUP(A49,MATERIALES!A6:D373,3,FALSE)</f>
        <v>Tacha reflectiva</v>
      </c>
      <c r="C49" s="432"/>
      <c r="D49" s="432"/>
      <c r="E49" s="432"/>
      <c r="F49" s="432"/>
      <c r="G49" s="432"/>
      <c r="H49" s="432"/>
      <c r="I49" s="429"/>
      <c r="J49" s="231" t="str">
        <f>VLOOKUP(A49,MATERIALES!A5:D641,2,FALSE)</f>
        <v>u</v>
      </c>
      <c r="K49" s="404">
        <v>1</v>
      </c>
      <c r="L49" s="428"/>
      <c r="M49" s="409">
        <f>VLOOKUP(A49,MATERIALES!A6:D397,4,FALSE)</f>
        <v>8480.3286581081738</v>
      </c>
      <c r="N49" s="279">
        <f>K49*M49</f>
        <v>8480.3286581081738</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9263.9110261173682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2000</v>
      </c>
      <c r="N71" s="402">
        <f>K71/M71</f>
        <v>54.131</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2000</v>
      </c>
      <c r="N72" s="402">
        <f>K72/M72</f>
        <v>53.343121807203993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107.474121807204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9666.7811237185033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1933.3562247437007</v>
      </c>
      <c r="M84" s="860"/>
      <c r="N84" s="57"/>
    </row>
    <row r="85" spans="1:14">
      <c r="B85" s="95" t="s">
        <v>973</v>
      </c>
      <c r="C85" s="96"/>
      <c r="D85" s="96"/>
      <c r="E85" s="96"/>
      <c r="F85" s="96"/>
      <c r="G85" s="96"/>
      <c r="H85" s="96"/>
      <c r="I85" s="93"/>
      <c r="J85" s="94"/>
      <c r="K85" s="311">
        <v>0.05</v>
      </c>
      <c r="L85" s="859">
        <f>N79*K85</f>
        <v>483.33905618592519</v>
      </c>
      <c r="M85" s="860"/>
      <c r="N85" s="57"/>
    </row>
    <row r="86" spans="1:14" ht="15.75" thickBot="1">
      <c r="B86" s="97" t="s">
        <v>974</v>
      </c>
      <c r="C86" s="98"/>
      <c r="D86" s="98"/>
      <c r="E86" s="98"/>
      <c r="F86" s="98"/>
      <c r="G86" s="98"/>
      <c r="H86" s="98"/>
      <c r="I86" s="99"/>
      <c r="J86" s="100"/>
      <c r="K86" s="312">
        <v>0.05</v>
      </c>
      <c r="L86" s="861">
        <f>N79*K86</f>
        <v>483.33905618592519</v>
      </c>
      <c r="M86" s="862"/>
      <c r="N86" s="57"/>
    </row>
    <row r="87" spans="1:14" ht="15.75" thickBot="1">
      <c r="B87" s="825" t="s">
        <v>953</v>
      </c>
      <c r="C87" s="826"/>
      <c r="D87" s="826"/>
      <c r="E87" s="826"/>
      <c r="F87" s="826"/>
      <c r="G87" s="826"/>
      <c r="H87" s="826"/>
      <c r="I87" s="826"/>
      <c r="J87" s="826"/>
      <c r="K87" s="826"/>
      <c r="L87" s="826"/>
      <c r="M87" s="827"/>
      <c r="N87" s="58">
        <f>L84+L85+L86</f>
        <v>2900.0343371155509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12566.815460834054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1713</v>
      </c>
      <c r="C31" s="87" t="s">
        <v>2168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3.75</v>
      </c>
      <c r="N36" s="279">
        <f>K36/M36</f>
        <v>11870.724077176019</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89.693081204802652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11960.417158380822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96198.72821541458</v>
      </c>
      <c r="N48" s="279">
        <f>K48*M48</f>
        <v>96198.72821541458</v>
      </c>
    </row>
    <row r="49" spans="1:14">
      <c r="A49" s="172" t="s">
        <v>653</v>
      </c>
      <c r="B49" s="49" t="str">
        <f>VLOOKUP(A49,MATERIALES!A6:D373,3,FALSE)</f>
        <v>Señal (grupo 1). Tablero en lámina galvanizada de 75cm*75cm, calibre 16, reflectivo tipo 1/ incluye poste )</v>
      </c>
      <c r="C49" s="432"/>
      <c r="D49" s="432"/>
      <c r="E49" s="432"/>
      <c r="F49" s="432"/>
      <c r="G49" s="432"/>
      <c r="H49" s="432"/>
      <c r="I49" s="432"/>
      <c r="J49" s="319" t="str">
        <f>VLOOKUP(A49,MATERIALES!A5:D641,2,FALSE)</f>
        <v>u</v>
      </c>
      <c r="K49" s="404">
        <v>1</v>
      </c>
      <c r="L49" s="428"/>
      <c r="M49" s="409">
        <f>VLOOKUP(A49,MATERIALES!A6:D397,4,FALSE)</f>
        <v>343621.6169630324</v>
      </c>
      <c r="N49" s="279">
        <f>K49*M49</f>
        <v>343621.6169630324</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371736.1128963714</v>
      </c>
      <c r="N50" s="279">
        <f>K50*M50</f>
        <v>11152.083386891141</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450972.42856533808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8969.3081204802656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471902.1538441992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94380.43076883984</v>
      </c>
      <c r="M84" s="860"/>
      <c r="N84" s="57"/>
    </row>
    <row r="85" spans="1:14">
      <c r="B85" s="95" t="s">
        <v>973</v>
      </c>
      <c r="C85" s="96"/>
      <c r="D85" s="96"/>
      <c r="E85" s="96"/>
      <c r="F85" s="96"/>
      <c r="G85" s="96"/>
      <c r="H85" s="96"/>
      <c r="I85" s="93"/>
      <c r="J85" s="94"/>
      <c r="K85" s="311">
        <v>0.05</v>
      </c>
      <c r="L85" s="859">
        <f>N79*K85</f>
        <v>23595.10769220996</v>
      </c>
      <c r="M85" s="860"/>
      <c r="N85" s="57"/>
    </row>
    <row r="86" spans="1:14" ht="15.75" thickBot="1">
      <c r="B86" s="97" t="s">
        <v>974</v>
      </c>
      <c r="C86" s="98"/>
      <c r="D86" s="98"/>
      <c r="E86" s="98"/>
      <c r="F86" s="98"/>
      <c r="G86" s="98"/>
      <c r="H86" s="98"/>
      <c r="I86" s="99"/>
      <c r="J86" s="100"/>
      <c r="K86" s="312">
        <v>0.05</v>
      </c>
      <c r="L86" s="861">
        <f>N79*K86</f>
        <v>23595.10769220996</v>
      </c>
      <c r="M86" s="862"/>
      <c r="N86" s="57"/>
    </row>
    <row r="87" spans="1:14" ht="15.75" thickBot="1">
      <c r="B87" s="825" t="s">
        <v>953</v>
      </c>
      <c r="C87" s="826"/>
      <c r="D87" s="826"/>
      <c r="E87" s="826"/>
      <c r="F87" s="826"/>
      <c r="G87" s="826"/>
      <c r="H87" s="826"/>
      <c r="I87" s="826"/>
      <c r="J87" s="826"/>
      <c r="K87" s="826"/>
      <c r="L87" s="826"/>
      <c r="M87" s="827"/>
      <c r="N87" s="58">
        <f>L84+L85+L86</f>
        <v>141570.64615325976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613472.79999745893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8.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1151</v>
      </c>
      <c r="C31" s="87" t="s">
        <v>2169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3.75</v>
      </c>
      <c r="N36" s="279">
        <f>K36/M36</f>
        <v>11870.724077176019</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89.693081204802652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11960.417158380822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96198.72821541458</v>
      </c>
      <c r="N48" s="279">
        <f>K48*M48</f>
        <v>96198.72821541458</v>
      </c>
    </row>
    <row r="49" spans="1:14">
      <c r="A49" s="172" t="s">
        <v>654</v>
      </c>
      <c r="B49" s="49" t="str">
        <f>VLOOKUP(A49,MATERIALES!A6:D373,3,FALSE)</f>
        <v xml:space="preserve">Señal (grupo 2). Tablero en lámina galvanizado de 1,2m*0,4m, calibre 16, reflectivo tipo 1. </v>
      </c>
      <c r="C49" s="432"/>
      <c r="D49" s="432"/>
      <c r="E49" s="432"/>
      <c r="F49" s="432"/>
      <c r="G49" s="432"/>
      <c r="H49" s="432"/>
      <c r="I49" s="432"/>
      <c r="J49" s="319" t="str">
        <f>VLOOKUP(A49,MATERIALES!A5:D641,2,FALSE)</f>
        <v>u</v>
      </c>
      <c r="K49" s="404">
        <v>1</v>
      </c>
      <c r="L49" s="428"/>
      <c r="M49" s="409">
        <f>VLOOKUP(A49,MATERIALES!A6:D397,4,FALSE)</f>
        <v>295256.77257966262</v>
      </c>
      <c r="N49" s="279">
        <f>K49*M49</f>
        <v>295256.77257966262</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371736.1128963714</v>
      </c>
      <c r="N50" s="279">
        <f>K50*M50</f>
        <v>11152.083386891141</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402607.5841819683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8969.3081204802656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423537.30946082942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84707.461892165884</v>
      </c>
      <c r="M84" s="860"/>
      <c r="N84" s="57"/>
    </row>
    <row r="85" spans="1:14">
      <c r="B85" s="95" t="s">
        <v>973</v>
      </c>
      <c r="C85" s="96"/>
      <c r="D85" s="96"/>
      <c r="E85" s="96"/>
      <c r="F85" s="96"/>
      <c r="G85" s="96"/>
      <c r="H85" s="96"/>
      <c r="I85" s="93"/>
      <c r="J85" s="94"/>
      <c r="K85" s="311">
        <v>0.05</v>
      </c>
      <c r="L85" s="859">
        <f>N79*K85</f>
        <v>21176.865473041471</v>
      </c>
      <c r="M85" s="860"/>
      <c r="N85" s="57"/>
    </row>
    <row r="86" spans="1:14" ht="15.75" thickBot="1">
      <c r="B86" s="97" t="s">
        <v>974</v>
      </c>
      <c r="C86" s="98"/>
      <c r="D86" s="98"/>
      <c r="E86" s="98"/>
      <c r="F86" s="98"/>
      <c r="G86" s="98"/>
      <c r="H86" s="98"/>
      <c r="I86" s="99"/>
      <c r="J86" s="100"/>
      <c r="K86" s="312">
        <v>0.05</v>
      </c>
      <c r="L86" s="861">
        <f>N79*K86</f>
        <v>21176.865473041471</v>
      </c>
      <c r="M86" s="862"/>
      <c r="N86" s="57"/>
    </row>
    <row r="87" spans="1:14" ht="15.75" thickBot="1">
      <c r="B87" s="825" t="s">
        <v>953</v>
      </c>
      <c r="C87" s="826"/>
      <c r="D87" s="826"/>
      <c r="E87" s="826"/>
      <c r="F87" s="826"/>
      <c r="G87" s="826"/>
      <c r="H87" s="826"/>
      <c r="I87" s="826"/>
      <c r="J87" s="826"/>
      <c r="K87" s="826"/>
      <c r="L87" s="826"/>
      <c r="M87" s="827"/>
      <c r="N87" s="58">
        <f>L84+L85+L86</f>
        <v>127061.19283824883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550598.50229907827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1152</v>
      </c>
      <c r="C31" s="87" t="s">
        <v>2170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3</v>
      </c>
      <c r="N36" s="279">
        <f>K36/M36</f>
        <v>14838.405096470024</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45.109166666666674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14883.514263136691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616</v>
      </c>
      <c r="B48" s="49" t="str">
        <f>VLOOKUP(A48,MATERIALES!A5:D373,3,FALSE)</f>
        <v>Poste kilometraje</v>
      </c>
      <c r="C48" s="288"/>
      <c r="D48" s="288"/>
      <c r="E48" s="288"/>
      <c r="F48" s="288"/>
      <c r="G48" s="288"/>
      <c r="H48" s="288"/>
      <c r="I48" s="288"/>
      <c r="J48" s="318" t="str">
        <f>VLOOKUP(A48,MATERIALES!A4:D640,2,FALSE)</f>
        <v>u</v>
      </c>
      <c r="K48" s="289">
        <v>1</v>
      </c>
      <c r="L48" s="274"/>
      <c r="M48" s="409">
        <f>VLOOKUP(A48,MATERIALES!A5:D396,4,FALSE)</f>
        <v>26656.707255314028</v>
      </c>
      <c r="N48" s="279">
        <f>K48*M48</f>
        <v>26656.707255314028</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0.06</v>
      </c>
      <c r="L49" s="428"/>
      <c r="M49" s="409">
        <f>VLOOKUP(A49,MATERIALES!A6:D397,4,FALSE)</f>
        <v>371736.1128963714</v>
      </c>
      <c r="N49" s="279">
        <f>K49*M49</f>
        <v>22304.166773782283</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48960.874029096311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4510.916666666667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68355.304958899666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13671.060991779934</v>
      </c>
      <c r="M84" s="860"/>
      <c r="N84" s="57"/>
    </row>
    <row r="85" spans="1:14">
      <c r="B85" s="95" t="s">
        <v>973</v>
      </c>
      <c r="C85" s="96"/>
      <c r="D85" s="96"/>
      <c r="E85" s="96"/>
      <c r="F85" s="96"/>
      <c r="G85" s="96"/>
      <c r="H85" s="96"/>
      <c r="I85" s="93"/>
      <c r="J85" s="94"/>
      <c r="K85" s="311">
        <v>0.05</v>
      </c>
      <c r="L85" s="859">
        <f>N79*K85</f>
        <v>3417.7652479449835</v>
      </c>
      <c r="M85" s="860"/>
      <c r="N85" s="57"/>
    </row>
    <row r="86" spans="1:14" ht="15.75" thickBot="1">
      <c r="B86" s="97" t="s">
        <v>974</v>
      </c>
      <c r="C86" s="98"/>
      <c r="D86" s="98"/>
      <c r="E86" s="98"/>
      <c r="F86" s="98"/>
      <c r="G86" s="98"/>
      <c r="H86" s="98"/>
      <c r="I86" s="99"/>
      <c r="J86" s="100"/>
      <c r="K86" s="312">
        <v>0.05</v>
      </c>
      <c r="L86" s="861">
        <f>N79*K86</f>
        <v>3417.7652479449835</v>
      </c>
      <c r="M86" s="862"/>
      <c r="N86" s="57"/>
    </row>
    <row r="87" spans="1:14" ht="15.75" thickBot="1">
      <c r="B87" s="825" t="s">
        <v>953</v>
      </c>
      <c r="C87" s="826"/>
      <c r="D87" s="826"/>
      <c r="E87" s="826"/>
      <c r="F87" s="826"/>
      <c r="G87" s="826"/>
      <c r="H87" s="826"/>
      <c r="I87" s="826"/>
      <c r="J87" s="826"/>
      <c r="K87" s="826"/>
      <c r="L87" s="826"/>
      <c r="M87" s="827"/>
      <c r="N87" s="58">
        <f>L84+L85+L86</f>
        <v>20506.591487669899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88861.896446569561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1153</v>
      </c>
      <c r="C31" s="87" t="s">
        <v>2171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135</v>
      </c>
      <c r="B36" s="838" t="str">
        <f>VLOOKUP(A36,EQUIPOS!A6:D154,3,FALSE)</f>
        <v>Camión 350</v>
      </c>
      <c r="C36" s="839"/>
      <c r="D36" s="839"/>
      <c r="E36" s="839"/>
      <c r="F36" s="839"/>
      <c r="G36" s="839"/>
      <c r="H36" s="840"/>
      <c r="I36" s="274"/>
      <c r="J36" s="275"/>
      <c r="K36" s="276">
        <f>VLOOKUP(A36,EQUIPOS!A6:D163,4,FALSE)</f>
        <v>44515.215289410073</v>
      </c>
      <c r="L36" s="277"/>
      <c r="M36" s="343">
        <v>6.25</v>
      </c>
      <c r="N36" s="279">
        <f>K36/M36</f>
        <v>7122.4344463056113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323.210243614408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7445.6446899200191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212" t="s">
        <v>619</v>
      </c>
      <c r="B48" s="49" t="str">
        <f>VLOOKUP(A48,MATERIALES!A5:D373,3,FALSE)</f>
        <v>Postes para defensa metálica (1,80m)</v>
      </c>
      <c r="C48" s="288"/>
      <c r="D48" s="288"/>
      <c r="E48" s="288"/>
      <c r="F48" s="288"/>
      <c r="G48" s="288"/>
      <c r="H48" s="288"/>
      <c r="I48" s="288"/>
      <c r="J48" s="318" t="str">
        <f>VLOOKUP(A48,MATERIALES!A4:D640,2,FALSE)</f>
        <v>u</v>
      </c>
      <c r="K48" s="289">
        <v>0.25</v>
      </c>
      <c r="L48" s="274"/>
      <c r="M48" s="409">
        <f>VLOOKUP(A48,MATERIALES!A5:D396,4,FALSE)</f>
        <v>114113.4225056681</v>
      </c>
      <c r="N48" s="279">
        <f>K48*M48</f>
        <v>28528.355626417026</v>
      </c>
    </row>
    <row r="49" spans="1:14">
      <c r="A49" s="172" t="s">
        <v>438</v>
      </c>
      <c r="B49" s="49" t="str">
        <f>VLOOKUP(A49,MATERIALES!A6:D373,3,FALSE)</f>
        <v>Defensa Metálica De 4,13 M Galvanizada</v>
      </c>
      <c r="C49" s="432"/>
      <c r="D49" s="432"/>
      <c r="E49" s="432"/>
      <c r="F49" s="432"/>
      <c r="G49" s="432"/>
      <c r="H49" s="432"/>
      <c r="I49" s="432"/>
      <c r="J49" s="319" t="str">
        <f>VLOOKUP(A49,MATERIALES!A5:D641,2,FALSE)</f>
        <v>u</v>
      </c>
      <c r="K49" s="404">
        <v>0.24213075060532688</v>
      </c>
      <c r="L49" s="428"/>
      <c r="M49" s="409">
        <f>VLOOKUP(A49,MATERIALES!A6:D397,4,FALSE)</f>
        <v>371014.37879223254</v>
      </c>
      <c r="N49" s="279">
        <f>K49*M49</f>
        <v>89833.990022332335</v>
      </c>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118362.34564874935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50</v>
      </c>
      <c r="N71" s="402">
        <f>K71/M71</f>
        <v>4330.4799999999996</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50</v>
      </c>
      <c r="N72" s="402">
        <f>K72/M72</f>
        <v>2133.7248722881595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6464.2048722881591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132272.19521095755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26454.439042191512</v>
      </c>
      <c r="M84" s="860"/>
      <c r="N84" s="57"/>
    </row>
    <row r="85" spans="1:14">
      <c r="B85" s="95" t="s">
        <v>973</v>
      </c>
      <c r="C85" s="96"/>
      <c r="D85" s="96"/>
      <c r="E85" s="96"/>
      <c r="F85" s="96"/>
      <c r="G85" s="96"/>
      <c r="H85" s="96"/>
      <c r="I85" s="93"/>
      <c r="J85" s="94"/>
      <c r="K85" s="311">
        <v>0.05</v>
      </c>
      <c r="L85" s="859">
        <f>N79*K85</f>
        <v>6613.6097605478781</v>
      </c>
      <c r="M85" s="860"/>
      <c r="N85" s="57"/>
    </row>
    <row r="86" spans="1:14" ht="15.75" thickBot="1">
      <c r="B86" s="97" t="s">
        <v>974</v>
      </c>
      <c r="C86" s="98"/>
      <c r="D86" s="98"/>
      <c r="E86" s="98"/>
      <c r="F86" s="98"/>
      <c r="G86" s="98"/>
      <c r="H86" s="98"/>
      <c r="I86" s="99"/>
      <c r="J86" s="100"/>
      <c r="K86" s="312">
        <v>0.05</v>
      </c>
      <c r="L86" s="861">
        <f>N79*K86</f>
        <v>6613.6097605478781</v>
      </c>
      <c r="M86" s="862"/>
      <c r="N86" s="57"/>
    </row>
    <row r="87" spans="1:14" ht="15.75" thickBot="1">
      <c r="B87" s="825" t="s">
        <v>953</v>
      </c>
      <c r="C87" s="826"/>
      <c r="D87" s="826"/>
      <c r="E87" s="826"/>
      <c r="F87" s="826"/>
      <c r="G87" s="826"/>
      <c r="H87" s="826"/>
      <c r="I87" s="826"/>
      <c r="J87" s="826"/>
      <c r="K87" s="826"/>
      <c r="L87" s="826"/>
      <c r="M87" s="827"/>
      <c r="N87" s="58">
        <f>L84+L85+L86</f>
        <v>39681.658563287267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171953.85377424481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1154</v>
      </c>
      <c r="C31" s="87" t="s">
        <v>2172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36.087333333333333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36.087333333333333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629</v>
      </c>
      <c r="B48" s="49" t="str">
        <f>VLOOKUP(A48,MATERIALES!A5:D373,3,FALSE)</f>
        <v>Sección final de defensa metálica</v>
      </c>
      <c r="C48" s="288"/>
      <c r="D48" s="288"/>
      <c r="E48" s="288"/>
      <c r="F48" s="288"/>
      <c r="G48" s="288"/>
      <c r="H48" s="288"/>
      <c r="I48" s="275"/>
      <c r="J48" s="231" t="str">
        <f>VLOOKUP(A48,MATERIALES!A4:D640,2,FALSE)</f>
        <v>u</v>
      </c>
      <c r="K48" s="289">
        <v>1</v>
      </c>
      <c r="L48" s="274"/>
      <c r="M48" s="409">
        <f>VLOOKUP(A48,MATERIALES!A5:D396,4,FALSE)</f>
        <v>53341.267259500411</v>
      </c>
      <c r="N48" s="279">
        <f>K48*M48</f>
        <v>53341.267259500411</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53341.267259500411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30</v>
      </c>
      <c r="N71" s="402">
        <f>K71/M71</f>
        <v>3608.7333333333331</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3608.7333333333331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56986.087926167078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11397.217585233417</v>
      </c>
      <c r="M84" s="860"/>
      <c r="N84" s="57"/>
    </row>
    <row r="85" spans="1:14">
      <c r="B85" s="95" t="s">
        <v>973</v>
      </c>
      <c r="C85" s="96"/>
      <c r="D85" s="96"/>
      <c r="E85" s="96"/>
      <c r="F85" s="96"/>
      <c r="G85" s="96"/>
      <c r="H85" s="96"/>
      <c r="I85" s="93"/>
      <c r="J85" s="94"/>
      <c r="K85" s="311">
        <v>0.05</v>
      </c>
      <c r="L85" s="859">
        <f>N79*K85</f>
        <v>2849.3043963083542</v>
      </c>
      <c r="M85" s="860"/>
      <c r="N85" s="57"/>
    </row>
    <row r="86" spans="1:14" ht="15.75" thickBot="1">
      <c r="B86" s="97" t="s">
        <v>974</v>
      </c>
      <c r="C86" s="98"/>
      <c r="D86" s="98"/>
      <c r="E86" s="98"/>
      <c r="F86" s="98"/>
      <c r="G86" s="98"/>
      <c r="H86" s="98"/>
      <c r="I86" s="99"/>
      <c r="J86" s="100"/>
      <c r="K86" s="312">
        <v>0.05</v>
      </c>
      <c r="L86" s="861">
        <f>N79*K86</f>
        <v>2849.3043963083542</v>
      </c>
      <c r="M86" s="862"/>
      <c r="N86" s="57"/>
    </row>
    <row r="87" spans="1:14" ht="15.75" thickBot="1">
      <c r="B87" s="825" t="s">
        <v>953</v>
      </c>
      <c r="C87" s="826"/>
      <c r="D87" s="826"/>
      <c r="E87" s="826"/>
      <c r="F87" s="826"/>
      <c r="G87" s="826"/>
      <c r="H87" s="826"/>
      <c r="I87" s="826"/>
      <c r="J87" s="826"/>
      <c r="K87" s="826"/>
      <c r="L87" s="826"/>
      <c r="M87" s="827"/>
      <c r="N87" s="58">
        <f>L84+L85+L86</f>
        <v>17095.826377850124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74081.914304017206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1155</v>
      </c>
      <c r="C31" s="87" t="s">
        <v>2048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37.331724137931033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8" t="s">
        <v>631</v>
      </c>
      <c r="B48" s="49" t="str">
        <f>VLOOKUP(A48,MATERIALES!A5:D373,3,FALSE)</f>
        <v>Sección tope</v>
      </c>
      <c r="C48" s="288"/>
      <c r="D48" s="288"/>
      <c r="E48" s="288"/>
      <c r="F48" s="288"/>
      <c r="G48" s="288"/>
      <c r="H48" s="288"/>
      <c r="I48" s="275"/>
      <c r="J48" s="231" t="str">
        <f>VLOOKUP(A48,MATERIALES!A4:D640,2,FALSE)</f>
        <v>u</v>
      </c>
      <c r="K48" s="289">
        <v>1</v>
      </c>
      <c r="L48" s="274"/>
      <c r="M48" s="409">
        <f>VLOOKUP(A48,MATERIALES!A5:D396,4,FALSE)</f>
        <v>106004.10822635215</v>
      </c>
      <c r="N48" s="279">
        <f>K48*M48</f>
        <v>106004.10822635215</v>
      </c>
    </row>
    <row r="49" spans="1:14">
      <c r="A49" s="178"/>
      <c r="B49" s="49"/>
      <c r="C49" s="432"/>
      <c r="D49" s="432"/>
      <c r="E49" s="432"/>
      <c r="F49" s="432"/>
      <c r="G49" s="432"/>
      <c r="H49" s="432"/>
      <c r="I49" s="432"/>
      <c r="J49" s="318"/>
      <c r="K49" s="404"/>
      <c r="L49" s="428"/>
      <c r="M49" s="409"/>
      <c r="N49" s="279"/>
    </row>
    <row r="50" spans="1:14">
      <c r="A50" s="178"/>
      <c r="B50" s="49"/>
      <c r="C50" s="432"/>
      <c r="D50" s="432"/>
      <c r="E50" s="432"/>
      <c r="F50" s="432"/>
      <c r="G50" s="432"/>
      <c r="H50" s="432"/>
      <c r="I50" s="432"/>
      <c r="J50" s="319"/>
      <c r="K50" s="404"/>
      <c r="L50" s="428"/>
      <c r="M50" s="409"/>
      <c r="N50" s="279"/>
    </row>
    <row r="51" spans="1:14">
      <c r="A51" s="178"/>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106004.10822635215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9"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9"/>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3733.1724137931033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109774.61236428318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21954.922472856637</v>
      </c>
      <c r="M84" s="860"/>
      <c r="N84" s="57"/>
    </row>
    <row r="85" spans="1:14">
      <c r="B85" s="95" t="s">
        <v>973</v>
      </c>
      <c r="C85" s="96"/>
      <c r="D85" s="96"/>
      <c r="E85" s="96"/>
      <c r="F85" s="96"/>
      <c r="G85" s="96"/>
      <c r="H85" s="96"/>
      <c r="I85" s="93"/>
      <c r="J85" s="94"/>
      <c r="K85" s="311">
        <v>0.05</v>
      </c>
      <c r="L85" s="859">
        <f>N79*K85</f>
        <v>5488.7306182141592</v>
      </c>
      <c r="M85" s="860"/>
      <c r="N85" s="57"/>
    </row>
    <row r="86" spans="1:14" ht="15.75" thickBot="1">
      <c r="B86" s="97" t="s">
        <v>974</v>
      </c>
      <c r="C86" s="98"/>
      <c r="D86" s="98"/>
      <c r="E86" s="98"/>
      <c r="F86" s="98"/>
      <c r="G86" s="98"/>
      <c r="H86" s="98"/>
      <c r="I86" s="99"/>
      <c r="J86" s="100"/>
      <c r="K86" s="312">
        <v>0.05</v>
      </c>
      <c r="L86" s="861">
        <f>N79*K86</f>
        <v>5488.7306182141592</v>
      </c>
      <c r="M86" s="862"/>
      <c r="N86" s="57"/>
    </row>
    <row r="87" spans="1:14" ht="15.75" thickBot="1">
      <c r="B87" s="825" t="s">
        <v>953</v>
      </c>
      <c r="C87" s="826"/>
      <c r="D87" s="826"/>
      <c r="E87" s="826"/>
      <c r="F87" s="826"/>
      <c r="G87" s="826"/>
      <c r="H87" s="826"/>
      <c r="I87" s="826"/>
      <c r="J87" s="826"/>
      <c r="K87" s="826"/>
      <c r="L87" s="826"/>
      <c r="M87" s="827"/>
      <c r="N87" s="58">
        <f>L84+L85+L86</f>
        <v>32932.383709284957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142706.99607356812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1714</v>
      </c>
      <c r="C31" s="87" t="s">
        <v>1715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37.331724137931033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896</v>
      </c>
      <c r="B48" s="49" t="str">
        <f>VLOOKUP(A48,MATERIALES!A5:D373,3,FALSE)</f>
        <v>Amortiguadores (Para Defensas Metálicas), Incluye Tornillos</v>
      </c>
      <c r="C48" s="288"/>
      <c r="D48" s="288"/>
      <c r="E48" s="288"/>
      <c r="F48" s="288"/>
      <c r="G48" s="288"/>
      <c r="H48" s="288"/>
      <c r="I48" s="275"/>
      <c r="J48" s="231" t="str">
        <f>VLOOKUP(A48,MATERIALES!A4:D640,2,FALSE)</f>
        <v>u</v>
      </c>
      <c r="K48" s="289">
        <v>1</v>
      </c>
      <c r="L48" s="274"/>
      <c r="M48" s="409">
        <f>VLOOKUP(A48,MATERIALES!A5:D396,4,FALSE)</f>
        <v>32172.246846697879</v>
      </c>
      <c r="N48" s="279">
        <f>K48*M48</f>
        <v>32172.246846697879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32172.246846697879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3733.1724137931033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35942.75098462891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7188.5501969257821</v>
      </c>
      <c r="M84" s="860"/>
      <c r="N84" s="57"/>
    </row>
    <row r="85" spans="1:14">
      <c r="B85" s="95" t="s">
        <v>973</v>
      </c>
      <c r="C85" s="96"/>
      <c r="D85" s="96"/>
      <c r="E85" s="96"/>
      <c r="F85" s="96"/>
      <c r="G85" s="96"/>
      <c r="H85" s="96"/>
      <c r="I85" s="93"/>
      <c r="J85" s="94"/>
      <c r="K85" s="311">
        <v>0.05</v>
      </c>
      <c r="L85" s="859">
        <f>N79*K85</f>
        <v>1797.1375492314455</v>
      </c>
      <c r="M85" s="860"/>
      <c r="N85" s="57"/>
    </row>
    <row r="86" spans="1:14" ht="15.75" thickBot="1">
      <c r="B86" s="97" t="s">
        <v>974</v>
      </c>
      <c r="C86" s="98"/>
      <c r="D86" s="98"/>
      <c r="E86" s="98"/>
      <c r="F86" s="98"/>
      <c r="G86" s="98"/>
      <c r="H86" s="98"/>
      <c r="I86" s="99"/>
      <c r="J86" s="100"/>
      <c r="K86" s="312">
        <v>0.05</v>
      </c>
      <c r="L86" s="861">
        <f>N79*K86</f>
        <v>1797.1375492314455</v>
      </c>
      <c r="M86" s="862"/>
      <c r="N86" s="57"/>
    </row>
    <row r="87" spans="1:14" ht="15.75" thickBot="1">
      <c r="B87" s="825" t="s">
        <v>953</v>
      </c>
      <c r="C87" s="826"/>
      <c r="D87" s="826"/>
      <c r="E87" s="826"/>
      <c r="F87" s="826"/>
      <c r="G87" s="826"/>
      <c r="H87" s="826"/>
      <c r="I87" s="826"/>
      <c r="J87" s="826"/>
      <c r="K87" s="826"/>
      <c r="L87" s="826"/>
      <c r="M87" s="827"/>
      <c r="N87" s="58">
        <f>L84+L85+L86</f>
        <v>10782.825295388673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46725.576280017587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1156</v>
      </c>
      <c r="C31" s="87" t="s">
        <v>2173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363</v>
      </c>
      <c r="B36" s="838" t="str">
        <f>VLOOKUP(A36,EQUIPOS!A6:D154,3,FALSE)</f>
        <v>Vibrador de concreto, Motor de 3 hp a 18.000 rpm Mangueras de 4 mt</v>
      </c>
      <c r="C36" s="839"/>
      <c r="D36" s="839"/>
      <c r="E36" s="839"/>
      <c r="F36" s="839"/>
      <c r="G36" s="839"/>
      <c r="H36" s="840"/>
      <c r="I36" s="274"/>
      <c r="J36" s="275"/>
      <c r="K36" s="276">
        <f>VLOOKUP(A36,EQUIPOS!A6:D163,4,FALSE)</f>
        <v>6052.4143711913766</v>
      </c>
      <c r="L36" s="277"/>
      <c r="M36" s="343">
        <v>1.25</v>
      </c>
      <c r="N36" s="279">
        <f>K36/M36</f>
        <v>4841.9314969531015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N77*M41</f>
        <v>538.15848722881594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5380.0899841819173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745</v>
      </c>
      <c r="B48" s="49" t="str">
        <f>VLOOKUP(A48,MATERIALES!A5:D373,3,FALSE)</f>
        <v>Acero PDR-60</v>
      </c>
      <c r="C48" s="288"/>
      <c r="D48" s="288"/>
      <c r="E48" s="288"/>
      <c r="F48" s="288"/>
      <c r="G48" s="288"/>
      <c r="H48" s="288"/>
      <c r="I48" s="288"/>
      <c r="J48" s="318" t="str">
        <f>VLOOKUP(A48,MATERIALES!A4:D640,2,FALSE)</f>
        <v>kg</v>
      </c>
      <c r="K48" s="289">
        <v>9.6</v>
      </c>
      <c r="L48" s="274"/>
      <c r="M48" s="409">
        <f>VLOOKUP(A48,MATERIALES!A5:D396,4,FALSE)</f>
        <v>3296.7277658395524</v>
      </c>
      <c r="N48" s="279">
        <f>K48*M48</f>
        <v>31648.5865520597</v>
      </c>
    </row>
    <row r="49" spans="1:14">
      <c r="A49" s="172" t="s">
        <v>832</v>
      </c>
      <c r="B49" s="49" t="str">
        <f>VLOOKUP(A49,MATERIALES!A6:D373,3,FALSE)</f>
        <v>Concreto Resistencia  21 (Mpa)</v>
      </c>
      <c r="C49" s="432"/>
      <c r="D49" s="432"/>
      <c r="E49" s="432"/>
      <c r="F49" s="432"/>
      <c r="G49" s="432"/>
      <c r="H49" s="432"/>
      <c r="I49" s="432"/>
      <c r="J49" s="319" t="str">
        <f>VLOOKUP(A49,MATERIALES!A5:D641,2,FALSE)</f>
        <v>m3</v>
      </c>
      <c r="K49" s="404">
        <v>0.12</v>
      </c>
      <c r="L49" s="428"/>
      <c r="M49" s="409">
        <f>VLOOKUP(A49,MATERIALES!A6:D397,4,FALSE)</f>
        <v>421300.92794922093</v>
      </c>
      <c r="N49" s="279">
        <f>K49*M49</f>
        <v>50556.111353906512</v>
      </c>
    </row>
    <row r="50" spans="1:14">
      <c r="A50" s="172" t="s">
        <v>869</v>
      </c>
      <c r="B50" s="49" t="str">
        <f>VLOOKUP(A50,MATERIALES!A6:D373,3,FALSE)</f>
        <v>Formaleta para baranda de concreto</v>
      </c>
      <c r="C50" s="432"/>
      <c r="D50" s="432"/>
      <c r="E50" s="432"/>
      <c r="F50" s="432"/>
      <c r="G50" s="432"/>
      <c r="H50" s="432"/>
      <c r="I50" s="432"/>
      <c r="J50" s="319" t="str">
        <f>VLOOKUP(A50,MATERIALES!A6:D642,2,FALSE)</f>
        <v>m</v>
      </c>
      <c r="K50" s="404">
        <v>0.5</v>
      </c>
      <c r="L50" s="428"/>
      <c r="M50" s="409">
        <f>VLOOKUP(A50,MATERIALES!A6:D398,4,FALSE)</f>
        <v>25080.57200635492</v>
      </c>
      <c r="N50" s="279">
        <f>K50*M50</f>
        <v>12540.28600317746</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94744.983909143673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26907.924361440797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127032.9982547664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25406.599650953282</v>
      </c>
      <c r="M84" s="860"/>
      <c r="N84" s="57"/>
    </row>
    <row r="85" spans="1:14">
      <c r="B85" s="95" t="s">
        <v>973</v>
      </c>
      <c r="C85" s="96"/>
      <c r="D85" s="96"/>
      <c r="E85" s="96"/>
      <c r="F85" s="96"/>
      <c r="G85" s="96"/>
      <c r="H85" s="96"/>
      <c r="I85" s="93"/>
      <c r="J85" s="94"/>
      <c r="K85" s="311">
        <v>0.05</v>
      </c>
      <c r="L85" s="859">
        <f>N79*K85</f>
        <v>6351.6499127383204</v>
      </c>
      <c r="M85" s="860"/>
      <c r="N85" s="57"/>
    </row>
    <row r="86" spans="1:14" ht="15.75" thickBot="1">
      <c r="B86" s="97" t="s">
        <v>974</v>
      </c>
      <c r="C86" s="98"/>
      <c r="D86" s="98"/>
      <c r="E86" s="98"/>
      <c r="F86" s="98"/>
      <c r="G86" s="98"/>
      <c r="H86" s="98"/>
      <c r="I86" s="99"/>
      <c r="J86" s="100"/>
      <c r="K86" s="312">
        <v>0.05</v>
      </c>
      <c r="L86" s="861">
        <f>N79*K86</f>
        <v>6351.6499127383204</v>
      </c>
      <c r="M86" s="862"/>
      <c r="N86" s="57"/>
    </row>
    <row r="87" spans="1:14" ht="15.75" thickBot="1">
      <c r="B87" s="825" t="s">
        <v>953</v>
      </c>
      <c r="C87" s="826"/>
      <c r="D87" s="826"/>
      <c r="E87" s="826"/>
      <c r="F87" s="826"/>
      <c r="G87" s="826"/>
      <c r="H87" s="826"/>
      <c r="I87" s="826"/>
      <c r="J87" s="826"/>
      <c r="K87" s="826"/>
      <c r="L87" s="826"/>
      <c r="M87" s="827"/>
      <c r="N87" s="58">
        <f>L84+L85+L86</f>
        <v>38109.89947642992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165142.89773119631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1157</v>
      </c>
      <c r="C31" s="87" t="s">
        <v>1716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7.7329999999999997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7.7329999999999997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408</v>
      </c>
      <c r="B48" s="49" t="str">
        <f>VLOOKUP(A48,MATERIALES!A5:D373,3,FALSE)</f>
        <v>Captafaro, Incluye Tornillos</v>
      </c>
      <c r="C48" s="288"/>
      <c r="D48" s="288"/>
      <c r="E48" s="288"/>
      <c r="F48" s="288"/>
      <c r="G48" s="288"/>
      <c r="H48" s="288"/>
      <c r="I48" s="275"/>
      <c r="J48" s="231" t="str">
        <f>VLOOKUP(A48,MATERIALES!A4:D640,2,FALSE)</f>
        <v>u</v>
      </c>
      <c r="K48" s="289">
        <v>1</v>
      </c>
      <c r="L48" s="274"/>
      <c r="M48" s="409">
        <f>VLOOKUP(A48,MATERIALES!A5:D396,4,FALSE)</f>
        <v>12614.488878935907</v>
      </c>
      <c r="N48" s="279">
        <f>K48*M48</f>
        <v>12614.488878935907</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12614.488878935907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70</v>
      </c>
      <c r="N71" s="402">
        <f>K71/M71</f>
        <v>773.3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773.3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13395.521878935906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2679.1043757871812</v>
      </c>
      <c r="M84" s="860"/>
      <c r="N84" s="57"/>
    </row>
    <row r="85" spans="1:14">
      <c r="B85" s="95" t="s">
        <v>973</v>
      </c>
      <c r="C85" s="96"/>
      <c r="D85" s="96"/>
      <c r="E85" s="96"/>
      <c r="F85" s="96"/>
      <c r="G85" s="96"/>
      <c r="H85" s="96"/>
      <c r="I85" s="93"/>
      <c r="J85" s="94"/>
      <c r="K85" s="311">
        <v>0.05</v>
      </c>
      <c r="L85" s="859">
        <f>N79*K85</f>
        <v>669.7760939467953</v>
      </c>
      <c r="M85" s="860"/>
      <c r="N85" s="57"/>
    </row>
    <row r="86" spans="1:14" ht="15.75" thickBot="1">
      <c r="B86" s="97" t="s">
        <v>974</v>
      </c>
      <c r="C86" s="98"/>
      <c r="D86" s="98"/>
      <c r="E86" s="98"/>
      <c r="F86" s="98"/>
      <c r="G86" s="98"/>
      <c r="H86" s="98"/>
      <c r="I86" s="99"/>
      <c r="J86" s="100"/>
      <c r="K86" s="312">
        <v>0.05</v>
      </c>
      <c r="L86" s="861">
        <f>N79*K86</f>
        <v>669.7760939467953</v>
      </c>
      <c r="M86" s="862"/>
      <c r="N86" s="57"/>
    </row>
    <row r="87" spans="1:14" ht="15.75" thickBot="1">
      <c r="B87" s="825" t="s">
        <v>953</v>
      </c>
      <c r="C87" s="826"/>
      <c r="D87" s="826"/>
      <c r="E87" s="826"/>
      <c r="F87" s="826"/>
      <c r="G87" s="826"/>
      <c r="H87" s="826"/>
      <c r="I87" s="826"/>
      <c r="J87" s="826"/>
      <c r="K87" s="826"/>
      <c r="L87" s="826"/>
      <c r="M87" s="827"/>
      <c r="N87" s="58">
        <f>L84+L85+L86</f>
        <v>4018.6565636807718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17414.178442616678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1717</v>
      </c>
      <c r="C31" s="87" t="s">
        <v>2174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160</v>
      </c>
      <c r="N36" s="279">
        <f>K36/M36</f>
        <v>278.22009555881294</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20.102155451800996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298.32225101061397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439</v>
      </c>
      <c r="B48" s="49" t="str">
        <f>VLOOKUP(A48,MATERIALES!A5:D373,3,FALSE)</f>
        <v>Delineador de corona en forma de A de lámina galvanizada calibre 16 de (1.55*25) cm</v>
      </c>
      <c r="C48" s="288"/>
      <c r="D48" s="288"/>
      <c r="E48" s="288"/>
      <c r="F48" s="288"/>
      <c r="G48" s="288"/>
      <c r="H48" s="288"/>
      <c r="I48" s="288"/>
      <c r="J48" s="318" t="str">
        <f>VLOOKUP(A48,MATERIALES!A4:D640,2,FALSE)</f>
        <v>u</v>
      </c>
      <c r="K48" s="289">
        <v>1</v>
      </c>
      <c r="L48" s="274"/>
      <c r="M48" s="409">
        <f>VLOOKUP(A48,MATERIALES!A5:D396,4,FALSE)</f>
        <v>28016.885804224876</v>
      </c>
      <c r="N48" s="279">
        <f>K48*M48</f>
        <v>28016.885804224876</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0.03</v>
      </c>
      <c r="L49" s="428"/>
      <c r="M49" s="409">
        <f>VLOOKUP(A49,MATERIALES!A6:D397,4,FALSE)</f>
        <v>371736.1128963714</v>
      </c>
      <c r="N49" s="279">
        <f>K49*M49</f>
        <v>11152.083386891141</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39168.969191116019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80</v>
      </c>
      <c r="N71" s="402">
        <f>K71/M71</f>
        <v>1333.5780451800997</v>
      </c>
      <c r="O71" s="112"/>
    </row>
    <row r="72" spans="1:15">
      <c r="A72" s="173" t="s">
        <v>6</v>
      </c>
      <c r="B72" s="55" t="str">
        <f>VLOOKUP(A72,'MANO DE OBRA'!A8:D69,3,FALSE)</f>
        <v xml:space="preserve">Obrero </v>
      </c>
      <c r="C72" s="53"/>
      <c r="D72" s="53"/>
      <c r="E72" s="53"/>
      <c r="F72" s="53"/>
      <c r="G72" s="53"/>
      <c r="H72" s="53"/>
      <c r="I72" s="299">
        <f>K72/J72*100</f>
        <v>29260.000000000004</v>
      </c>
      <c r="J72" s="300">
        <v>185</v>
      </c>
      <c r="K72" s="301">
        <f>VLOOKUP(A72,'MANO DE OBRA'!A8:D100,4,FALSE)</f>
        <v>54131</v>
      </c>
      <c r="L72" s="56"/>
      <c r="M72" s="441">
        <v>80</v>
      </c>
      <c r="N72" s="402">
        <f>K72/M72</f>
        <v>676.63750000000005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2010.2155451800998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41477.506987306733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8295.5013974613466</v>
      </c>
      <c r="M84" s="860"/>
      <c r="N84" s="57"/>
    </row>
    <row r="85" spans="1:14">
      <c r="B85" s="95" t="s">
        <v>973</v>
      </c>
      <c r="C85" s="96"/>
      <c r="D85" s="96"/>
      <c r="E85" s="96"/>
      <c r="F85" s="96"/>
      <c r="G85" s="96"/>
      <c r="H85" s="96"/>
      <c r="I85" s="93"/>
      <c r="J85" s="94"/>
      <c r="K85" s="311">
        <v>0.05</v>
      </c>
      <c r="L85" s="859">
        <f>N79*K85</f>
        <v>2073.8753493653367</v>
      </c>
      <c r="M85" s="860"/>
      <c r="N85" s="57"/>
    </row>
    <row r="86" spans="1:14" ht="15.75" thickBot="1">
      <c r="B86" s="97" t="s">
        <v>974</v>
      </c>
      <c r="C86" s="98"/>
      <c r="D86" s="98"/>
      <c r="E86" s="98"/>
      <c r="F86" s="98"/>
      <c r="G86" s="98"/>
      <c r="H86" s="98"/>
      <c r="I86" s="99"/>
      <c r="J86" s="100"/>
      <c r="K86" s="312">
        <v>0.05</v>
      </c>
      <c r="L86" s="861">
        <f>N79*K86</f>
        <v>2073.8753493653367</v>
      </c>
      <c r="M86" s="862"/>
      <c r="N86" s="57"/>
    </row>
    <row r="87" spans="1:14" ht="15.75" thickBot="1">
      <c r="B87" s="825" t="s">
        <v>953</v>
      </c>
      <c r="C87" s="826"/>
      <c r="D87" s="826"/>
      <c r="E87" s="826"/>
      <c r="F87" s="826"/>
      <c r="G87" s="826"/>
      <c r="H87" s="826"/>
      <c r="I87" s="826"/>
      <c r="J87" s="826"/>
      <c r="K87" s="826"/>
      <c r="L87" s="826"/>
      <c r="M87" s="827"/>
      <c r="N87" s="58">
        <f>L84+L85+L86</f>
        <v>12443.25209619202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53920.75908349875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1158</v>
      </c>
      <c r="C31" s="87" t="s">
        <v>2175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72.174666666666667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0.04</v>
      </c>
      <c r="L48" s="274"/>
      <c r="M48" s="409">
        <f>VLOOKUP(A48,MATERIALES!A5:D396,4,FALSE)</f>
        <v>6273.046905126268</v>
      </c>
      <c r="N48" s="279">
        <f>K48*M48</f>
        <v>250.92187620505072</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10933.415085187395</v>
      </c>
      <c r="N49" s="279">
        <f>K49*M49</f>
        <v>4373.3660340749584</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635.17935256802957</v>
      </c>
      <c r="N50" s="279">
        <f>K50*M50</f>
        <v>1905.5380577040887</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6529.8259679840976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721.74666666666667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7323.7473013174313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1464.7494602634863</v>
      </c>
      <c r="M84" s="860"/>
      <c r="N84" s="57"/>
    </row>
    <row r="85" spans="1:14">
      <c r="B85" s="95" t="s">
        <v>973</v>
      </c>
      <c r="C85" s="96"/>
      <c r="D85" s="96"/>
      <c r="E85" s="96"/>
      <c r="F85" s="96"/>
      <c r="G85" s="96"/>
      <c r="H85" s="96"/>
      <c r="I85" s="93"/>
      <c r="J85" s="94"/>
      <c r="K85" s="311">
        <v>0.05</v>
      </c>
      <c r="L85" s="859">
        <f>N79*K85</f>
        <v>366.18736506587157</v>
      </c>
      <c r="M85" s="860"/>
      <c r="N85" s="57"/>
    </row>
    <row r="86" spans="1:14" ht="15.75" thickBot="1">
      <c r="B86" s="97" t="s">
        <v>974</v>
      </c>
      <c r="C86" s="98"/>
      <c r="D86" s="98"/>
      <c r="E86" s="98"/>
      <c r="F86" s="98"/>
      <c r="G86" s="98"/>
      <c r="H86" s="98"/>
      <c r="I86" s="99"/>
      <c r="J86" s="100"/>
      <c r="K86" s="312">
        <v>0.05</v>
      </c>
      <c r="L86" s="861">
        <f>N79*K86</f>
        <v>366.18736506587157</v>
      </c>
      <c r="M86" s="862"/>
      <c r="N86" s="57"/>
    </row>
    <row r="87" spans="1:14" ht="15.75" thickBot="1">
      <c r="B87" s="825" t="s">
        <v>953</v>
      </c>
      <c r="C87" s="826"/>
      <c r="D87" s="826"/>
      <c r="E87" s="826"/>
      <c r="F87" s="826"/>
      <c r="G87" s="826"/>
      <c r="H87" s="826"/>
      <c r="I87" s="826"/>
      <c r="J87" s="826"/>
      <c r="K87" s="826"/>
      <c r="L87" s="826"/>
      <c r="M87" s="827"/>
      <c r="N87" s="58">
        <f>L84+L85+L86</f>
        <v>2197.1241903952296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9520.8714917126599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1159</v>
      </c>
      <c r="C31" s="87" t="s">
        <v>2176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72.174666666666667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18586.805644818571</v>
      </c>
      <c r="N48" s="279">
        <f>K48*M48</f>
        <v>7434.7222579274285</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635.17935256802957</v>
      </c>
      <c r="N49" s="279">
        <f>K49*M49</f>
        <v>1905.5380577040887</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9340.2603156315163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721.74666666666667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10134.181648964848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2026.8363297929698</v>
      </c>
      <c r="M84" s="860"/>
      <c r="N84" s="57"/>
    </row>
    <row r="85" spans="1:14">
      <c r="B85" s="95" t="s">
        <v>973</v>
      </c>
      <c r="C85" s="96"/>
      <c r="D85" s="96"/>
      <c r="E85" s="96"/>
      <c r="F85" s="96"/>
      <c r="G85" s="96"/>
      <c r="H85" s="96"/>
      <c r="I85" s="93"/>
      <c r="J85" s="94"/>
      <c r="K85" s="311">
        <v>0.05</v>
      </c>
      <c r="L85" s="859">
        <f>N79*K85</f>
        <v>506.70908244824244</v>
      </c>
      <c r="M85" s="860"/>
      <c r="N85" s="57"/>
    </row>
    <row r="86" spans="1:14" ht="15.75" thickBot="1">
      <c r="B86" s="97" t="s">
        <v>974</v>
      </c>
      <c r="C86" s="98"/>
      <c r="D86" s="98"/>
      <c r="E86" s="98"/>
      <c r="F86" s="98"/>
      <c r="G86" s="98"/>
      <c r="H86" s="98"/>
      <c r="I86" s="99"/>
      <c r="J86" s="100"/>
      <c r="K86" s="312">
        <v>0.05</v>
      </c>
      <c r="L86" s="861">
        <f>N79*K86</f>
        <v>506.70908244824244</v>
      </c>
      <c r="M86" s="862"/>
      <c r="N86" s="57"/>
    </row>
    <row r="87" spans="1:14" ht="15.75" thickBot="1">
      <c r="B87" s="825" t="s">
        <v>953</v>
      </c>
      <c r="C87" s="826"/>
      <c r="D87" s="826"/>
      <c r="E87" s="826"/>
      <c r="F87" s="826"/>
      <c r="G87" s="826"/>
      <c r="H87" s="826"/>
      <c r="I87" s="826"/>
      <c r="J87" s="826"/>
      <c r="K87" s="826"/>
      <c r="L87" s="826"/>
      <c r="M87" s="827"/>
      <c r="N87" s="58">
        <f>L84+L85+L86</f>
        <v>3040.2544946894545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13174.436143654302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1160</v>
      </c>
      <c r="C31" s="87" t="s">
        <v>2177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286.59765815254394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0.08</v>
      </c>
      <c r="L48" s="274"/>
      <c r="M48" s="409">
        <f>VLOOKUP(A48,MATERIALES!A5:D396,4,FALSE)</f>
        <v>6273.046905126268</v>
      </c>
      <c r="N48" s="279">
        <f>K48*M48</f>
        <v>501.84375241010144</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10933.415085187395</v>
      </c>
      <c r="N49" s="279">
        <f>K49*M49</f>
        <v>4373.3660340749584</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635.17935256802957</v>
      </c>
      <c r="N50" s="279">
        <f>K50*M50</f>
        <v>1905.5380577040887</v>
      </c>
    </row>
    <row r="51" spans="1:14">
      <c r="A51" s="172" t="s">
        <v>920</v>
      </c>
      <c r="B51" s="49" t="str">
        <f>VLOOKUP(A51,MATERIALES!A6:D373,3,FALSE)</f>
        <v>Malla eslabonada, calibre 10, 6 ojos</v>
      </c>
      <c r="C51" s="432"/>
      <c r="D51" s="432"/>
      <c r="E51" s="432"/>
      <c r="F51" s="432"/>
      <c r="G51" s="432"/>
      <c r="H51" s="432"/>
      <c r="I51" s="432"/>
      <c r="J51" s="319" t="str">
        <f>VLOOKUP(A51,MATERIALES!A6:D643,2,FALSE)</f>
        <v>m2</v>
      </c>
      <c r="K51" s="404">
        <v>1.5</v>
      </c>
      <c r="L51" s="428"/>
      <c r="M51" s="409">
        <f>VLOOKUP(A51,MATERIALES!A6:D399,4,FALSE)</f>
        <v>16604.213042704589</v>
      </c>
      <c r="N51" s="279">
        <f>K51*M51</f>
        <v>24906.319564056881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31687.067408246032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5" t="s">
        <v>953</v>
      </c>
      <c r="C77" s="826"/>
      <c r="D77" s="826"/>
      <c r="E77" s="826"/>
      <c r="F77" s="826"/>
      <c r="G77" s="826"/>
      <c r="H77" s="826"/>
      <c r="I77" s="826"/>
      <c r="J77" s="826"/>
      <c r="K77" s="826"/>
      <c r="L77" s="826"/>
      <c r="M77" s="827"/>
      <c r="N77" s="308">
        <f>SUM(N71:N76)</f>
        <v>2865.9765815254395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34839.641647924014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6967.9283295848036</v>
      </c>
      <c r="M84" s="860"/>
      <c r="N84" s="57"/>
    </row>
    <row r="85" spans="1:14">
      <c r="B85" s="95" t="s">
        <v>973</v>
      </c>
      <c r="C85" s="96"/>
      <c r="D85" s="96"/>
      <c r="E85" s="96"/>
      <c r="F85" s="96"/>
      <c r="G85" s="96"/>
      <c r="H85" s="96"/>
      <c r="I85" s="93"/>
      <c r="J85" s="94"/>
      <c r="K85" s="311">
        <v>0.05</v>
      </c>
      <c r="L85" s="859">
        <f>N79*K85</f>
        <v>1741.9820823962009</v>
      </c>
      <c r="M85" s="860"/>
      <c r="N85" s="57"/>
    </row>
    <row r="86" spans="1:14" ht="15.75" thickBot="1">
      <c r="B86" s="97" t="s">
        <v>974</v>
      </c>
      <c r="C86" s="98"/>
      <c r="D86" s="98"/>
      <c r="E86" s="98"/>
      <c r="F86" s="98"/>
      <c r="G86" s="98"/>
      <c r="H86" s="98"/>
      <c r="I86" s="99"/>
      <c r="J86" s="100"/>
      <c r="K86" s="312">
        <v>0.05</v>
      </c>
      <c r="L86" s="861">
        <f>N79*K86</f>
        <v>1741.9820823962009</v>
      </c>
      <c r="M86" s="862"/>
      <c r="N86" s="57"/>
    </row>
    <row r="87" spans="1:14" ht="15.75" thickBot="1">
      <c r="B87" s="825" t="s">
        <v>953</v>
      </c>
      <c r="C87" s="826"/>
      <c r="D87" s="826"/>
      <c r="E87" s="826"/>
      <c r="F87" s="826"/>
      <c r="G87" s="826"/>
      <c r="H87" s="826"/>
      <c r="I87" s="826"/>
      <c r="J87" s="826"/>
      <c r="K87" s="826"/>
      <c r="L87" s="826"/>
      <c r="M87" s="827"/>
      <c r="N87" s="58">
        <f>L84+L85+L86</f>
        <v>10451.892494377204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45291.534142301214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1161</v>
      </c>
      <c r="C31" s="87" t="s">
        <v>2178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286.59765815254394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18586.805644818571</v>
      </c>
      <c r="N48" s="279">
        <f>K48*M48</f>
        <v>7434.7222579274285</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635.17935256802957</v>
      </c>
      <c r="N49" s="279">
        <f>K49*M49</f>
        <v>1905.5380577040887</v>
      </c>
    </row>
    <row r="50" spans="1:14">
      <c r="A50" s="172" t="s">
        <v>920</v>
      </c>
      <c r="B50" s="49" t="str">
        <f>VLOOKUP(A50,MATERIALES!A6:D373,3,FALSE)</f>
        <v>Malla eslabonada, calibre 10, 6 ojos</v>
      </c>
      <c r="C50" s="432"/>
      <c r="D50" s="432"/>
      <c r="E50" s="432"/>
      <c r="F50" s="432"/>
      <c r="G50" s="432"/>
      <c r="H50" s="432"/>
      <c r="I50" s="432"/>
      <c r="J50" s="319" t="str">
        <f>VLOOKUP(A50,MATERIALES!A6:D642,2,FALSE)</f>
        <v>m2</v>
      </c>
      <c r="K50" s="404">
        <v>1.5</v>
      </c>
      <c r="L50" s="428"/>
      <c r="M50" s="409">
        <f>VLOOKUP(A50,MATERIALES!A6:D398,4,FALSE)</f>
        <v>16604.213042704589</v>
      </c>
      <c r="N50" s="279">
        <f>K50*M50</f>
        <v>24906.319564056881</v>
      </c>
    </row>
    <row r="51" spans="1:14" ht="15.75" customHeight="1">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34246.579879688397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2865.9765815254395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37399.154119366387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7479.830823873278</v>
      </c>
      <c r="M84" s="860"/>
      <c r="N84" s="57"/>
    </row>
    <row r="85" spans="1:14">
      <c r="B85" s="95" t="s">
        <v>973</v>
      </c>
      <c r="C85" s="96"/>
      <c r="D85" s="96"/>
      <c r="E85" s="96"/>
      <c r="F85" s="96"/>
      <c r="G85" s="96"/>
      <c r="H85" s="96"/>
      <c r="I85" s="93"/>
      <c r="J85" s="94"/>
      <c r="K85" s="311">
        <v>0.05</v>
      </c>
      <c r="L85" s="859">
        <f>N79*K85</f>
        <v>1869.9577059683195</v>
      </c>
      <c r="M85" s="860"/>
      <c r="N85" s="57"/>
    </row>
    <row r="86" spans="1:14" ht="15.75" thickBot="1">
      <c r="B86" s="97" t="s">
        <v>974</v>
      </c>
      <c r="C86" s="98"/>
      <c r="D86" s="98"/>
      <c r="E86" s="98"/>
      <c r="F86" s="98"/>
      <c r="G86" s="98"/>
      <c r="H86" s="98"/>
      <c r="I86" s="99"/>
      <c r="J86" s="100"/>
      <c r="K86" s="312">
        <v>0.05</v>
      </c>
      <c r="L86" s="861">
        <f>N79*K86</f>
        <v>1869.9577059683195</v>
      </c>
      <c r="M86" s="862"/>
      <c r="N86" s="57"/>
    </row>
    <row r="87" spans="1:14" ht="15.75" thickBot="1">
      <c r="B87" s="825" t="s">
        <v>953</v>
      </c>
      <c r="C87" s="826"/>
      <c r="D87" s="826"/>
      <c r="E87" s="826"/>
      <c r="F87" s="826"/>
      <c r="G87" s="826"/>
      <c r="H87" s="826"/>
      <c r="I87" s="826"/>
      <c r="J87" s="826"/>
      <c r="K87" s="826"/>
      <c r="L87" s="826"/>
      <c r="M87" s="827"/>
      <c r="N87" s="58">
        <f>L84+L85+L86</f>
        <v>11219.746235809916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48618.900355176302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1718</v>
      </c>
      <c r="C31" s="87" t="s">
        <v>2179</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241</v>
      </c>
      <c r="B36" s="838" t="str">
        <f>VLOOKUP(A36,EQUIPOS!A6:D154,3,FALSE)</f>
        <v>Grúa (capacidad 15 ton)</v>
      </c>
      <c r="C36" s="839"/>
      <c r="D36" s="839"/>
      <c r="E36" s="839"/>
      <c r="F36" s="839"/>
      <c r="G36" s="839"/>
      <c r="H36" s="840"/>
      <c r="I36" s="274"/>
      <c r="J36" s="275"/>
      <c r="K36" s="276">
        <f>VLOOKUP(A36,EQUIPOS!A6:D163,4,FALSE)</f>
        <v>148554.92158994748</v>
      </c>
      <c r="L36" s="277"/>
      <c r="M36" s="343">
        <v>0.75</v>
      </c>
      <c r="N36" s="279">
        <f>K36/M36</f>
        <v>198073.22878659665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0.2</v>
      </c>
      <c r="N41" s="351">
        <f>N77*M41</f>
        <v>8969.3081204802675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207042.53690707692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61482.382771284254</v>
      </c>
      <c r="N48" s="279">
        <f>K48*M48</f>
        <v>61482.382771284254</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61482.382771284254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v>
      </c>
      <c r="N71" s="402">
        <f>K71/M71</f>
        <v>17781.040602401332</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v>
      </c>
      <c r="N72" s="402">
        <f>K72/M72</f>
        <v>27065.5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44846.540602401335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313371.46028076252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62674.29205615251</v>
      </c>
      <c r="M84" s="860"/>
      <c r="N84" s="57"/>
    </row>
    <row r="85" spans="1:14">
      <c r="B85" s="95" t="s">
        <v>973</v>
      </c>
      <c r="C85" s="96"/>
      <c r="D85" s="96"/>
      <c r="E85" s="96"/>
      <c r="F85" s="96"/>
      <c r="G85" s="96"/>
      <c r="H85" s="96"/>
      <c r="I85" s="93"/>
      <c r="J85" s="94"/>
      <c r="K85" s="311">
        <v>0.05</v>
      </c>
      <c r="L85" s="859">
        <f>N79*K85</f>
        <v>15668.573014038127</v>
      </c>
      <c r="M85" s="860"/>
      <c r="N85" s="57"/>
    </row>
    <row r="86" spans="1:14" ht="15.75" thickBot="1">
      <c r="B86" s="97" t="s">
        <v>974</v>
      </c>
      <c r="C86" s="98"/>
      <c r="D86" s="98"/>
      <c r="E86" s="98"/>
      <c r="F86" s="98"/>
      <c r="G86" s="98"/>
      <c r="H86" s="98"/>
      <c r="I86" s="99"/>
      <c r="J86" s="100"/>
      <c r="K86" s="312">
        <v>0.05</v>
      </c>
      <c r="L86" s="861">
        <f>N79*K86</f>
        <v>15668.573014038127</v>
      </c>
      <c r="M86" s="862"/>
      <c r="N86" s="57"/>
    </row>
    <row r="87" spans="1:14" ht="15.75" thickBot="1">
      <c r="B87" s="825" t="s">
        <v>953</v>
      </c>
      <c r="C87" s="826"/>
      <c r="D87" s="826"/>
      <c r="E87" s="826"/>
      <c r="F87" s="826"/>
      <c r="G87" s="826"/>
      <c r="H87" s="826"/>
      <c r="I87" s="826"/>
      <c r="J87" s="826"/>
      <c r="K87" s="826"/>
      <c r="L87" s="826"/>
      <c r="M87" s="827"/>
      <c r="N87" s="58">
        <f>L84+L85+L86</f>
        <v>94011.43808422875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407382.8983649913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1719</v>
      </c>
      <c r="C31" s="87" t="s">
        <v>2180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0.2</v>
      </c>
      <c r="N41" s="351">
        <f>N77*M41</f>
        <v>6726.9810903601992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6726.9810903601992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61482.382771284254</v>
      </c>
      <c r="N48" s="279">
        <f>K48*M48</f>
        <v>61482.382771284254</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61482.382771284254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v>
      </c>
      <c r="N71" s="402">
        <f>K71/M71</f>
        <v>13335.780451800998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8</v>
      </c>
      <c r="N72" s="402">
        <f>K72/M72</f>
        <v>20299.125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5" t="s">
        <v>953</v>
      </c>
      <c r="C77" s="826"/>
      <c r="D77" s="826"/>
      <c r="E77" s="826"/>
      <c r="F77" s="826"/>
      <c r="G77" s="826"/>
      <c r="H77" s="826"/>
      <c r="I77" s="826"/>
      <c r="J77" s="826"/>
      <c r="K77" s="826"/>
      <c r="L77" s="826"/>
      <c r="M77" s="827"/>
      <c r="N77" s="308">
        <f>SUM(N71:N76)</f>
        <v>33634.905451800994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101844.26931344545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20368.853862689091</v>
      </c>
      <c r="M84" s="860"/>
      <c r="N84" s="57"/>
    </row>
    <row r="85" spans="1:14">
      <c r="B85" s="95" t="s">
        <v>973</v>
      </c>
      <c r="C85" s="96"/>
      <c r="D85" s="96"/>
      <c r="E85" s="96"/>
      <c r="F85" s="96"/>
      <c r="G85" s="96"/>
      <c r="H85" s="96"/>
      <c r="I85" s="93"/>
      <c r="J85" s="94"/>
      <c r="K85" s="311">
        <v>0.05</v>
      </c>
      <c r="L85" s="859">
        <f>N79*K85</f>
        <v>5092.2134656722728</v>
      </c>
      <c r="M85" s="860"/>
      <c r="N85" s="57"/>
    </row>
    <row r="86" spans="1:14" ht="15.75" thickBot="1">
      <c r="B86" s="97" t="s">
        <v>974</v>
      </c>
      <c r="C86" s="98"/>
      <c r="D86" s="98"/>
      <c r="E86" s="98"/>
      <c r="F86" s="98"/>
      <c r="G86" s="98"/>
      <c r="H86" s="98"/>
      <c r="I86" s="99"/>
      <c r="J86" s="100"/>
      <c r="K86" s="312">
        <v>0.05</v>
      </c>
      <c r="L86" s="861">
        <f>N79*K86</f>
        <v>5092.2134656722728</v>
      </c>
      <c r="M86" s="862"/>
      <c r="N86" s="57"/>
    </row>
    <row r="87" spans="1:14" ht="15.75" thickBot="1">
      <c r="B87" s="825" t="s">
        <v>953</v>
      </c>
      <c r="C87" s="826"/>
      <c r="D87" s="826"/>
      <c r="E87" s="826"/>
      <c r="F87" s="826"/>
      <c r="G87" s="826"/>
      <c r="H87" s="826"/>
      <c r="I87" s="826"/>
      <c r="J87" s="826"/>
      <c r="K87" s="826"/>
      <c r="L87" s="826"/>
      <c r="M87" s="827"/>
      <c r="N87" s="58">
        <f>L84+L85+L86</f>
        <v>30553.280794033639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132397.5501074791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1720</v>
      </c>
      <c r="C31" s="87" t="s">
        <v>2181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2686.8530451800998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2686.8530451800998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61482.382771284254</v>
      </c>
      <c r="N48" s="279">
        <f>K48*M48</f>
        <v>61482.382771284254</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61482.382771284254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v>
      </c>
      <c r="N71" s="402">
        <f>K71/M71</f>
        <v>8890.5203012006659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12</v>
      </c>
      <c r="N72" s="402">
        <f>K72/M72</f>
        <v>9021.8333333333339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5" t="s">
        <v>953</v>
      </c>
      <c r="C77" s="826"/>
      <c r="D77" s="826"/>
      <c r="E77" s="826"/>
      <c r="F77" s="826"/>
      <c r="G77" s="826"/>
      <c r="H77" s="826"/>
      <c r="I77" s="826"/>
      <c r="J77" s="826"/>
      <c r="K77" s="826"/>
      <c r="L77" s="826"/>
      <c r="M77" s="827"/>
      <c r="N77" s="308">
        <f>SUM(N71:N76)</f>
        <v>17912.353634534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82081.589450998348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16416.317890199669</v>
      </c>
      <c r="M84" s="860"/>
      <c r="N84" s="57"/>
    </row>
    <row r="85" spans="1:14">
      <c r="B85" s="95" t="s">
        <v>973</v>
      </c>
      <c r="C85" s="96"/>
      <c r="D85" s="96"/>
      <c r="E85" s="96"/>
      <c r="F85" s="96"/>
      <c r="G85" s="96"/>
      <c r="H85" s="96"/>
      <c r="I85" s="93"/>
      <c r="J85" s="94"/>
      <c r="K85" s="311">
        <v>0.05</v>
      </c>
      <c r="L85" s="859">
        <f>N79*K85</f>
        <v>4104.0794725499172</v>
      </c>
      <c r="M85" s="860"/>
      <c r="N85" s="57"/>
    </row>
    <row r="86" spans="1:14" ht="15.75" thickBot="1">
      <c r="B86" s="97" t="s">
        <v>974</v>
      </c>
      <c r="C86" s="98"/>
      <c r="D86" s="98"/>
      <c r="E86" s="98"/>
      <c r="F86" s="98"/>
      <c r="G86" s="98"/>
      <c r="H86" s="98"/>
      <c r="I86" s="99"/>
      <c r="J86" s="100"/>
      <c r="K86" s="312">
        <v>0.05</v>
      </c>
      <c r="L86" s="861">
        <f>N79*K86</f>
        <v>4104.0794725499172</v>
      </c>
      <c r="M86" s="862"/>
      <c r="N86" s="57"/>
    </row>
    <row r="87" spans="1:14" ht="15.75" thickBot="1">
      <c r="B87" s="825" t="s">
        <v>953</v>
      </c>
      <c r="C87" s="826"/>
      <c r="D87" s="826"/>
      <c r="E87" s="826"/>
      <c r="F87" s="826"/>
      <c r="G87" s="826"/>
      <c r="H87" s="826"/>
      <c r="I87" s="826"/>
      <c r="J87" s="826"/>
      <c r="K87" s="826"/>
      <c r="L87" s="826"/>
      <c r="M87" s="827"/>
      <c r="N87" s="58">
        <f>L84+L85+L86</f>
        <v>24624.476835299505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106706.06628629785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1721</v>
      </c>
      <c r="C31" s="87" t="s">
        <v>2182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2015.1397838850748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2015.1397838850748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212" t="s">
        <v>412</v>
      </c>
      <c r="B48" s="49" t="str">
        <f>VLOOKUP(A48,MATERIALES!A5:D373,3,FALSE)</f>
        <v>Cicatrizante (para remoción de especies vegetales)</v>
      </c>
      <c r="C48" s="288"/>
      <c r="D48" s="288"/>
      <c r="E48" s="288"/>
      <c r="F48" s="288"/>
      <c r="G48" s="288"/>
      <c r="H48" s="288"/>
      <c r="I48" s="288"/>
      <c r="J48" s="318" t="str">
        <f>VLOOKUP(A48,MATERIALES!A4:D640,2,FALSE)</f>
        <v>kg</v>
      </c>
      <c r="K48" s="289">
        <v>1</v>
      </c>
      <c r="L48" s="274"/>
      <c r="M48" s="409">
        <f>VLOOKUP(A48,MATERIALES!A5:D396,4,FALSE)</f>
        <v>61482.382771284254</v>
      </c>
      <c r="N48" s="279">
        <f>K48*M48</f>
        <v>61482.382771284254</v>
      </c>
    </row>
    <row r="49" spans="1:14">
      <c r="A49" s="176"/>
      <c r="B49" s="49"/>
      <c r="C49" s="432"/>
      <c r="D49" s="432"/>
      <c r="E49" s="432"/>
      <c r="F49" s="432"/>
      <c r="G49" s="432"/>
      <c r="H49" s="432"/>
      <c r="I49" s="432"/>
      <c r="J49" s="319"/>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61482.382771284254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16</v>
      </c>
      <c r="N71" s="402">
        <f>K71/M71</f>
        <v>6667.890225900499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16</v>
      </c>
      <c r="N72" s="402">
        <f>K72/M72</f>
        <v>6766.375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13434.265225900499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76931.787781069826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15386.357556213967</v>
      </c>
      <c r="M84" s="860"/>
      <c r="N84" s="57"/>
    </row>
    <row r="85" spans="1:14">
      <c r="B85" s="95" t="s">
        <v>973</v>
      </c>
      <c r="C85" s="96"/>
      <c r="D85" s="96"/>
      <c r="E85" s="96"/>
      <c r="F85" s="96"/>
      <c r="G85" s="96"/>
      <c r="H85" s="96"/>
      <c r="I85" s="93"/>
      <c r="J85" s="94"/>
      <c r="K85" s="311">
        <v>0.05</v>
      </c>
      <c r="L85" s="859">
        <f>N79*K85</f>
        <v>3846.5893890534917</v>
      </c>
      <c r="M85" s="860"/>
      <c r="N85" s="57"/>
    </row>
    <row r="86" spans="1:14" ht="15.75" thickBot="1">
      <c r="B86" s="97" t="s">
        <v>974</v>
      </c>
      <c r="C86" s="98"/>
      <c r="D86" s="98"/>
      <c r="E86" s="98"/>
      <c r="F86" s="98"/>
      <c r="G86" s="98"/>
      <c r="H86" s="98"/>
      <c r="I86" s="99"/>
      <c r="J86" s="100"/>
      <c r="K86" s="312">
        <v>0.05</v>
      </c>
      <c r="L86" s="861">
        <f>N79*K86</f>
        <v>3846.5893890534917</v>
      </c>
      <c r="M86" s="862"/>
      <c r="N86" s="57"/>
    </row>
    <row r="87" spans="1:14" ht="15.75" thickBot="1">
      <c r="B87" s="825" t="s">
        <v>953</v>
      </c>
      <c r="C87" s="826"/>
      <c r="D87" s="826"/>
      <c r="E87" s="826"/>
      <c r="F87" s="826"/>
      <c r="G87" s="826"/>
      <c r="H87" s="826"/>
      <c r="I87" s="826"/>
      <c r="J87" s="826"/>
      <c r="K87" s="826"/>
      <c r="L87" s="826"/>
      <c r="M87" s="827"/>
      <c r="N87" s="58">
        <f>L84+L85+L86</f>
        <v>23079.536334320954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100011.32411539077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1722</v>
      </c>
      <c r="C31" s="87" t="s">
        <v>2183</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11305.850572033949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2.1</v>
      </c>
      <c r="L48" s="274"/>
      <c r="M48" s="409">
        <f>VLOOKUP(A48,MATERIALES!A5:D396,4,FALSE)</f>
        <v>46857.493222231693</v>
      </c>
      <c r="N48" s="279">
        <f>K48*M48</f>
        <v>98400.735766686557</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61482.382771284254</v>
      </c>
      <c r="N49" s="279">
        <f>K49*M49</f>
        <v>61482.382771284254</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159883.11853797082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75372.337146892998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246561.30625689778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49312.261251379561</v>
      </c>
      <c r="M84" s="860"/>
      <c r="N84" s="57"/>
    </row>
    <row r="85" spans="1:14">
      <c r="B85" s="95" t="s">
        <v>973</v>
      </c>
      <c r="C85" s="96"/>
      <c r="D85" s="96"/>
      <c r="E85" s="96"/>
      <c r="F85" s="96"/>
      <c r="G85" s="96"/>
      <c r="H85" s="96"/>
      <c r="I85" s="93"/>
      <c r="J85" s="94"/>
      <c r="K85" s="311">
        <v>0.05</v>
      </c>
      <c r="L85" s="859">
        <f>N79*K85</f>
        <v>12328.06531284489</v>
      </c>
      <c r="M85" s="860"/>
      <c r="N85" s="57"/>
    </row>
    <row r="86" spans="1:14" ht="15.75" thickBot="1">
      <c r="B86" s="97" t="s">
        <v>974</v>
      </c>
      <c r="C86" s="98"/>
      <c r="D86" s="98"/>
      <c r="E86" s="98"/>
      <c r="F86" s="98"/>
      <c r="G86" s="98"/>
      <c r="H86" s="98"/>
      <c r="I86" s="99"/>
      <c r="J86" s="100"/>
      <c r="K86" s="312">
        <v>0.05</v>
      </c>
      <c r="L86" s="861">
        <f>N79*K86</f>
        <v>12328.06531284489</v>
      </c>
      <c r="M86" s="862"/>
      <c r="N86" s="57"/>
    </row>
    <row r="87" spans="1:14" ht="15.75" thickBot="1">
      <c r="B87" s="825" t="s">
        <v>953</v>
      </c>
      <c r="C87" s="826"/>
      <c r="D87" s="826"/>
      <c r="E87" s="826"/>
      <c r="F87" s="826"/>
      <c r="G87" s="826"/>
      <c r="H87" s="826"/>
      <c r="I87" s="826"/>
      <c r="J87" s="826"/>
      <c r="K87" s="826"/>
      <c r="L87" s="826"/>
      <c r="M87" s="827"/>
      <c r="N87" s="58">
        <f>L84+L85+L86</f>
        <v>73968.391877069342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320529.69813396712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1723</v>
      </c>
      <c r="C31" s="87" t="s">
        <v>2184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11305.850572033949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v>
      </c>
      <c r="L48" s="274"/>
      <c r="M48" s="409">
        <f>VLOOKUP(A48,MATERIALES!A5:D396,4,FALSE)</f>
        <v>46857.493222231693</v>
      </c>
      <c r="N48" s="279">
        <f>K48*M48</f>
        <v>93714.986444463386</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61482.382771284254</v>
      </c>
      <c r="N49" s="279">
        <f>K49*M49</f>
        <v>61482.382771284254</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155197.36921574763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75372.337146892998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241875.55693467459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48375.111386934921</v>
      </c>
      <c r="M84" s="860"/>
      <c r="N84" s="57"/>
    </row>
    <row r="85" spans="1:14">
      <c r="B85" s="95" t="s">
        <v>973</v>
      </c>
      <c r="C85" s="96"/>
      <c r="D85" s="96"/>
      <c r="E85" s="96"/>
      <c r="F85" s="96"/>
      <c r="G85" s="96"/>
      <c r="H85" s="96"/>
      <c r="I85" s="93"/>
      <c r="J85" s="94"/>
      <c r="K85" s="311">
        <v>0.05</v>
      </c>
      <c r="L85" s="859">
        <f>N79*K85</f>
        <v>12093.77784673373</v>
      </c>
      <c r="M85" s="860"/>
      <c r="N85" s="57"/>
    </row>
    <row r="86" spans="1:14" ht="15.75" thickBot="1">
      <c r="B86" s="97" t="s">
        <v>974</v>
      </c>
      <c r="C86" s="98"/>
      <c r="D86" s="98"/>
      <c r="E86" s="98"/>
      <c r="F86" s="98"/>
      <c r="G86" s="98"/>
      <c r="H86" s="98"/>
      <c r="I86" s="99"/>
      <c r="J86" s="100"/>
      <c r="K86" s="312">
        <v>0.05</v>
      </c>
      <c r="L86" s="861">
        <f>N79*K86</f>
        <v>12093.77784673373</v>
      </c>
      <c r="M86" s="862"/>
      <c r="N86" s="57"/>
    </row>
    <row r="87" spans="1:14" ht="15.75" thickBot="1">
      <c r="B87" s="825" t="s">
        <v>953</v>
      </c>
      <c r="C87" s="826"/>
      <c r="D87" s="826"/>
      <c r="E87" s="826"/>
      <c r="F87" s="826"/>
      <c r="G87" s="826"/>
      <c r="H87" s="826"/>
      <c r="I87" s="826"/>
      <c r="J87" s="826"/>
      <c r="K87" s="826"/>
      <c r="L87" s="826"/>
      <c r="M87" s="827"/>
      <c r="N87" s="58">
        <f>L84+L85+L86</f>
        <v>72562.667080402389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314438.22401507699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1724</v>
      </c>
      <c r="C31" s="87" t="s">
        <v>2185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4720.6884844632978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4720.6884844632978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1.31</v>
      </c>
      <c r="L48" s="274"/>
      <c r="M48" s="409">
        <f>VLOOKUP(A48,MATERIALES!A5:D396,4,FALSE)</f>
        <v>46857.493222231693</v>
      </c>
      <c r="N48" s="279">
        <f>K48*M48</f>
        <v>61383.31612112352</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61482.382771284254</v>
      </c>
      <c r="N49" s="279">
        <f>K49*M49</f>
        <v>61482.382771284254</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122865.69889240777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5.7</v>
      </c>
      <c r="N71" s="402">
        <f>K71/M71</f>
        <v>18716.884844632979</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5.7</v>
      </c>
      <c r="N72" s="402">
        <f>K72/M72</f>
        <v>28490</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47206.884844632979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174793.27222150407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34958.654444300817</v>
      </c>
      <c r="M84" s="860"/>
      <c r="N84" s="57"/>
    </row>
    <row r="85" spans="1:14">
      <c r="B85" s="95" t="s">
        <v>973</v>
      </c>
      <c r="C85" s="96"/>
      <c r="D85" s="96"/>
      <c r="E85" s="96"/>
      <c r="F85" s="96"/>
      <c r="G85" s="96"/>
      <c r="H85" s="96"/>
      <c r="I85" s="93"/>
      <c r="J85" s="94"/>
      <c r="K85" s="311">
        <v>0.05</v>
      </c>
      <c r="L85" s="859">
        <f>N79*K85</f>
        <v>8739.6636110752042</v>
      </c>
      <c r="M85" s="860"/>
      <c r="N85" s="57"/>
    </row>
    <row r="86" spans="1:14" ht="15.75" thickBot="1">
      <c r="B86" s="97" t="s">
        <v>974</v>
      </c>
      <c r="C86" s="98"/>
      <c r="D86" s="98"/>
      <c r="E86" s="98"/>
      <c r="F86" s="98"/>
      <c r="G86" s="98"/>
      <c r="H86" s="98"/>
      <c r="I86" s="99"/>
      <c r="J86" s="100"/>
      <c r="K86" s="312">
        <v>0.05</v>
      </c>
      <c r="L86" s="861">
        <f>N79*K86</f>
        <v>8739.6636110752042</v>
      </c>
      <c r="M86" s="862"/>
      <c r="N86" s="57"/>
    </row>
    <row r="87" spans="1:14" ht="15.75" thickBot="1">
      <c r="B87" s="825" t="s">
        <v>953</v>
      </c>
      <c r="C87" s="826"/>
      <c r="D87" s="826"/>
      <c r="E87" s="826"/>
      <c r="F87" s="826"/>
      <c r="G87" s="826"/>
      <c r="H87" s="826"/>
      <c r="I87" s="826"/>
      <c r="J87" s="826"/>
      <c r="K87" s="826"/>
      <c r="L87" s="826"/>
      <c r="M87" s="827"/>
      <c r="N87" s="58">
        <f>L84+L85+L86</f>
        <v>52437.981666451218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227231.25388795527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1725</v>
      </c>
      <c r="C31" s="87" t="s">
        <v>2186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3957.0477002118823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3957.0477002118823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1.1000000000000001</v>
      </c>
      <c r="L48" s="274"/>
      <c r="M48" s="409">
        <f>VLOOKUP(A48,MATERIALES!A5:D396,4,FALSE)</f>
        <v>46857.493222231693</v>
      </c>
      <c r="N48" s="279">
        <f>K48*M48</f>
        <v>51543.242544454864</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61482.382771284254</v>
      </c>
      <c r="N49" s="279">
        <f>K49*M49</f>
        <v>61482.382771284254</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113025.62531573912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6.8</v>
      </c>
      <c r="N71" s="402">
        <f>K71/M71</f>
        <v>15689.153472707058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6.8</v>
      </c>
      <c r="N72" s="402">
        <f>K72/M72</f>
        <v>23881.323529411766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39570.477002118823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156553.15001806983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31310.630003613969</v>
      </c>
      <c r="M84" s="860"/>
      <c r="N84" s="57"/>
    </row>
    <row r="85" spans="1:14">
      <c r="B85" s="95" t="s">
        <v>973</v>
      </c>
      <c r="C85" s="96"/>
      <c r="D85" s="96"/>
      <c r="E85" s="96"/>
      <c r="F85" s="96"/>
      <c r="G85" s="96"/>
      <c r="H85" s="96"/>
      <c r="I85" s="93"/>
      <c r="J85" s="94"/>
      <c r="K85" s="311">
        <v>0.05</v>
      </c>
      <c r="L85" s="859">
        <f>N79*K85</f>
        <v>7827.6575009034923</v>
      </c>
      <c r="M85" s="860"/>
      <c r="N85" s="57"/>
    </row>
    <row r="86" spans="1:14" ht="15.75" thickBot="1">
      <c r="B86" s="97" t="s">
        <v>974</v>
      </c>
      <c r="C86" s="98"/>
      <c r="D86" s="98"/>
      <c r="E86" s="98"/>
      <c r="F86" s="98"/>
      <c r="G86" s="98"/>
      <c r="H86" s="98"/>
      <c r="I86" s="99"/>
      <c r="J86" s="100"/>
      <c r="K86" s="312">
        <v>0.05</v>
      </c>
      <c r="L86" s="861">
        <f>N79*K86</f>
        <v>7827.6575009034923</v>
      </c>
      <c r="M86" s="862"/>
      <c r="N86" s="57"/>
    </row>
    <row r="87" spans="1:14" ht="15.75" thickBot="1">
      <c r="B87" s="825" t="s">
        <v>953</v>
      </c>
      <c r="C87" s="826"/>
      <c r="D87" s="826"/>
      <c r="E87" s="826"/>
      <c r="F87" s="826"/>
      <c r="G87" s="826"/>
      <c r="H87" s="826"/>
      <c r="I87" s="826"/>
      <c r="J87" s="826"/>
      <c r="K87" s="826"/>
      <c r="L87" s="826"/>
      <c r="M87" s="827"/>
      <c r="N87" s="58">
        <f>L84+L85+L86</f>
        <v>46965.945005420952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203519.09502349078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1162</v>
      </c>
      <c r="C31" s="87" t="s">
        <v>2187</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269.07924361440803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269.07924361440803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0.05</v>
      </c>
      <c r="L48" s="274"/>
      <c r="M48" s="409">
        <f>VLOOKUP(A48,MATERIALES!A5:D396,4,FALSE)</f>
        <v>46857.493222231693</v>
      </c>
      <c r="N48" s="279">
        <f>K48*M48</f>
        <v>2342.8746611115848</v>
      </c>
    </row>
    <row r="49" spans="1:14">
      <c r="A49" s="176" t="s">
        <v>774</v>
      </c>
      <c r="B49" s="49" t="str">
        <f>VLOOKUP(A49,MATERIALES!A6:D373,3,FALSE)</f>
        <v>Agua</v>
      </c>
      <c r="C49" s="432"/>
      <c r="D49" s="432"/>
      <c r="E49" s="432"/>
      <c r="F49" s="432"/>
      <c r="G49" s="432"/>
      <c r="H49" s="432"/>
      <c r="I49" s="432"/>
      <c r="J49" s="319" t="str">
        <f>VLOOKUP(A49,MATERIALES!A5:D641,2,FALSE)</f>
        <v>lt</v>
      </c>
      <c r="K49" s="404">
        <v>5</v>
      </c>
      <c r="L49" s="428"/>
      <c r="M49" s="409">
        <f>VLOOKUP(A49,MATERIALES!A6:D397,4,FALSE)</f>
        <v>63.602464935811291</v>
      </c>
      <c r="N49" s="279">
        <f>K49*M49</f>
        <v>318.01232467905646</v>
      </c>
    </row>
    <row r="50" spans="1:14">
      <c r="A50" s="176" t="s">
        <v>915</v>
      </c>
      <c r="B50" s="49" t="str">
        <f>VLOOKUP(A50,MATERIALES!A6:D373,3,FALSE)</f>
        <v>Cespedones</v>
      </c>
      <c r="C50" s="432"/>
      <c r="D50" s="432"/>
      <c r="E50" s="432"/>
      <c r="F50" s="432"/>
      <c r="G50" s="432"/>
      <c r="H50" s="432"/>
      <c r="I50" s="432"/>
      <c r="J50" s="319" t="str">
        <f>VLOOKUP(A50,MATERIALES!A6:D642,2,FALSE)</f>
        <v>m2</v>
      </c>
      <c r="K50" s="404">
        <v>1</v>
      </c>
      <c r="L50" s="428"/>
      <c r="M50" s="409">
        <f>VLOOKUP(A50,MATERIALES!A6:D398,4,FALSE)</f>
        <v>6084.6358121926141</v>
      </c>
      <c r="N50" s="279">
        <f>K50*M50</f>
        <v>6084.6358121926141</v>
      </c>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8745.5227979832562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100</v>
      </c>
      <c r="N71" s="402">
        <f>K71/M71</f>
        <v>1066.8624361440798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100</v>
      </c>
      <c r="N72" s="402">
        <f>K72/M72</f>
        <v>1623.93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2690.7924361440801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11705.394477741744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2341.078895548349</v>
      </c>
      <c r="M84" s="860"/>
      <c r="N84" s="57"/>
    </row>
    <row r="85" spans="1:14">
      <c r="B85" s="95" t="s">
        <v>973</v>
      </c>
      <c r="C85" s="96"/>
      <c r="D85" s="96"/>
      <c r="E85" s="96"/>
      <c r="F85" s="96"/>
      <c r="G85" s="96"/>
      <c r="H85" s="96"/>
      <c r="I85" s="93"/>
      <c r="J85" s="94"/>
      <c r="K85" s="311">
        <v>0.05</v>
      </c>
      <c r="L85" s="859">
        <f>N79*K85</f>
        <v>585.26972388708725</v>
      </c>
      <c r="M85" s="860"/>
      <c r="N85" s="57"/>
    </row>
    <row r="86" spans="1:14" ht="15.75" thickBot="1">
      <c r="B86" s="97" t="s">
        <v>974</v>
      </c>
      <c r="C86" s="98"/>
      <c r="D86" s="98"/>
      <c r="E86" s="98"/>
      <c r="F86" s="98"/>
      <c r="G86" s="98"/>
      <c r="H86" s="98"/>
      <c r="I86" s="99"/>
      <c r="J86" s="100"/>
      <c r="K86" s="312">
        <v>0.05</v>
      </c>
      <c r="L86" s="861">
        <f>N79*K86</f>
        <v>585.26972388708725</v>
      </c>
      <c r="M86" s="862"/>
      <c r="N86" s="57"/>
    </row>
    <row r="87" spans="1:14" ht="15.75" thickBot="1">
      <c r="B87" s="825" t="s">
        <v>953</v>
      </c>
      <c r="C87" s="826"/>
      <c r="D87" s="826"/>
      <c r="E87" s="826"/>
      <c r="F87" s="826"/>
      <c r="G87" s="826"/>
      <c r="H87" s="826"/>
      <c r="I87" s="826"/>
      <c r="J87" s="826"/>
      <c r="K87" s="826"/>
      <c r="L87" s="826"/>
      <c r="M87" s="827"/>
      <c r="N87" s="58">
        <f>L84+L85+L86</f>
        <v>3511.6183433225237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15217.012821064267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1163</v>
      </c>
      <c r="C31" s="87" t="s">
        <v>2188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108.262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108.262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1249.5331525928452</v>
      </c>
      <c r="N48" s="279">
        <f>K48*M48</f>
        <v>1249.5331525928452</v>
      </c>
    </row>
    <row r="49" spans="1:14">
      <c r="A49" s="176" t="s">
        <v>650</v>
      </c>
      <c r="B49" s="49" t="str">
        <f>VLOOKUP(A49,MATERIALES!A6:D373,3,FALSE)</f>
        <v>Semillas para empradizar</v>
      </c>
      <c r="C49" s="432"/>
      <c r="D49" s="432"/>
      <c r="E49" s="432"/>
      <c r="F49" s="432"/>
      <c r="G49" s="432"/>
      <c r="H49" s="432"/>
      <c r="I49" s="432"/>
      <c r="J49" s="319" t="str">
        <f>VLOOKUP(A49,MATERIALES!A5:D641,2,FALSE)</f>
        <v>kg</v>
      </c>
      <c r="K49" s="404">
        <v>0.05</v>
      </c>
      <c r="L49" s="428"/>
      <c r="M49" s="409">
        <f>VLOOKUP(A49,MATERIALES!A6:D397,4,FALSE)</f>
        <v>36444.71695062465</v>
      </c>
      <c r="N49" s="279">
        <f>K49*M49</f>
        <v>1822.2358475312326</v>
      </c>
    </row>
    <row r="50" spans="1:14">
      <c r="A50" s="176" t="s">
        <v>686</v>
      </c>
      <c r="B50" s="49" t="str">
        <f>VLOOKUP(A50,MATERIALES!A6:D373,3,FALSE)</f>
        <v xml:space="preserve">Tierra abonada </v>
      </c>
      <c r="C50" s="432"/>
      <c r="D50" s="432"/>
      <c r="E50" s="432"/>
      <c r="F50" s="432"/>
      <c r="G50" s="432"/>
      <c r="H50" s="432"/>
      <c r="I50" s="432"/>
      <c r="J50" s="319" t="str">
        <f>VLOOKUP(A50,MATERIALES!A6:D642,2,FALSE)</f>
        <v>m3</v>
      </c>
      <c r="K50" s="404">
        <v>7.4999999999999997E-2</v>
      </c>
      <c r="L50" s="428"/>
      <c r="M50" s="409">
        <f>VLOOKUP(A50,MATERIALES!A6:D398,4,FALSE)</f>
        <v>46857.493222231693</v>
      </c>
      <c r="N50" s="279">
        <f>K50*M50</f>
        <v>3514.3119916673768</v>
      </c>
    </row>
    <row r="51" spans="1:14">
      <c r="A51" s="176" t="s">
        <v>774</v>
      </c>
      <c r="B51" s="49" t="str">
        <f>VLOOKUP(A51,MATERIALES!A6:D373,3,FALSE)</f>
        <v>Agua</v>
      </c>
      <c r="C51" s="432"/>
      <c r="D51" s="432"/>
      <c r="E51" s="432"/>
      <c r="F51" s="432"/>
      <c r="G51" s="432"/>
      <c r="H51" s="432"/>
      <c r="I51" s="432"/>
      <c r="J51" s="319" t="str">
        <f>VLOOKUP(A51,MATERIALES!A6:D643,2,FALSE)</f>
        <v>lt</v>
      </c>
      <c r="K51" s="404">
        <v>5</v>
      </c>
      <c r="L51" s="428"/>
      <c r="M51" s="409">
        <f>VLOOKUP(A51,MATERIALES!A6:D399,4,FALSE)</f>
        <v>63.602464935811291</v>
      </c>
      <c r="N51" s="279">
        <f>K51*M51</f>
        <v>318.01232467905646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6904.0933164705111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100</v>
      </c>
      <c r="N71" s="402">
        <f>K71/M71</f>
        <v>1082.6199999999999</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1082.6199999999999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8094.9753164705107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1618.9950632941022</v>
      </c>
      <c r="M84" s="860"/>
      <c r="N84" s="57"/>
    </row>
    <row r="85" spans="1:14">
      <c r="B85" s="95" t="s">
        <v>973</v>
      </c>
      <c r="C85" s="96"/>
      <c r="D85" s="96"/>
      <c r="E85" s="96"/>
      <c r="F85" s="96"/>
      <c r="G85" s="96"/>
      <c r="H85" s="96"/>
      <c r="I85" s="93"/>
      <c r="J85" s="94"/>
      <c r="K85" s="311">
        <v>0.05</v>
      </c>
      <c r="L85" s="859">
        <f>N79*K85</f>
        <v>404.74876582352556</v>
      </c>
      <c r="M85" s="860"/>
      <c r="N85" s="57"/>
    </row>
    <row r="86" spans="1:14" ht="15.75" thickBot="1">
      <c r="B86" s="97" t="s">
        <v>974</v>
      </c>
      <c r="C86" s="98"/>
      <c r="D86" s="98"/>
      <c r="E86" s="98"/>
      <c r="F86" s="98"/>
      <c r="G86" s="98"/>
      <c r="H86" s="98"/>
      <c r="I86" s="99"/>
      <c r="J86" s="100"/>
      <c r="K86" s="312">
        <v>0.05</v>
      </c>
      <c r="L86" s="861">
        <f>N79*K86</f>
        <v>404.74876582352556</v>
      </c>
      <c r="M86" s="862"/>
      <c r="N86" s="57"/>
    </row>
    <row r="87" spans="1:14" ht="15.75" thickBot="1">
      <c r="B87" s="825" t="s">
        <v>953</v>
      </c>
      <c r="C87" s="826"/>
      <c r="D87" s="826"/>
      <c r="E87" s="826"/>
      <c r="F87" s="826"/>
      <c r="G87" s="826"/>
      <c r="H87" s="826"/>
      <c r="I87" s="826"/>
      <c r="J87" s="826"/>
      <c r="K87" s="826"/>
      <c r="L87" s="826"/>
      <c r="M87" s="827"/>
      <c r="N87" s="58">
        <f>L84+L85+L86</f>
        <v>2428.4925949411531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10523.467911411664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1164</v>
      </c>
      <c r="C31" s="87" t="s">
        <v>2189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253</v>
      </c>
      <c r="B36" s="838" t="str">
        <f>VLOOKUP(A36,EQUIPOS!A6:D154,3,FALSE)</f>
        <v>Máquina hidrosembradora</v>
      </c>
      <c r="C36" s="839"/>
      <c r="D36" s="839"/>
      <c r="E36" s="839"/>
      <c r="F36" s="839"/>
      <c r="G36" s="839"/>
      <c r="H36" s="840"/>
      <c r="I36" s="274"/>
      <c r="J36" s="275"/>
      <c r="K36" s="276">
        <f>VLOOKUP(A36,EQUIPOS!A6:D163,4,FALSE)</f>
        <v>23252.074683643954</v>
      </c>
      <c r="L36" s="277"/>
      <c r="M36" s="343">
        <v>350</v>
      </c>
      <c r="N36" s="279">
        <f>K36/M36</f>
        <v>66.434499096125577</v>
      </c>
    </row>
    <row r="37" spans="1:14">
      <c r="A37" s="119" t="s">
        <v>138</v>
      </c>
      <c r="B37" s="838" t="str">
        <f>VLOOKUP(A37,EQUIPOS!A7:D154,3,FALSE)</f>
        <v>Camioneta D-300</v>
      </c>
      <c r="C37" s="839"/>
      <c r="D37" s="839"/>
      <c r="E37" s="839"/>
      <c r="F37" s="839"/>
      <c r="G37" s="839"/>
      <c r="H37" s="840"/>
      <c r="I37" s="428"/>
      <c r="J37" s="429"/>
      <c r="K37" s="276">
        <f>VLOOKUP(A37,EQUIPOS!A7:D164,4,FALSE)</f>
        <v>44515.215289410073</v>
      </c>
      <c r="L37" s="342"/>
      <c r="M37" s="343">
        <v>350</v>
      </c>
      <c r="N37" s="279">
        <f>K37/M37</f>
        <v>127.1863293983145</v>
      </c>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4.8049864931144288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198.4258149875545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1249.5331525928452</v>
      </c>
      <c r="N48" s="279">
        <f>K48*M48</f>
        <v>1249.5331525928452</v>
      </c>
    </row>
    <row r="49" spans="1:14">
      <c r="A49" s="176" t="s">
        <v>499</v>
      </c>
      <c r="B49" s="49" t="str">
        <f>VLOOKUP(A49,MATERIALES!A6:D373,3,FALSE)</f>
        <v>Mulch Orgánico</v>
      </c>
      <c r="C49" s="432"/>
      <c r="D49" s="432"/>
      <c r="E49" s="432"/>
      <c r="F49" s="432"/>
      <c r="G49" s="432"/>
      <c r="H49" s="432"/>
      <c r="I49" s="432"/>
      <c r="J49" s="319" t="str">
        <f>VLOOKUP(A49,MATERIALES!A5:D641,2,FALSE)</f>
        <v>kg</v>
      </c>
      <c r="K49" s="404">
        <v>0.4</v>
      </c>
      <c r="L49" s="428"/>
      <c r="M49" s="409">
        <f>VLOOKUP(A49,MATERIALES!A6:D397,4,FALSE)</f>
        <v>2811.4495933339017</v>
      </c>
      <c r="N49" s="279">
        <f>K49*M49</f>
        <v>1124.5798373335608</v>
      </c>
    </row>
    <row r="50" spans="1:14">
      <c r="A50" s="176" t="s">
        <v>774</v>
      </c>
      <c r="B50" s="49" t="str">
        <f>VLOOKUP(A50,MATERIALES!A6:D373,3,FALSE)</f>
        <v>Agua</v>
      </c>
      <c r="C50" s="432"/>
      <c r="D50" s="432"/>
      <c r="E50" s="432"/>
      <c r="F50" s="432"/>
      <c r="G50" s="432"/>
      <c r="H50" s="432"/>
      <c r="I50" s="432"/>
      <c r="J50" s="319" t="str">
        <f>VLOOKUP(A50,MATERIALES!A6:D642,2,FALSE)</f>
        <v>lt</v>
      </c>
      <c r="K50" s="404">
        <v>5</v>
      </c>
      <c r="L50" s="428"/>
      <c r="M50" s="409">
        <f>VLOOKUP(A50,MATERIALES!A6:D398,4,FALSE)</f>
        <v>63.602464935811291</v>
      </c>
      <c r="N50" s="279">
        <f>K50*M50</f>
        <v>318.01232467905646</v>
      </c>
    </row>
    <row r="51" spans="1:14">
      <c r="A51" s="176" t="s">
        <v>650</v>
      </c>
      <c r="B51" s="49" t="str">
        <f>VLOOKUP(A51,MATERIALES!A6:D373,3,FALSE)</f>
        <v>Semillas para empradizar</v>
      </c>
      <c r="C51" s="432"/>
      <c r="D51" s="432"/>
      <c r="E51" s="432"/>
      <c r="F51" s="432"/>
      <c r="G51" s="432"/>
      <c r="H51" s="432"/>
      <c r="I51" s="432"/>
      <c r="J51" s="319" t="str">
        <f>VLOOKUP(A51,MATERIALES!A6:D643,2,FALSE)</f>
        <v>kg</v>
      </c>
      <c r="K51" s="404">
        <v>0.05</v>
      </c>
      <c r="L51" s="428"/>
      <c r="M51" s="409">
        <f>VLOOKUP(A51,MATERIALES!A6:D399,4,FALSE)</f>
        <v>36444.71695062465</v>
      </c>
      <c r="N51" s="279">
        <f>K51*M51</f>
        <v>1822.2358475312326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4514.3611621366945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2800</v>
      </c>
      <c r="N71" s="402">
        <f>K71/M71</f>
        <v>57.997500000000002</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2800</v>
      </c>
      <c r="N72" s="402">
        <f>K72/M72</f>
        <v>38.102229862288567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96.099729862288569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4808.8867069865373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961.77734139730751</v>
      </c>
      <c r="M84" s="860"/>
      <c r="N84" s="57"/>
    </row>
    <row r="85" spans="1:14">
      <c r="B85" s="95" t="s">
        <v>973</v>
      </c>
      <c r="C85" s="96"/>
      <c r="D85" s="96"/>
      <c r="E85" s="96"/>
      <c r="F85" s="96"/>
      <c r="G85" s="96"/>
      <c r="H85" s="96"/>
      <c r="I85" s="93"/>
      <c r="J85" s="94"/>
      <c r="K85" s="311">
        <v>0.05</v>
      </c>
      <c r="L85" s="859">
        <f>N79*K85</f>
        <v>240.44433534932688</v>
      </c>
      <c r="M85" s="860"/>
      <c r="N85" s="57"/>
    </row>
    <row r="86" spans="1:14" ht="15.75" thickBot="1">
      <c r="B86" s="97" t="s">
        <v>974</v>
      </c>
      <c r="C86" s="98"/>
      <c r="D86" s="98"/>
      <c r="E86" s="98"/>
      <c r="F86" s="98"/>
      <c r="G86" s="98"/>
      <c r="H86" s="98"/>
      <c r="I86" s="99"/>
      <c r="J86" s="100"/>
      <c r="K86" s="312">
        <v>0.05</v>
      </c>
      <c r="L86" s="861">
        <f>N79*K86</f>
        <v>240.44433534932688</v>
      </c>
      <c r="M86" s="862"/>
      <c r="N86" s="57"/>
    </row>
    <row r="87" spans="1:14" ht="15.75" thickBot="1">
      <c r="B87" s="825" t="s">
        <v>953</v>
      </c>
      <c r="C87" s="826"/>
      <c r="D87" s="826"/>
      <c r="E87" s="826"/>
      <c r="F87" s="826"/>
      <c r="G87" s="826"/>
      <c r="H87" s="826"/>
      <c r="I87" s="826"/>
      <c r="J87" s="826"/>
      <c r="K87" s="826"/>
      <c r="L87" s="826"/>
      <c r="M87" s="827"/>
      <c r="N87" s="58">
        <f>L84+L85+L86</f>
        <v>1442.6660120959612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6251.5527190824987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1726</v>
      </c>
      <c r="C31" s="965" t="s">
        <v>2049</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8000</v>
      </c>
      <c r="N36" s="279">
        <f>K36/M36</f>
        <v>5.564401911176259</v>
      </c>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26.907924361440802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32.47232627261706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511</v>
      </c>
      <c r="B48" s="49" t="str">
        <f>VLOOKUP(A48,MATERIALES!A5:D373,3,FALSE)</f>
        <v>Manto Temporal (Protección de Taludes)</v>
      </c>
      <c r="C48" s="288"/>
      <c r="D48" s="288"/>
      <c r="E48" s="288"/>
      <c r="F48" s="288"/>
      <c r="G48" s="288"/>
      <c r="H48" s="288"/>
      <c r="I48" s="288"/>
      <c r="J48" s="318" t="str">
        <f>VLOOKUP(A48,MATERIALES!A4:D640,2,FALSE)</f>
        <v>m2</v>
      </c>
      <c r="K48" s="493">
        <v>1.05</v>
      </c>
      <c r="L48" s="274"/>
      <c r="M48" s="409">
        <f>VLOOKUP(A48,MATERIALES!A5:D396,4,FALSE)</f>
        <v>5597.016914351394</v>
      </c>
      <c r="N48" s="279">
        <f>K48*M48</f>
        <v>5876.8677600689643</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20352.788779459614</v>
      </c>
      <c r="N49" s="279">
        <f>K49*M49</f>
        <v>20352.788779459614</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1017.6394389729807</v>
      </c>
      <c r="N50" s="279">
        <f>K50*M50</f>
        <v>2035.2788779459613</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28264.935417474542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2690.7924361440801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30988.200179891239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6197.6400359782483</v>
      </c>
      <c r="M84" s="860"/>
      <c r="N84" s="57"/>
    </row>
    <row r="85" spans="1:14">
      <c r="B85" s="95" t="s">
        <v>973</v>
      </c>
      <c r="C85" s="96"/>
      <c r="D85" s="96"/>
      <c r="E85" s="96"/>
      <c r="F85" s="96"/>
      <c r="G85" s="96"/>
      <c r="H85" s="96"/>
      <c r="I85" s="93"/>
      <c r="J85" s="94"/>
      <c r="K85" s="311">
        <v>0.05</v>
      </c>
      <c r="L85" s="859">
        <f>N79*K85</f>
        <v>1549.4100089945621</v>
      </c>
      <c r="M85" s="860"/>
      <c r="N85" s="57"/>
    </row>
    <row r="86" spans="1:14" ht="15.75" thickBot="1">
      <c r="B86" s="97" t="s">
        <v>974</v>
      </c>
      <c r="C86" s="98"/>
      <c r="D86" s="98"/>
      <c r="E86" s="98"/>
      <c r="F86" s="98"/>
      <c r="G86" s="98"/>
      <c r="H86" s="98"/>
      <c r="I86" s="99"/>
      <c r="J86" s="100"/>
      <c r="K86" s="312">
        <v>0.05</v>
      </c>
      <c r="L86" s="861">
        <f>N79*K86</f>
        <v>1549.4100089945621</v>
      </c>
      <c r="M86" s="862"/>
      <c r="N86" s="57"/>
    </row>
    <row r="87" spans="1:14" ht="15.75" thickBot="1">
      <c r="B87" s="825" t="s">
        <v>953</v>
      </c>
      <c r="C87" s="826"/>
      <c r="D87" s="826"/>
      <c r="E87" s="826"/>
      <c r="F87" s="826"/>
      <c r="G87" s="826"/>
      <c r="H87" s="826"/>
      <c r="I87" s="826"/>
      <c r="J87" s="826"/>
      <c r="K87" s="826"/>
      <c r="L87" s="826"/>
      <c r="M87" s="827"/>
      <c r="N87" s="58">
        <f>L84+L85+L86</f>
        <v>9296.460053967372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40284.660233858609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8.5" customHeight="1" thickBot="1">
      <c r="A31" t="s">
        <v>1845</v>
      </c>
      <c r="B31" s="86" t="s">
        <v>1727</v>
      </c>
      <c r="C31" s="965" t="s">
        <v>2052</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44515.215289410073</v>
      </c>
      <c r="L36" s="277"/>
      <c r="M36" s="343">
        <v>8000</v>
      </c>
      <c r="N36" s="279">
        <f>K36/M36</f>
        <v>5.564401911176259</v>
      </c>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26.907924361440802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32.47232627261706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512</v>
      </c>
      <c r="B48" s="49" t="str">
        <f>VLOOKUP(A48,MATERIALES!A5:D373,3,FALSE)</f>
        <v>Manto Permanente (Protección de Taludes)</v>
      </c>
      <c r="C48" s="288"/>
      <c r="D48" s="288"/>
      <c r="E48" s="288"/>
      <c r="F48" s="288"/>
      <c r="G48" s="288"/>
      <c r="H48" s="288"/>
      <c r="I48" s="288"/>
      <c r="J48" s="318" t="str">
        <f>VLOOKUP(A48,MATERIALES!A4:D640,2,FALSE)</f>
        <v>m2</v>
      </c>
      <c r="K48" s="493">
        <v>1.05</v>
      </c>
      <c r="L48" s="274"/>
      <c r="M48" s="409">
        <f>VLOOKUP(A48,MATERIALES!A5:D396,4,FALSE)</f>
        <v>10462.605481940958</v>
      </c>
      <c r="N48" s="279">
        <f>K48*M48</f>
        <v>10985.735756038006</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20352.788779459614</v>
      </c>
      <c r="N49" s="279">
        <f>K49*M49</f>
        <v>20352.788779459614</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1017.6394389729807</v>
      </c>
      <c r="N50" s="279">
        <f>K50*M50</f>
        <v>2035.2788779459613</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33373.80341344358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2690.7924361440801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36097.06817586028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7219.4136351720563</v>
      </c>
      <c r="M84" s="860"/>
      <c r="N84" s="57"/>
    </row>
    <row r="85" spans="1:14">
      <c r="B85" s="95" t="s">
        <v>973</v>
      </c>
      <c r="C85" s="96"/>
      <c r="D85" s="96"/>
      <c r="E85" s="96"/>
      <c r="F85" s="96"/>
      <c r="G85" s="96"/>
      <c r="H85" s="96"/>
      <c r="I85" s="93"/>
      <c r="J85" s="94"/>
      <c r="K85" s="311">
        <v>0.05</v>
      </c>
      <c r="L85" s="859">
        <f>N79*K85</f>
        <v>1804.8534087930141</v>
      </c>
      <c r="M85" s="860"/>
      <c r="N85" s="57"/>
    </row>
    <row r="86" spans="1:14" ht="15.75" thickBot="1">
      <c r="B86" s="97" t="s">
        <v>974</v>
      </c>
      <c r="C86" s="98"/>
      <c r="D86" s="98"/>
      <c r="E86" s="98"/>
      <c r="F86" s="98"/>
      <c r="G86" s="98"/>
      <c r="H86" s="98"/>
      <c r="I86" s="99"/>
      <c r="J86" s="100"/>
      <c r="K86" s="312">
        <v>0.05</v>
      </c>
      <c r="L86" s="861">
        <f>N79*K86</f>
        <v>1804.8534087930141</v>
      </c>
      <c r="M86" s="862"/>
      <c r="N86" s="57"/>
    </row>
    <row r="87" spans="1:14" ht="15.75" thickBot="1">
      <c r="B87" s="825" t="s">
        <v>953</v>
      </c>
      <c r="C87" s="826"/>
      <c r="D87" s="826"/>
      <c r="E87" s="826"/>
      <c r="F87" s="826"/>
      <c r="G87" s="826"/>
      <c r="H87" s="826"/>
      <c r="I87" s="826"/>
      <c r="J87" s="826"/>
      <c r="K87" s="826"/>
      <c r="L87" s="826"/>
      <c r="M87" s="827"/>
      <c r="N87" s="58">
        <f>L84+L85+L86</f>
        <v>10829.120452758085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46926.188628618365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1165</v>
      </c>
      <c r="C31" s="87" t="s">
        <v>2190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119</v>
      </c>
      <c r="B36" s="838" t="str">
        <f>VLOOKUP(A36,EQUIPOS!A6:D154,3,FALSE)</f>
        <v xml:space="preserve">Bomba de concreto, Producción: 30 m3/h, POTENCIA: 67 HP, MAX PRESION DE CONCRETO: 1150 PSI
</v>
      </c>
      <c r="C36" s="839"/>
      <c r="D36" s="839"/>
      <c r="E36" s="839"/>
      <c r="F36" s="839"/>
      <c r="G36" s="839"/>
      <c r="H36" s="840"/>
      <c r="I36" s="274"/>
      <c r="J36" s="275"/>
      <c r="K36" s="276">
        <f>VLOOKUP(A36,EQUIPOS!A6:D163,4,FALSE)</f>
        <v>45774.562471195284</v>
      </c>
      <c r="L36" s="277"/>
      <c r="M36" s="343">
        <v>100</v>
      </c>
      <c r="N36" s="279">
        <f>K36/M36</f>
        <v>457.74562471195281</v>
      </c>
    </row>
    <row r="37" spans="1:14">
      <c r="A37" s="119" t="s">
        <v>138</v>
      </c>
      <c r="B37" s="838" t="str">
        <f>VLOOKUP(A37,EQUIPOS!A7:D154,3,FALSE)</f>
        <v>Camioneta D-300</v>
      </c>
      <c r="C37" s="839"/>
      <c r="D37" s="839"/>
      <c r="E37" s="839"/>
      <c r="F37" s="839"/>
      <c r="G37" s="839"/>
      <c r="H37" s="840"/>
      <c r="I37" s="428"/>
      <c r="J37" s="429"/>
      <c r="K37" s="276">
        <f>VLOOKUP(A37,EQUIPOS!A7:D164,4,FALSE)</f>
        <v>44515.215289410073</v>
      </c>
      <c r="L37" s="342"/>
      <c r="M37" s="343">
        <v>1000</v>
      </c>
      <c r="N37" s="279">
        <f>K37/M37</f>
        <v>44.515215289410072</v>
      </c>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4.0401280451800998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506.30096804654301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585</v>
      </c>
      <c r="B48" s="49" t="str">
        <f>VLOOKUP(A48,MATERIALES!A5:D373,3,FALSE)</f>
        <v>Mortero 1:3</v>
      </c>
      <c r="C48" s="288"/>
      <c r="D48" s="288"/>
      <c r="E48" s="288"/>
      <c r="F48" s="288"/>
      <c r="G48" s="288"/>
      <c r="H48" s="288"/>
      <c r="I48" s="288"/>
      <c r="J48" s="318" t="str">
        <f>VLOOKUP(A48,MATERIALES!A4:D640,2,FALSE)</f>
        <v>m3</v>
      </c>
      <c r="K48" s="493">
        <v>0.1</v>
      </c>
      <c r="L48" s="274"/>
      <c r="M48" s="409">
        <f>VLOOKUP(A48,MATERIALES!A5:D396,4,FALSE)</f>
        <v>418228.60859624983</v>
      </c>
      <c r="N48" s="279">
        <f>K48*M48</f>
        <v>41822.860859624983</v>
      </c>
    </row>
    <row r="49" spans="1:14">
      <c r="A49" s="176" t="s">
        <v>739</v>
      </c>
      <c r="B49" s="49" t="str">
        <f>VLOOKUP(A49,MATERIALES!A6:D373,3,FALSE)</f>
        <v>Varilla 5/8</v>
      </c>
      <c r="C49" s="432"/>
      <c r="D49" s="432"/>
      <c r="E49" s="432"/>
      <c r="F49" s="432"/>
      <c r="G49" s="432"/>
      <c r="H49" s="432"/>
      <c r="I49" s="432"/>
      <c r="J49" s="319" t="str">
        <f>VLOOKUP(A49,MATERIALES!A5:D641,2,FALSE)</f>
        <v>kg</v>
      </c>
      <c r="K49" s="493">
        <v>1.1000000000000001</v>
      </c>
      <c r="L49" s="428"/>
      <c r="M49" s="409">
        <f>VLOOKUP(A49,MATERIALES!A6:D397,4,FALSE)</f>
        <v>3423.9326957111743</v>
      </c>
      <c r="N49" s="279">
        <f>K49*M49</f>
        <v>3766.3259652822921</v>
      </c>
    </row>
    <row r="50" spans="1:14">
      <c r="A50" s="176" t="s">
        <v>931</v>
      </c>
      <c r="B50" s="49" t="str">
        <f>VLOOKUP(A50,MATERIALES!A6:D373,3,FALSE)</f>
        <v>Malla Electrosoldada de 5/16</v>
      </c>
      <c r="C50" s="432"/>
      <c r="D50" s="432"/>
      <c r="E50" s="432"/>
      <c r="F50" s="432"/>
      <c r="G50" s="432"/>
      <c r="H50" s="432"/>
      <c r="I50" s="432"/>
      <c r="J50" s="319" t="str">
        <f>VLOOKUP(A50,MATERIALES!A6:D642,2,FALSE)</f>
        <v>m2</v>
      </c>
      <c r="K50" s="493">
        <v>1</v>
      </c>
      <c r="L50" s="428"/>
      <c r="M50" s="409">
        <f>VLOOKUP(A50,MATERIALES!A6:D398,4,FALSE)</f>
        <v>5830.1134344727834</v>
      </c>
      <c r="N50" s="279">
        <f>K50*M50</f>
        <v>5830.1134344727834</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51419.300259380056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800</v>
      </c>
      <c r="N71" s="402">
        <f>K71/M71</f>
        <v>270.65499999999997</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800</v>
      </c>
      <c r="N72" s="402">
        <f>K72/M72</f>
        <v>133.35780451800997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404.01280451800994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52329.614031944606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10465.922806388922</v>
      </c>
      <c r="M84" s="860"/>
      <c r="N84" s="57"/>
    </row>
    <row r="85" spans="1:14">
      <c r="B85" s="95" t="s">
        <v>973</v>
      </c>
      <c r="C85" s="96"/>
      <c r="D85" s="96"/>
      <c r="E85" s="96"/>
      <c r="F85" s="96"/>
      <c r="G85" s="96"/>
      <c r="H85" s="96"/>
      <c r="I85" s="93"/>
      <c r="J85" s="94"/>
      <c r="K85" s="311">
        <v>0.05</v>
      </c>
      <c r="L85" s="859">
        <f>N79*K85</f>
        <v>2616.4807015972306</v>
      </c>
      <c r="M85" s="860"/>
      <c r="N85" s="57"/>
    </row>
    <row r="86" spans="1:14" ht="15.75" thickBot="1">
      <c r="B86" s="97" t="s">
        <v>974</v>
      </c>
      <c r="C86" s="98"/>
      <c r="D86" s="98"/>
      <c r="E86" s="98"/>
      <c r="F86" s="98"/>
      <c r="G86" s="98"/>
      <c r="H86" s="98"/>
      <c r="I86" s="99"/>
      <c r="J86" s="100"/>
      <c r="K86" s="312">
        <v>0.05</v>
      </c>
      <c r="L86" s="861">
        <f>N79*K86</f>
        <v>2616.4807015972306</v>
      </c>
      <c r="M86" s="862"/>
      <c r="N86" s="57"/>
    </row>
    <row r="87" spans="1:14" ht="15.75" thickBot="1">
      <c r="B87" s="825" t="s">
        <v>953</v>
      </c>
      <c r="C87" s="826"/>
      <c r="D87" s="826"/>
      <c r="E87" s="826"/>
      <c r="F87" s="826"/>
      <c r="G87" s="826"/>
      <c r="H87" s="826"/>
      <c r="I87" s="826"/>
      <c r="J87" s="826"/>
      <c r="K87" s="826"/>
      <c r="L87" s="826"/>
      <c r="M87" s="827"/>
      <c r="N87" s="58">
        <f>L84+L85+L86</f>
        <v>15698.884209583384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68028.498241527996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1728</v>
      </c>
      <c r="C31" s="87" t="s">
        <v>2191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270.65500000000003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270.65500000000003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493">
        <v>0.5</v>
      </c>
      <c r="L48" s="274"/>
      <c r="M48" s="409">
        <f>VLOOKUP(A48,MATERIALES!A5:D396,4,FALSE)</f>
        <v>46857.493222231693</v>
      </c>
      <c r="N48" s="279">
        <f>K48*M48</f>
        <v>23428.746611115846</v>
      </c>
    </row>
    <row r="49" spans="1:14">
      <c r="A49" s="176" t="s">
        <v>914</v>
      </c>
      <c r="B49" s="49" t="str">
        <f>VLOOKUP(A49,MATERIALES!A6:D373,3,FALSE)</f>
        <v>Árbol de 1.2 m (Paisajístico)</v>
      </c>
      <c r="C49" s="432"/>
      <c r="D49" s="432"/>
      <c r="E49" s="432"/>
      <c r="F49" s="432"/>
      <c r="G49" s="432"/>
      <c r="H49" s="432"/>
      <c r="I49" s="432"/>
      <c r="J49" s="319" t="str">
        <f>VLOOKUP(A49,MATERIALES!A5:D641,2,FALSE)</f>
        <v>u</v>
      </c>
      <c r="K49" s="493">
        <v>1</v>
      </c>
      <c r="L49" s="428"/>
      <c r="M49" s="409">
        <f>VLOOKUP(A49,MATERIALES!A6:D397,4,FALSE)</f>
        <v>20825.552543214086</v>
      </c>
      <c r="N49" s="279">
        <f>K49*M49</f>
        <v>20825.552543214086</v>
      </c>
    </row>
    <row r="50" spans="1:14">
      <c r="A50" s="176"/>
      <c r="B50" s="49"/>
      <c r="C50" s="432"/>
      <c r="D50" s="432"/>
      <c r="E50" s="432"/>
      <c r="F50" s="432"/>
      <c r="G50" s="432"/>
      <c r="H50" s="432"/>
      <c r="I50" s="432"/>
      <c r="J50" s="325"/>
      <c r="K50" s="493"/>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44254.299154329929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94">
        <v>10</v>
      </c>
      <c r="N71" s="402">
        <f>K71/M71</f>
        <v>5413.1</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5413.1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49938.054154329926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9987.6108308659859</v>
      </c>
      <c r="M84" s="860"/>
      <c r="N84" s="57"/>
    </row>
    <row r="85" spans="1:14">
      <c r="B85" s="95" t="s">
        <v>973</v>
      </c>
      <c r="C85" s="96"/>
      <c r="D85" s="96"/>
      <c r="E85" s="96"/>
      <c r="F85" s="96"/>
      <c r="G85" s="96"/>
      <c r="H85" s="96"/>
      <c r="I85" s="93"/>
      <c r="J85" s="94"/>
      <c r="K85" s="311">
        <v>0.05</v>
      </c>
      <c r="L85" s="859">
        <f>N79*K85</f>
        <v>2496.9027077164965</v>
      </c>
      <c r="M85" s="860"/>
      <c r="N85" s="57"/>
    </row>
    <row r="86" spans="1:14" ht="15.75" thickBot="1">
      <c r="B86" s="97" t="s">
        <v>974</v>
      </c>
      <c r="C86" s="98"/>
      <c r="D86" s="98"/>
      <c r="E86" s="98"/>
      <c r="F86" s="98"/>
      <c r="G86" s="98"/>
      <c r="H86" s="98"/>
      <c r="I86" s="99"/>
      <c r="J86" s="100"/>
      <c r="K86" s="312">
        <v>0.05</v>
      </c>
      <c r="L86" s="861">
        <f>N79*K86</f>
        <v>2496.9027077164965</v>
      </c>
      <c r="M86" s="862"/>
      <c r="N86" s="57"/>
    </row>
    <row r="87" spans="1:14" ht="15.75" thickBot="1">
      <c r="B87" s="825" t="s">
        <v>953</v>
      </c>
      <c r="C87" s="826"/>
      <c r="D87" s="826"/>
      <c r="E87" s="826"/>
      <c r="F87" s="826"/>
      <c r="G87" s="826"/>
      <c r="H87" s="826"/>
      <c r="I87" s="826"/>
      <c r="J87" s="826"/>
      <c r="K87" s="826"/>
      <c r="L87" s="826"/>
      <c r="M87" s="827"/>
      <c r="N87" s="58">
        <f>L84+L85+L86</f>
        <v>14981.416246298981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64919.47040062891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1729</v>
      </c>
      <c r="C31" s="87" t="s">
        <v>2192</v>
      </c>
      <c r="D31" s="88"/>
      <c r="E31" s="88"/>
      <c r="F31" s="88"/>
      <c r="G31" s="88"/>
      <c r="H31" s="88"/>
      <c r="I31" s="88"/>
      <c r="J31" s="88"/>
      <c r="K31" s="460"/>
      <c r="L31" s="313" t="s">
        <v>984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N76*M41</f>
        <v>90218.333333333343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90218.333333333343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913</v>
      </c>
      <c r="B48" s="49" t="str">
        <f>VLOOKUP(A48,MATERIALES!A6:D373,3,FALSE)</f>
        <v>Árbol de 0.6 m (Protector)</v>
      </c>
      <c r="C48" s="432"/>
      <c r="D48" s="432"/>
      <c r="E48" s="432"/>
      <c r="F48" s="432"/>
      <c r="G48" s="432"/>
      <c r="H48" s="432"/>
      <c r="I48" s="432"/>
      <c r="J48" s="325" t="str">
        <f>VLOOKUP(A48,MATERIALES!A4:D640,2,FALSE)</f>
        <v>u</v>
      </c>
      <c r="K48" s="493">
        <v>1100</v>
      </c>
      <c r="L48" s="428"/>
      <c r="M48" s="409">
        <f>VLOOKUP(A48,MATERIALES!A6:D397,4,FALSE)</f>
        <v>1041.2776271607042</v>
      </c>
      <c r="N48" s="279">
        <f>K48*M48</f>
        <v>1145405.3898767747</v>
      </c>
    </row>
    <row r="49" spans="1:14">
      <c r="A49" s="176"/>
      <c r="B49" s="49"/>
      <c r="C49" s="432"/>
      <c r="D49" s="432"/>
      <c r="E49" s="432"/>
      <c r="F49" s="432"/>
      <c r="G49" s="432"/>
      <c r="H49" s="432"/>
      <c r="I49" s="432"/>
      <c r="J49" s="325"/>
      <c r="K49" s="452"/>
      <c r="L49" s="428"/>
      <c r="M49" s="409"/>
      <c r="N49" s="279"/>
    </row>
    <row r="50" spans="1:14">
      <c r="A50" s="176"/>
      <c r="B50" s="49"/>
      <c r="C50" s="432"/>
      <c r="D50" s="432"/>
      <c r="E50" s="432"/>
      <c r="F50" s="432"/>
      <c r="G50" s="432"/>
      <c r="H50" s="432"/>
      <c r="I50" s="432"/>
      <c r="J50" s="318"/>
      <c r="K50" s="404"/>
      <c r="L50" s="428"/>
      <c r="M50" s="409"/>
      <c r="N50" s="279"/>
    </row>
    <row r="51" spans="1:14">
      <c r="B51" s="327"/>
      <c r="C51" s="53"/>
      <c r="D51" s="53"/>
      <c r="E51" s="53"/>
      <c r="F51" s="53"/>
      <c r="G51" s="53"/>
      <c r="H51" s="53"/>
      <c r="I51" s="53"/>
      <c r="J51" s="295"/>
      <c r="K51" s="175"/>
      <c r="L51" s="325"/>
      <c r="M51" s="433"/>
      <c r="N51" s="280"/>
    </row>
    <row r="52" spans="1:14">
      <c r="B52" s="174"/>
      <c r="C52" s="324"/>
      <c r="D52" s="324"/>
      <c r="E52" s="324"/>
      <c r="F52" s="324"/>
      <c r="G52" s="324"/>
      <c r="H52" s="324"/>
      <c r="I52" s="324"/>
      <c r="J52" s="318"/>
      <c r="K52" s="50"/>
      <c r="L52" s="325"/>
      <c r="M52" s="433"/>
      <c r="N52" s="280"/>
    </row>
    <row r="53" spans="1:14" ht="15.75" thickBot="1">
      <c r="B53" s="485"/>
      <c r="C53" s="53"/>
      <c r="D53" s="53"/>
      <c r="E53" s="53"/>
      <c r="F53" s="53"/>
      <c r="G53" s="53"/>
      <c r="H53" s="53"/>
      <c r="I53" s="53"/>
      <c r="J53" s="295"/>
      <c r="K53" s="175"/>
      <c r="L53" s="486"/>
      <c r="M53" s="487"/>
      <c r="N53" s="488"/>
    </row>
    <row r="54" spans="1:14" ht="15.75" thickBot="1">
      <c r="B54" s="825" t="s">
        <v>953</v>
      </c>
      <c r="C54" s="826"/>
      <c r="D54" s="826"/>
      <c r="E54" s="826"/>
      <c r="F54" s="826"/>
      <c r="G54" s="826"/>
      <c r="H54" s="826"/>
      <c r="I54" s="826"/>
      <c r="J54" s="826"/>
      <c r="K54" s="826"/>
      <c r="L54" s="826"/>
      <c r="M54" s="827"/>
      <c r="N54" s="401">
        <f>SUM(N48:N53)</f>
        <v>1145405.3898767747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55"/>
      <c r="C64" s="53"/>
      <c r="D64" s="53"/>
      <c r="E64" s="53"/>
      <c r="F64" s="53"/>
      <c r="G64" s="53"/>
      <c r="H64" s="491"/>
      <c r="I64" s="175"/>
      <c r="J64" s="175"/>
      <c r="K64" s="175"/>
      <c r="L64" s="997"/>
      <c r="M64" s="998"/>
      <c r="N64" s="492"/>
    </row>
    <row r="65" spans="1:15" ht="15.75" thickBot="1">
      <c r="B65" s="825" t="s">
        <v>953</v>
      </c>
      <c r="C65" s="826"/>
      <c r="D65" s="826"/>
      <c r="E65" s="826"/>
      <c r="F65" s="826"/>
      <c r="G65" s="826"/>
      <c r="H65" s="826"/>
      <c r="I65" s="826"/>
      <c r="J65" s="826"/>
      <c r="K65" s="826"/>
      <c r="L65" s="826"/>
      <c r="M65" s="827"/>
      <c r="N65" s="401"/>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977"/>
      <c r="N69" s="104" t="s">
        <v>951</v>
      </c>
    </row>
    <row r="70" spans="1:15">
      <c r="A70" s="177" t="s">
        <v>13</v>
      </c>
      <c r="B70" s="55" t="str">
        <f>VLOOKUP(A70,'MANO DE OBRA'!A8:D68,3,FALSE)</f>
        <v>Obrero (5)</v>
      </c>
      <c r="C70" s="53"/>
      <c r="D70" s="53"/>
      <c r="E70" s="53"/>
      <c r="F70" s="53"/>
      <c r="G70" s="53"/>
      <c r="H70" s="53"/>
      <c r="I70" s="299">
        <f>K70/J70*100</f>
        <v>146300</v>
      </c>
      <c r="J70" s="300">
        <v>185</v>
      </c>
      <c r="K70" s="301">
        <f>VLOOKUP(A70,'MANO DE OBRA'!A8:D99,4,FALSE)</f>
        <v>270655</v>
      </c>
      <c r="L70" s="56"/>
      <c r="M70" s="494">
        <v>0.15</v>
      </c>
      <c r="N70" s="402">
        <f>K70/M70</f>
        <v>1804366.6666666667</v>
      </c>
      <c r="O70" s="112"/>
    </row>
    <row r="71" spans="1:15">
      <c r="A71" s="177"/>
      <c r="B71" s="55"/>
      <c r="C71" s="53"/>
      <c r="D71" s="53"/>
      <c r="E71" s="53"/>
      <c r="F71" s="53"/>
      <c r="G71" s="53"/>
      <c r="H71" s="53"/>
      <c r="I71" s="299"/>
      <c r="J71" s="300"/>
      <c r="K71" s="301"/>
      <c r="L71" s="56"/>
      <c r="M71" s="441"/>
      <c r="N71" s="402"/>
    </row>
    <row r="72" spans="1:1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993"/>
      <c r="C75" s="994"/>
      <c r="D75" s="994"/>
      <c r="E75" s="994"/>
      <c r="F75" s="994"/>
      <c r="G75" s="994"/>
      <c r="H75" s="994"/>
      <c r="I75" s="175"/>
      <c r="J75" s="175"/>
      <c r="K75" s="175"/>
      <c r="L75" s="995"/>
      <c r="M75" s="996"/>
      <c r="N75" s="51"/>
    </row>
    <row r="76" spans="1:15" ht="15.75" thickBot="1">
      <c r="B76" s="825" t="s">
        <v>953</v>
      </c>
      <c r="C76" s="826"/>
      <c r="D76" s="826"/>
      <c r="E76" s="826"/>
      <c r="F76" s="826"/>
      <c r="G76" s="826"/>
      <c r="H76" s="826"/>
      <c r="I76" s="826"/>
      <c r="J76" s="826"/>
      <c r="K76" s="826"/>
      <c r="L76" s="826"/>
      <c r="M76" s="827"/>
      <c r="N76" s="308">
        <f>SUM(N70:N75)</f>
        <v>1804366.6666666667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3039990.3898767745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607998.07797535497</v>
      </c>
      <c r="M83" s="860"/>
      <c r="N83" s="57"/>
    </row>
    <row r="84" spans="1:14">
      <c r="B84" s="95" t="s">
        <v>973</v>
      </c>
      <c r="C84" s="96"/>
      <c r="D84" s="96"/>
      <c r="E84" s="96"/>
      <c r="F84" s="96"/>
      <c r="G84" s="96"/>
      <c r="H84" s="96"/>
      <c r="I84" s="93"/>
      <c r="J84" s="94"/>
      <c r="K84" s="311">
        <v>0.05</v>
      </c>
      <c r="L84" s="859">
        <f>N78*K84</f>
        <v>151999.51949383874</v>
      </c>
      <c r="M84" s="860"/>
      <c r="N84" s="57"/>
    </row>
    <row r="85" spans="1:14" ht="15.75" thickBot="1">
      <c r="B85" s="97" t="s">
        <v>974</v>
      </c>
      <c r="C85" s="98"/>
      <c r="D85" s="98"/>
      <c r="E85" s="98"/>
      <c r="F85" s="98"/>
      <c r="G85" s="98"/>
      <c r="H85" s="98"/>
      <c r="I85" s="99"/>
      <c r="J85" s="100"/>
      <c r="K85" s="312">
        <v>0.05</v>
      </c>
      <c r="L85" s="861">
        <f>N78*K85</f>
        <v>151999.51949383874</v>
      </c>
      <c r="M85" s="862"/>
      <c r="N85" s="57"/>
    </row>
    <row r="86" spans="1:14" ht="15.75" thickBot="1">
      <c r="B86" s="825" t="s">
        <v>953</v>
      </c>
      <c r="C86" s="826"/>
      <c r="D86" s="826"/>
      <c r="E86" s="826"/>
      <c r="F86" s="826"/>
      <c r="G86" s="826"/>
      <c r="H86" s="826"/>
      <c r="I86" s="826"/>
      <c r="J86" s="826"/>
      <c r="K86" s="826"/>
      <c r="L86" s="826"/>
      <c r="M86" s="827"/>
      <c r="N86" s="58">
        <f>L83+L84+L85</f>
        <v>911997.11696303252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3951987.5068398071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28.5" customHeight="1" thickBot="1">
      <c r="A31" t="s">
        <v>1845</v>
      </c>
      <c r="B31" s="113" t="s">
        <v>1166</v>
      </c>
      <c r="C31" s="999" t="s">
        <v>2193</v>
      </c>
      <c r="D31" s="1000"/>
      <c r="E31" s="1000"/>
      <c r="F31" s="1000"/>
      <c r="G31" s="1000"/>
      <c r="H31" s="1000"/>
      <c r="I31" s="1000"/>
      <c r="J31" s="1000"/>
      <c r="K31" s="495"/>
      <c r="L31" s="465" t="s">
        <v>1730</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77" t="s">
        <v>373</v>
      </c>
      <c r="B36" s="838" t="str">
        <f>VLOOKUP(A36,EQUIPOS!A6:D154,3,FALSE)</f>
        <v>Volqueta 6 m3</v>
      </c>
      <c r="C36" s="839"/>
      <c r="D36" s="839"/>
      <c r="E36" s="839"/>
      <c r="F36" s="839"/>
      <c r="G36" s="839"/>
      <c r="H36" s="840"/>
      <c r="I36" s="274"/>
      <c r="J36" s="275"/>
      <c r="K36" s="276">
        <f>VLOOKUP(A36,EQUIPOS!A6:D161,4,FALSE)</f>
        <v>51261.187574170966</v>
      </c>
      <c r="L36" s="277"/>
      <c r="M36" s="462">
        <v>81</v>
      </c>
      <c r="N36" s="279">
        <f>K36/M36</f>
        <v>632.8541675823576</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105">
        <f>SUM(N36:N42)</f>
        <v>632.8541675823576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7"/>
      <c r="M64" s="998"/>
      <c r="N64" s="492"/>
    </row>
    <row r="65" spans="2:15" ht="15.75" thickBot="1">
      <c r="B65" s="825" t="s">
        <v>953</v>
      </c>
      <c r="C65" s="826"/>
      <c r="D65" s="826"/>
      <c r="E65" s="826"/>
      <c r="F65" s="826"/>
      <c r="G65" s="826"/>
      <c r="H65" s="826"/>
      <c r="I65" s="826"/>
      <c r="J65" s="826"/>
      <c r="K65" s="826"/>
      <c r="L65" s="826"/>
      <c r="M65" s="827"/>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5" t="s">
        <v>953</v>
      </c>
      <c r="C76" s="826"/>
      <c r="D76" s="826"/>
      <c r="E76" s="826"/>
      <c r="F76" s="826"/>
      <c r="G76" s="826"/>
      <c r="H76" s="826"/>
      <c r="I76" s="826"/>
      <c r="J76" s="826"/>
      <c r="K76" s="826"/>
      <c r="L76" s="826"/>
      <c r="M76" s="827"/>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632.8541675823576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126.57083351647152</v>
      </c>
      <c r="M83" s="860"/>
      <c r="N83" s="57"/>
    </row>
    <row r="84" spans="1:14">
      <c r="B84" s="95" t="s">
        <v>973</v>
      </c>
      <c r="C84" s="96"/>
      <c r="D84" s="96"/>
      <c r="E84" s="96"/>
      <c r="F84" s="96"/>
      <c r="G84" s="96"/>
      <c r="H84" s="96"/>
      <c r="I84" s="93"/>
      <c r="J84" s="94"/>
      <c r="K84" s="311">
        <v>0.05</v>
      </c>
      <c r="L84" s="859">
        <f>N78*K84</f>
        <v>31.642708379117881</v>
      </c>
      <c r="M84" s="860"/>
      <c r="N84" s="57"/>
    </row>
    <row r="85" spans="1:14" ht="15.75" thickBot="1">
      <c r="B85" s="97" t="s">
        <v>974</v>
      </c>
      <c r="C85" s="98"/>
      <c r="D85" s="98"/>
      <c r="E85" s="98"/>
      <c r="F85" s="98"/>
      <c r="G85" s="98"/>
      <c r="H85" s="98"/>
      <c r="I85" s="99"/>
      <c r="J85" s="100"/>
      <c r="K85" s="312">
        <v>0.05</v>
      </c>
      <c r="L85" s="861">
        <f>N78*K85</f>
        <v>31.642708379117881</v>
      </c>
      <c r="M85" s="862"/>
      <c r="N85" s="57"/>
    </row>
    <row r="86" spans="1:14" ht="15.75" thickBot="1">
      <c r="B86" s="825" t="s">
        <v>953</v>
      </c>
      <c r="C86" s="826"/>
      <c r="D86" s="826"/>
      <c r="E86" s="826"/>
      <c r="F86" s="826"/>
      <c r="G86" s="826"/>
      <c r="H86" s="826"/>
      <c r="I86" s="826"/>
      <c r="J86" s="826"/>
      <c r="K86" s="826"/>
      <c r="L86" s="826"/>
      <c r="M86" s="827"/>
      <c r="N86" s="58">
        <f>L83+L84+L85</f>
        <v>189.85625027470729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822.71041785706484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41.25" customHeight="1" thickBot="1">
      <c r="A31" t="s">
        <v>1845</v>
      </c>
      <c r="B31" s="113" t="s">
        <v>1167</v>
      </c>
      <c r="C31" s="999" t="s">
        <v>2196</v>
      </c>
      <c r="D31" s="1000"/>
      <c r="E31" s="1000"/>
      <c r="F31" s="1000"/>
      <c r="G31" s="1000"/>
      <c r="H31" s="1000"/>
      <c r="I31" s="1000"/>
      <c r="J31" s="1000"/>
      <c r="K31" s="495"/>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373</v>
      </c>
      <c r="B36" s="838" t="str">
        <f>VLOOKUP(A36,EQUIPOS!A6:D154,3,FALSE)</f>
        <v>Volqueta 6 m3</v>
      </c>
      <c r="C36" s="839"/>
      <c r="D36" s="839"/>
      <c r="E36" s="839"/>
      <c r="F36" s="839"/>
      <c r="G36" s="839"/>
      <c r="H36" s="840"/>
      <c r="I36" s="274"/>
      <c r="J36" s="275"/>
      <c r="K36" s="276">
        <f>VLOOKUP(A36,EQUIPOS!A6:D161,4,FALSE)</f>
        <v>51261.187574170966</v>
      </c>
      <c r="L36" s="277"/>
      <c r="M36" s="290">
        <v>66</v>
      </c>
      <c r="N36" s="279">
        <f>K36/M36</f>
        <v>776.68466021471158</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105">
        <f>SUM(N36:N42)</f>
        <v>776.68466021471158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7"/>
      <c r="M64" s="998"/>
      <c r="N64" s="492"/>
    </row>
    <row r="65" spans="2:15" ht="15.75" thickBot="1">
      <c r="B65" s="825" t="s">
        <v>953</v>
      </c>
      <c r="C65" s="826"/>
      <c r="D65" s="826"/>
      <c r="E65" s="826"/>
      <c r="F65" s="826"/>
      <c r="G65" s="826"/>
      <c r="H65" s="826"/>
      <c r="I65" s="826"/>
      <c r="J65" s="826"/>
      <c r="K65" s="826"/>
      <c r="L65" s="826"/>
      <c r="M65" s="827"/>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5" t="s">
        <v>953</v>
      </c>
      <c r="C76" s="826"/>
      <c r="D76" s="826"/>
      <c r="E76" s="826"/>
      <c r="F76" s="826"/>
      <c r="G76" s="826"/>
      <c r="H76" s="826"/>
      <c r="I76" s="826"/>
      <c r="J76" s="826"/>
      <c r="K76" s="826"/>
      <c r="L76" s="826"/>
      <c r="M76" s="827"/>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776.68466021471158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155.33693204294232</v>
      </c>
      <c r="M83" s="860"/>
      <c r="N83" s="57"/>
    </row>
    <row r="84" spans="1:14">
      <c r="B84" s="95" t="s">
        <v>973</v>
      </c>
      <c r="C84" s="96"/>
      <c r="D84" s="96"/>
      <c r="E84" s="96"/>
      <c r="F84" s="96"/>
      <c r="G84" s="96"/>
      <c r="H84" s="96"/>
      <c r="I84" s="93"/>
      <c r="J84" s="94"/>
      <c r="K84" s="311">
        <v>0.05</v>
      </c>
      <c r="L84" s="859">
        <f>N78*K84</f>
        <v>38.834233010735581</v>
      </c>
      <c r="M84" s="860"/>
      <c r="N84" s="57"/>
    </row>
    <row r="85" spans="1:14" ht="15.75" thickBot="1">
      <c r="B85" s="97" t="s">
        <v>974</v>
      </c>
      <c r="C85" s="98"/>
      <c r="D85" s="98"/>
      <c r="E85" s="98"/>
      <c r="F85" s="98"/>
      <c r="G85" s="98"/>
      <c r="H85" s="98"/>
      <c r="I85" s="99"/>
      <c r="J85" s="100"/>
      <c r="K85" s="312">
        <v>0.05</v>
      </c>
      <c r="L85" s="861">
        <f>N78*K85</f>
        <v>38.834233010735581</v>
      </c>
      <c r="M85" s="862"/>
      <c r="N85" s="57"/>
    </row>
    <row r="86" spans="1:14" ht="15.75" thickBot="1">
      <c r="B86" s="825" t="s">
        <v>953</v>
      </c>
      <c r="C86" s="826"/>
      <c r="D86" s="826"/>
      <c r="E86" s="826"/>
      <c r="F86" s="826"/>
      <c r="G86" s="826"/>
      <c r="H86" s="826"/>
      <c r="I86" s="826"/>
      <c r="J86" s="826"/>
      <c r="K86" s="826"/>
      <c r="L86" s="826"/>
      <c r="M86" s="827"/>
      <c r="N86" s="58">
        <f>L83+L84+L85</f>
        <v>233.00539806441347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1009.6900582791251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6"/>
      <c r="H25" s="906"/>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1003" t="s">
        <v>942</v>
      </c>
      <c r="C27" s="1004"/>
      <c r="D27" s="1004"/>
      <c r="E27" s="1004"/>
      <c r="F27" s="1004"/>
      <c r="G27" s="1004"/>
      <c r="H27" s="1004"/>
      <c r="I27" s="1004"/>
      <c r="J27" s="1004"/>
      <c r="K27" s="1004"/>
      <c r="L27" s="1004"/>
      <c r="M27" s="1004"/>
      <c r="N27" s="1005"/>
    </row>
    <row r="28" spans="1:14" ht="15.75" thickBot="1">
      <c r="B28" s="39"/>
      <c r="C28" s="40"/>
      <c r="D28" s="40"/>
      <c r="E28" s="40"/>
      <c r="F28" s="40"/>
      <c r="G28" s="40"/>
      <c r="H28" s="40"/>
      <c r="I28" s="40"/>
      <c r="J28" s="40"/>
      <c r="K28" s="40"/>
      <c r="L28" s="40"/>
      <c r="M28" s="40"/>
      <c r="N28" s="41"/>
    </row>
    <row r="29" spans="1:14" ht="26.25" thickBot="1">
      <c r="B29" s="77" t="s">
        <v>943</v>
      </c>
      <c r="C29" s="1001" t="s">
        <v>944</v>
      </c>
      <c r="D29" s="1002"/>
      <c r="E29" s="1002"/>
      <c r="F29" s="1002"/>
      <c r="G29" s="1002"/>
      <c r="H29" s="1002"/>
      <c r="I29" s="1002"/>
      <c r="J29" s="78"/>
      <c r="K29" s="349" t="s">
        <v>2215</v>
      </c>
      <c r="L29" s="1006" t="s">
        <v>945</v>
      </c>
      <c r="M29" s="100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113" t="s">
        <v>1168</v>
      </c>
      <c r="C31" s="463" t="s">
        <v>2194</v>
      </c>
      <c r="D31" s="464"/>
      <c r="E31" s="464"/>
      <c r="F31" s="464"/>
      <c r="G31" s="464"/>
      <c r="H31" s="464"/>
      <c r="I31" s="464"/>
      <c r="J31" s="464"/>
      <c r="K31" s="466"/>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373</v>
      </c>
      <c r="B36" s="838" t="str">
        <f>VLOOKUP(A36,EQUIPOS!A6:D154,3,FALSE)</f>
        <v>Volqueta 6 m3</v>
      </c>
      <c r="C36" s="839"/>
      <c r="D36" s="839"/>
      <c r="E36" s="839"/>
      <c r="F36" s="839"/>
      <c r="G36" s="839"/>
      <c r="H36" s="840"/>
      <c r="I36" s="274"/>
      <c r="J36" s="275"/>
      <c r="K36" s="276">
        <f>VLOOKUP(A36,EQUIPOS!A6:D161,4,FALSE)</f>
        <v>51261.187574170966</v>
      </c>
      <c r="L36" s="277"/>
      <c r="M36" s="290">
        <v>66</v>
      </c>
      <c r="N36" s="279">
        <f>K36/M36</f>
        <v>776.68466021471158</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105">
        <f>SUM(N36:N42)</f>
        <v>776.68466021471158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7"/>
      <c r="M64" s="998"/>
      <c r="N64" s="492"/>
    </row>
    <row r="65" spans="2:15" ht="15.75" thickBot="1">
      <c r="B65" s="825" t="s">
        <v>953</v>
      </c>
      <c r="C65" s="826"/>
      <c r="D65" s="826"/>
      <c r="E65" s="826"/>
      <c r="F65" s="826"/>
      <c r="G65" s="826"/>
      <c r="H65" s="826"/>
      <c r="I65" s="826"/>
      <c r="J65" s="826"/>
      <c r="K65" s="826"/>
      <c r="L65" s="826"/>
      <c r="M65" s="827"/>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5" t="s">
        <v>953</v>
      </c>
      <c r="C76" s="826"/>
      <c r="D76" s="826"/>
      <c r="E76" s="826"/>
      <c r="F76" s="826"/>
      <c r="G76" s="826"/>
      <c r="H76" s="826"/>
      <c r="I76" s="826"/>
      <c r="J76" s="826"/>
      <c r="K76" s="826"/>
      <c r="L76" s="826"/>
      <c r="M76" s="827"/>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776.68466021471158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155.33693204294232</v>
      </c>
      <c r="M83" s="860"/>
      <c r="N83" s="57"/>
    </row>
    <row r="84" spans="1:14">
      <c r="B84" s="95" t="s">
        <v>973</v>
      </c>
      <c r="C84" s="96"/>
      <c r="D84" s="96"/>
      <c r="E84" s="96"/>
      <c r="F84" s="96"/>
      <c r="G84" s="96"/>
      <c r="H84" s="96"/>
      <c r="I84" s="93"/>
      <c r="J84" s="94"/>
      <c r="K84" s="311">
        <v>0.05</v>
      </c>
      <c r="L84" s="859">
        <f>N78*K84</f>
        <v>38.834233010735581</v>
      </c>
      <c r="M84" s="860"/>
      <c r="N84" s="57"/>
    </row>
    <row r="85" spans="1:14" ht="15.75" thickBot="1">
      <c r="B85" s="97" t="s">
        <v>974</v>
      </c>
      <c r="C85" s="98"/>
      <c r="D85" s="98"/>
      <c r="E85" s="98"/>
      <c r="F85" s="98"/>
      <c r="G85" s="98"/>
      <c r="H85" s="98"/>
      <c r="I85" s="99"/>
      <c r="J85" s="100"/>
      <c r="K85" s="312">
        <v>0.05</v>
      </c>
      <c r="L85" s="861">
        <f>N78*K85</f>
        <v>38.834233010735581</v>
      </c>
      <c r="M85" s="862"/>
      <c r="N85" s="57"/>
    </row>
    <row r="86" spans="1:14" ht="15.75" thickBot="1">
      <c r="B86" s="825" t="s">
        <v>953</v>
      </c>
      <c r="C86" s="826"/>
      <c r="D86" s="826"/>
      <c r="E86" s="826"/>
      <c r="F86" s="826"/>
      <c r="G86" s="826"/>
      <c r="H86" s="826"/>
      <c r="I86" s="826"/>
      <c r="J86" s="826"/>
      <c r="K86" s="826"/>
      <c r="L86" s="826"/>
      <c r="M86" s="827"/>
      <c r="N86" s="58">
        <f>L83+L84+L85</f>
        <v>233.00539806441347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1009.6900582791251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2021-04-20T23:11:50Z</dcterms:modified>
</cp:coreProperties>
</file>