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4F1797BF-235D-4F19-97C1-7CFE6FB1A770}"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82" i="252" l="1"/>
  <c r="D67" i="2"/>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9" i="50" l="1"/>
  <c r="N42" i="50" s="1"/>
  <c r="N76" i="82"/>
  <c r="N41" i="82" s="1"/>
  <c r="N76" i="88"/>
  <c r="N41" i="88" s="1"/>
  <c r="N76" i="94"/>
  <c r="N41" i="94" s="1"/>
  <c r="N76" i="105"/>
  <c r="N41" i="105" s="1"/>
  <c r="N76" i="108"/>
  <c r="N41" i="108" s="1"/>
  <c r="N76" i="231"/>
  <c r="N40" i="231" s="1"/>
  <c r="N42" i="231" s="1"/>
  <c r="N75" i="289"/>
  <c r="N41" i="289" s="1"/>
  <c r="N43" i="289" s="1"/>
  <c r="N77" i="259"/>
  <c r="N41" i="259" s="1"/>
  <c r="N81" i="267"/>
  <c r="N41" i="267" s="1"/>
  <c r="N77" i="362"/>
  <c r="N41" i="362" s="1"/>
  <c r="N77" i="193"/>
  <c r="N43" i="193" s="1"/>
  <c r="N87" i="246"/>
  <c r="N45" i="246" s="1"/>
  <c r="N77" i="250"/>
  <c r="N41" i="250" s="1"/>
  <c r="N43" i="250" s="1"/>
  <c r="N79" i="250" s="1"/>
  <c r="N43" i="31"/>
  <c r="N76" i="242"/>
  <c r="N40" i="242" s="1"/>
  <c r="N76" i="92"/>
  <c r="N41" i="92" s="1"/>
  <c r="N76" i="96"/>
  <c r="N41" i="96" s="1"/>
  <c r="N43" i="96" s="1"/>
  <c r="N76" i="107"/>
  <c r="N41" i="107" s="1"/>
  <c r="N43" i="107" s="1"/>
  <c r="N75" i="133"/>
  <c r="N41" i="133" s="1"/>
  <c r="N76" i="135"/>
  <c r="N41" i="135" s="1"/>
  <c r="N83" i="221"/>
  <c r="N46" i="221" s="1"/>
  <c r="N48" i="221" s="1"/>
  <c r="N72" i="227"/>
  <c r="N41" i="227" s="1"/>
  <c r="N43" i="227" s="1"/>
  <c r="N81" i="282"/>
  <c r="N44" i="282" s="1"/>
  <c r="N76" i="65"/>
  <c r="N41" i="65" s="1"/>
  <c r="N43" i="65" s="1"/>
  <c r="N76" i="98"/>
  <c r="N41" i="98" s="1"/>
  <c r="N43" i="98" s="1"/>
  <c r="N76" i="101"/>
  <c r="N41" i="101" s="1"/>
  <c r="N76" i="134"/>
  <c r="N41" i="134" s="1"/>
  <c r="N76" i="136"/>
  <c r="N41" i="136" s="1"/>
  <c r="N76" i="144"/>
  <c r="N41" i="144" s="1"/>
  <c r="N43" i="144" s="1"/>
  <c r="N84" i="220"/>
  <c r="N46" i="220" s="1"/>
  <c r="N48" i="220" s="1"/>
  <c r="N78" i="273"/>
  <c r="N41" i="273" s="1"/>
  <c r="N43" i="273" s="1"/>
  <c r="N75" i="293"/>
  <c r="N41" i="293" s="1"/>
  <c r="N43" i="293" s="1"/>
  <c r="N77" i="295"/>
  <c r="N41" i="295" s="1"/>
  <c r="N43" i="295" s="1"/>
  <c r="N75" i="325"/>
  <c r="N41" i="325" s="1"/>
  <c r="N77" i="329"/>
  <c r="N41" i="329" s="1"/>
  <c r="N83" i="279"/>
  <c r="N46" i="279" s="1"/>
  <c r="N48" i="279" s="1"/>
  <c r="N91" i="260"/>
  <c r="N47" i="260" s="1"/>
  <c r="N49" i="260" s="1"/>
  <c r="N81" i="280"/>
  <c r="N44" i="280" s="1"/>
  <c r="N46" i="280" s="1"/>
  <c r="N76" i="26"/>
  <c r="N42" i="26" s="1"/>
  <c r="N76" i="56"/>
  <c r="N42" i="56" s="1"/>
  <c r="N43" i="56" s="1"/>
  <c r="N76" i="67"/>
  <c r="N41" i="67" s="1"/>
  <c r="N43" i="67" s="1"/>
  <c r="N78" i="67" s="1"/>
  <c r="L85" i="67" s="1"/>
  <c r="N76" i="68"/>
  <c r="N41" i="68" s="1"/>
  <c r="N43" i="68" s="1"/>
  <c r="N75" i="75"/>
  <c r="N41" i="75" s="1"/>
  <c r="N76" i="80"/>
  <c r="N41" i="80" s="1"/>
  <c r="N76" i="84"/>
  <c r="N41" i="84" s="1"/>
  <c r="N43" i="84" s="1"/>
  <c r="N76" i="86"/>
  <c r="N41" i="86" s="1"/>
  <c r="N43" i="86" s="1"/>
  <c r="N76" i="90"/>
  <c r="N41" i="90" s="1"/>
  <c r="N43" i="90" s="1"/>
  <c r="N76" i="102"/>
  <c r="N41" i="102" s="1"/>
  <c r="N80" i="164"/>
  <c r="N46" i="164" s="1"/>
  <c r="N83" i="165"/>
  <c r="N49" i="165" s="1"/>
  <c r="N51" i="165" s="1"/>
  <c r="N81" i="170"/>
  <c r="N47" i="170" s="1"/>
  <c r="N81" i="176"/>
  <c r="N47" i="176" s="1"/>
  <c r="N81" i="171"/>
  <c r="N47" i="171" s="1"/>
  <c r="N49" i="171" s="1"/>
  <c r="N81" i="178"/>
  <c r="N47" i="178" s="1"/>
  <c r="N49" i="178" s="1"/>
  <c r="N80" i="179"/>
  <c r="N46" i="179" s="1"/>
  <c r="N48" i="179" s="1"/>
  <c r="N80" i="180"/>
  <c r="N46" i="180" s="1"/>
  <c r="N80" i="177"/>
  <c r="N46" i="177" s="1"/>
  <c r="N48" i="177" s="1"/>
  <c r="N80" i="181"/>
  <c r="N46" i="181" s="1"/>
  <c r="N48" i="181" s="1"/>
  <c r="N80" i="183"/>
  <c r="N46" i="183" s="1"/>
  <c r="N80" i="184"/>
  <c r="N46" i="184" s="1"/>
  <c r="N81" i="185"/>
  <c r="N47" i="185" s="1"/>
  <c r="N49" i="185" s="1"/>
  <c r="N81" i="186"/>
  <c r="N47" i="186" s="1"/>
  <c r="N49" i="186" s="1"/>
  <c r="N80" i="188"/>
  <c r="N46" i="188" s="1"/>
  <c r="N48" i="188" s="1"/>
  <c r="N81" i="187"/>
  <c r="N47" i="187" s="1"/>
  <c r="N77" i="233"/>
  <c r="N41" i="233" s="1"/>
  <c r="N43" i="233" s="1"/>
  <c r="N76" i="243"/>
  <c r="N40" i="243" s="1"/>
  <c r="N42" i="243" s="1"/>
  <c r="N75" i="302"/>
  <c r="N41" i="302" s="1"/>
  <c r="N43" i="302" s="1"/>
  <c r="N77" i="323"/>
  <c r="N77" i="328"/>
  <c r="N41" i="328" s="1"/>
  <c r="N43" i="328" s="1"/>
  <c r="N77" i="337"/>
  <c r="N41" i="337" s="1"/>
  <c r="N43" i="337" s="1"/>
  <c r="N53" i="325"/>
  <c r="N61" i="221"/>
  <c r="N76" i="137"/>
  <c r="N41" i="137" s="1"/>
  <c r="N76" i="146"/>
  <c r="N41" i="146" s="1"/>
  <c r="N43" i="146" s="1"/>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76" i="106"/>
  <c r="N41" i="106" s="1"/>
  <c r="N80" i="160"/>
  <c r="N46" i="160" s="1"/>
  <c r="N48" i="160" s="1"/>
  <c r="N78" i="232"/>
  <c r="N41" i="232" s="1"/>
  <c r="N43" i="232" s="1"/>
  <c r="N76" i="234"/>
  <c r="N40" i="234" s="1"/>
  <c r="N42" i="234" s="1"/>
  <c r="N79" i="244"/>
  <c r="N45" i="244" s="1"/>
  <c r="N77" i="254"/>
  <c r="N41" i="254" s="1"/>
  <c r="N43" i="254" s="1"/>
  <c r="N81" i="266"/>
  <c r="N41" i="266" s="1"/>
  <c r="N43" i="266" s="1"/>
  <c r="N43" i="267"/>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76" i="63"/>
  <c r="N41" i="63" s="1"/>
  <c r="N43" i="63" s="1"/>
  <c r="N76" i="95"/>
  <c r="N41" i="95" s="1"/>
  <c r="N43" i="95" s="1"/>
  <c r="N76" i="97"/>
  <c r="N41" i="97" s="1"/>
  <c r="N43" i="97" s="1"/>
  <c r="N76" i="99"/>
  <c r="N41" i="99" s="1"/>
  <c r="N43" i="99" s="1"/>
  <c r="N76" i="103"/>
  <c r="N41"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2"/>
  <c r="N43" i="94"/>
  <c r="I70" i="96"/>
  <c r="I71" i="96"/>
  <c r="N43" i="100"/>
  <c r="N43" i="102"/>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8"/>
  <c r="N43" i="101"/>
  <c r="N43" i="103"/>
  <c r="N43" i="108"/>
  <c r="N43" i="133"/>
  <c r="N43" i="135"/>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L83" i="47"/>
  <c r="I70" i="38"/>
  <c r="N43" i="38"/>
  <c r="L84" i="28"/>
  <c r="L83" i="28"/>
  <c r="L85" i="28"/>
  <c r="I70" i="15"/>
  <c r="N76" i="12"/>
  <c r="N42" i="12" s="1"/>
  <c r="N43" i="12" s="1"/>
  <c r="I70" i="12"/>
  <c r="N78" i="31" l="1"/>
  <c r="L83" i="31" s="1"/>
  <c r="N78" i="39"/>
  <c r="L85" i="39" s="1"/>
  <c r="N43" i="137"/>
  <c r="L82" i="289"/>
  <c r="N79" i="348"/>
  <c r="L85" i="348" s="1"/>
  <c r="N81" i="248"/>
  <c r="N43" i="248" s="1"/>
  <c r="N45" i="248" s="1"/>
  <c r="N83" i="248" s="1"/>
  <c r="L88" i="248" s="1"/>
  <c r="N79" i="347"/>
  <c r="L84" i="347" s="1"/>
  <c r="N79" i="306"/>
  <c r="L86" i="306" s="1"/>
  <c r="N81" i="50"/>
  <c r="L87" i="50" s="1"/>
  <c r="N78" i="37"/>
  <c r="L85" i="37" s="1"/>
  <c r="L83" i="51"/>
  <c r="N79" i="328"/>
  <c r="L84" i="328" s="1"/>
  <c r="N78" i="43"/>
  <c r="L85" i="43" s="1"/>
  <c r="N79" i="333"/>
  <c r="L84" i="333" s="1"/>
  <c r="L84" i="65"/>
  <c r="L84" i="67"/>
  <c r="L83" i="67"/>
  <c r="N93" i="260"/>
  <c r="L99" i="260" s="1"/>
  <c r="L83" i="7"/>
  <c r="N78" i="34"/>
  <c r="L83" i="34" s="1"/>
  <c r="L84" i="208"/>
  <c r="L83" i="78"/>
  <c r="L84" i="78"/>
  <c r="N78" i="42"/>
  <c r="L85" i="42" s="1"/>
  <c r="L84" i="63"/>
  <c r="N78" i="25"/>
  <c r="L85" i="25" s="1"/>
  <c r="N78" i="21"/>
  <c r="L83" i="21" s="1"/>
  <c r="L82" i="74"/>
  <c r="L86" i="253"/>
  <c r="L84" i="253"/>
  <c r="L85" i="5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L85" i="360"/>
  <c r="N79" i="336"/>
  <c r="L86" i="336" s="1"/>
  <c r="L85" i="347"/>
  <c r="L88" i="219"/>
  <c r="L89" i="219"/>
  <c r="L87" i="219"/>
  <c r="L84" i="21"/>
  <c r="L85" i="7"/>
  <c r="L83" i="43"/>
  <c r="L84" i="46"/>
  <c r="L86" i="50"/>
  <c r="L84" i="339"/>
  <c r="N83" i="282"/>
  <c r="L89" i="282" s="1"/>
  <c r="N79" i="256"/>
  <c r="L84" i="256" s="1"/>
  <c r="N78" i="35"/>
  <c r="N77" i="284"/>
  <c r="L84" i="284" s="1"/>
  <c r="L88" i="218"/>
  <c r="L85" i="253"/>
  <c r="N78" i="33"/>
  <c r="L83" i="33" s="1"/>
  <c r="L84" i="64"/>
  <c r="N86" i="64" s="1"/>
  <c r="N88" i="64" s="1"/>
  <c r="D55" i="5" s="1"/>
  <c r="N78" i="53"/>
  <c r="L85" i="53" s="1"/>
  <c r="N78" i="215"/>
  <c r="L84" i="215" s="1"/>
  <c r="N79" i="262"/>
  <c r="L84" i="262" s="1"/>
  <c r="L84" i="348"/>
  <c r="N79" i="312"/>
  <c r="L86" i="312" s="1"/>
  <c r="N80" i="272"/>
  <c r="L85" i="272" s="1"/>
  <c r="N79" i="257"/>
  <c r="L86" i="257" s="1"/>
  <c r="L85" i="32"/>
  <c r="L84" i="31"/>
  <c r="L84" i="32"/>
  <c r="L85" i="31"/>
  <c r="N79" i="264"/>
  <c r="L86" i="264" s="1"/>
  <c r="N74" i="227"/>
  <c r="L79" i="227" s="1"/>
  <c r="N69" i="188"/>
  <c r="N82" i="188" s="1"/>
  <c r="L87" i="188" s="1"/>
  <c r="N70" i="182"/>
  <c r="N69" i="160"/>
  <c r="N82" i="160" s="1"/>
  <c r="N79" i="261"/>
  <c r="L84" i="261" s="1"/>
  <c r="L82" i="305"/>
  <c r="L83" i="305"/>
  <c r="L87" i="281"/>
  <c r="N78" i="243"/>
  <c r="L83" i="243" s="1"/>
  <c r="N70" i="158"/>
  <c r="L83" i="39"/>
  <c r="L85" i="128"/>
  <c r="L84" i="306"/>
  <c r="N78" i="231"/>
  <c r="L84" i="231" s="1"/>
  <c r="N77" i="190"/>
  <c r="L83" i="190" s="1"/>
  <c r="N74" i="246"/>
  <c r="N89" i="246" s="1"/>
  <c r="L84" i="39"/>
  <c r="N79" i="332"/>
  <c r="L85"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6" i="348"/>
  <c r="L85" i="131"/>
  <c r="N78" i="98"/>
  <c r="L83" i="98" s="1"/>
  <c r="N78" i="79"/>
  <c r="L83" i="79" s="1"/>
  <c r="N78" i="68"/>
  <c r="L84" i="130"/>
  <c r="L85" i="208"/>
  <c r="N86" i="208" s="1"/>
  <c r="N88" i="208" s="1"/>
  <c r="D119" i="5" s="1"/>
  <c r="N79" i="342"/>
  <c r="L85" i="342" s="1"/>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8" i="99"/>
  <c r="L85" i="9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43"/>
  <c r="L88" i="50"/>
  <c r="L84" i="57"/>
  <c r="L86" i="347"/>
  <c r="L85" i="371"/>
  <c r="L86" i="343"/>
  <c r="L86" i="321"/>
  <c r="L84" i="323"/>
  <c r="N87" i="323" s="1"/>
  <c r="N89" i="323" s="1"/>
  <c r="D279" i="5" s="1"/>
  <c r="L86" i="250"/>
  <c r="L85" i="224"/>
  <c r="N86" i="224" s="1"/>
  <c r="N88" i="224" s="1"/>
  <c r="D185" i="5" s="1"/>
  <c r="L84" i="132"/>
  <c r="L83" i="131"/>
  <c r="L83" i="127"/>
  <c r="N85" i="245"/>
  <c r="L91" i="245" s="1"/>
  <c r="L83" i="129"/>
  <c r="L84" i="129"/>
  <c r="L85" i="129"/>
  <c r="L84" i="52"/>
  <c r="L85" i="52"/>
  <c r="L83" i="52"/>
  <c r="L85" i="306"/>
  <c r="N79" i="337"/>
  <c r="N75" i="229"/>
  <c r="L80" i="229" s="1"/>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5" i="354"/>
  <c r="L86" i="354"/>
  <c r="L84" i="354"/>
  <c r="D234" i="5"/>
  <c r="N86" i="126"/>
  <c r="N88" i="126" s="1"/>
  <c r="D116" i="5" s="1"/>
  <c r="N86" i="123"/>
  <c r="N88" i="123" s="1"/>
  <c r="D114"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N85" i="289" l="1"/>
  <c r="N87" i="289" s="1"/>
  <c r="D245" i="5" s="1"/>
  <c r="N85" i="78"/>
  <c r="N87" i="78" s="1"/>
  <c r="D69" i="5" s="1"/>
  <c r="N86" i="65"/>
  <c r="N88" i="65" s="1"/>
  <c r="D56" i="5" s="1"/>
  <c r="N70" i="267"/>
  <c r="N83" i="267" s="1"/>
  <c r="L88" i="267" s="1"/>
  <c r="N69" i="180"/>
  <c r="N82" i="180" s="1"/>
  <c r="N79" i="317"/>
  <c r="L86" i="363"/>
  <c r="L84" i="34"/>
  <c r="N86" i="34" s="1"/>
  <c r="N88" i="34" s="1"/>
  <c r="D26" i="5" s="1"/>
  <c r="L87" i="274"/>
  <c r="L85" i="240"/>
  <c r="N86" i="51"/>
  <c r="N88" i="51" s="1"/>
  <c r="D43" i="5" s="1"/>
  <c r="L86" i="240"/>
  <c r="N69" i="183"/>
  <c r="N82" i="183" s="1"/>
  <c r="L88" i="183" s="1"/>
  <c r="N70" i="157"/>
  <c r="N83" i="157" s="1"/>
  <c r="L90" i="157" s="1"/>
  <c r="L83" i="135"/>
  <c r="L84" i="365"/>
  <c r="N87" i="253"/>
  <c r="N89" i="253" s="1"/>
  <c r="D213" i="5" s="1"/>
  <c r="N86" i="67"/>
  <c r="N88" i="67" s="1"/>
  <c r="D58" i="5" s="1"/>
  <c r="L83" i="105"/>
  <c r="N86" i="121"/>
  <c r="N88" i="121" s="1"/>
  <c r="D111" i="5" s="1"/>
  <c r="N87" i="321"/>
  <c r="N89" i="321" s="1"/>
  <c r="D277" i="5" s="1"/>
  <c r="L84" i="332"/>
  <c r="L85" i="328"/>
  <c r="L85" i="92"/>
  <c r="L86" i="328"/>
  <c r="N79" i="313"/>
  <c r="L86" i="313" s="1"/>
  <c r="N70" i="176"/>
  <c r="N83" i="176" s="1"/>
  <c r="L88" i="176" s="1"/>
  <c r="N69" i="179"/>
  <c r="N82" i="179" s="1"/>
  <c r="L88" i="179" s="1"/>
  <c r="N70" i="266"/>
  <c r="N83" i="266" s="1"/>
  <c r="L88" i="266" s="1"/>
  <c r="N70" i="178"/>
  <c r="N83" i="178" s="1"/>
  <c r="L88" i="178" s="1"/>
  <c r="N69" i="184"/>
  <c r="N82" i="184" s="1"/>
  <c r="L88" i="184" s="1"/>
  <c r="L86" i="365"/>
  <c r="L84" i="135"/>
  <c r="N87" i="340"/>
  <c r="N89" i="340" s="1"/>
  <c r="D294" i="5" s="1"/>
  <c r="L86" i="251"/>
  <c r="L84" i="251"/>
  <c r="L85" i="21"/>
  <c r="N86" i="21" s="1"/>
  <c r="N88" i="21" s="1"/>
  <c r="D13" i="5" s="1"/>
  <c r="L85" i="254"/>
  <c r="N86" i="7"/>
  <c r="N88" i="7" s="1"/>
  <c r="D3" i="5" s="1"/>
  <c r="L86" i="333"/>
  <c r="N87" i="333" s="1"/>
  <c r="N89" i="333" s="1"/>
  <c r="D287" i="5" s="1"/>
  <c r="L85" i="364"/>
  <c r="N87" i="364" s="1"/>
  <c r="N89" i="364" s="1"/>
  <c r="D314" i="5" s="1"/>
  <c r="L92" i="221"/>
  <c r="N89" i="50"/>
  <c r="N91" i="50" s="1"/>
  <c r="D42" i="5" s="1"/>
  <c r="L84" i="25"/>
  <c r="L100" i="260"/>
  <c r="N101" i="260" s="1"/>
  <c r="N103" i="260" s="1"/>
  <c r="D219" i="5" s="1"/>
  <c r="L83" i="25"/>
  <c r="L87" i="232"/>
  <c r="L85" i="232"/>
  <c r="L86" i="232"/>
  <c r="N64" i="297"/>
  <c r="N77" i="297" s="1"/>
  <c r="L82" i="297" s="1"/>
  <c r="N69" i="164"/>
  <c r="N82" i="164" s="1"/>
  <c r="L88" i="164" s="1"/>
  <c r="N70" i="168"/>
  <c r="N83" i="168" s="1"/>
  <c r="L90" i="168" s="1"/>
  <c r="L83" i="38"/>
  <c r="N79" i="239"/>
  <c r="L86" i="239" s="1"/>
  <c r="N87" i="343"/>
  <c r="N89" i="343" s="1"/>
  <c r="D296" i="5" s="1"/>
  <c r="N79" i="316"/>
  <c r="L84" i="316" s="1"/>
  <c r="L83" i="42"/>
  <c r="N86" i="63"/>
  <c r="N88" i="63" s="1"/>
  <c r="D54" i="5" s="1"/>
  <c r="L85" i="27"/>
  <c r="N77" i="285"/>
  <c r="L83" i="285" s="1"/>
  <c r="N72" i="165"/>
  <c r="N85" i="165" s="1"/>
  <c r="L91" i="165" s="1"/>
  <c r="N70" i="171"/>
  <c r="N83" i="171" s="1"/>
  <c r="L90" i="171" s="1"/>
  <c r="N69" i="177"/>
  <c r="N82" i="177" s="1"/>
  <c r="L89" i="177" s="1"/>
  <c r="N70" i="268"/>
  <c r="N83" i="268" s="1"/>
  <c r="L90" i="268" s="1"/>
  <c r="N79" i="311"/>
  <c r="L84" i="311" s="1"/>
  <c r="N66" i="294"/>
  <c r="N79" i="294" s="1"/>
  <c r="L85" i="294" s="1"/>
  <c r="N79" i="319"/>
  <c r="L84" i="319" s="1"/>
  <c r="L84" i="30"/>
  <c r="L83" i="30"/>
  <c r="L84" i="27"/>
  <c r="N79" i="318"/>
  <c r="L86" i="318" s="1"/>
  <c r="L82" i="75"/>
  <c r="N87" i="371"/>
  <c r="N89" i="371" s="1"/>
  <c r="D293" i="5" s="1"/>
  <c r="L84" i="42"/>
  <c r="L83" i="75"/>
  <c r="N86" i="131"/>
  <c r="N88" i="131" s="1"/>
  <c r="D122" i="5" s="1"/>
  <c r="L83" i="286"/>
  <c r="L82" i="284"/>
  <c r="L85" i="69"/>
  <c r="L84" i="103"/>
  <c r="L85" i="138"/>
  <c r="N86" i="58"/>
  <c r="N88" i="58" s="1"/>
  <c r="D49" i="5" s="1"/>
  <c r="L90" i="282"/>
  <c r="L85" i="363"/>
  <c r="N87" i="363" s="1"/>
  <c r="N89" i="363" s="1"/>
  <c r="D313" i="5" s="1"/>
  <c r="N86" i="124"/>
  <c r="N88" i="124" s="1"/>
  <c r="D113" i="5" s="1"/>
  <c r="L85" i="147"/>
  <c r="L85" i="142"/>
  <c r="L83" i="302"/>
  <c r="L91" i="221"/>
  <c r="N93" i="221" s="1"/>
  <c r="N95" i="221" s="1"/>
  <c r="D184" i="5" s="1"/>
  <c r="N86" i="130"/>
  <c r="N88" i="130" s="1"/>
  <c r="D121" i="5" s="1"/>
  <c r="N86" i="43"/>
  <c r="N88" i="43" s="1"/>
  <c r="D34" i="5" s="1"/>
  <c r="N85" i="74"/>
  <c r="N87" i="74" s="1"/>
  <c r="D65" i="5" s="1"/>
  <c r="L85" i="41"/>
  <c r="L85" i="262"/>
  <c r="L82" i="298"/>
  <c r="L83" i="215"/>
  <c r="L86" i="332"/>
  <c r="L83" i="92"/>
  <c r="L83" i="102"/>
  <c r="L84" i="100"/>
  <c r="N87" i="339"/>
  <c r="N89" i="339" s="1"/>
  <c r="D292" i="5" s="1"/>
  <c r="N86" i="46"/>
  <c r="N88" i="46" s="1"/>
  <c r="D38" i="5" s="1"/>
  <c r="N87" i="327"/>
  <c r="N89" i="327" s="1"/>
  <c r="D281" i="5" s="1"/>
  <c r="N85" i="303"/>
  <c r="N87" i="303" s="1"/>
  <c r="D259" i="5" s="1"/>
  <c r="L88" i="282"/>
  <c r="L85" i="213"/>
  <c r="L84" i="147"/>
  <c r="L85" i="215"/>
  <c r="L84" i="342"/>
  <c r="L84" i="298"/>
  <c r="N90" i="219"/>
  <c r="N92" i="219" s="1"/>
  <c r="D181" i="5" s="1"/>
  <c r="N90" i="218"/>
  <c r="N92" i="218" s="1"/>
  <c r="D180" i="5" s="1"/>
  <c r="L84" i="356"/>
  <c r="L86" i="356"/>
  <c r="L84" i="38"/>
  <c r="L84" i="142"/>
  <c r="L86" i="241"/>
  <c r="L86" i="262"/>
  <c r="L85" i="241"/>
  <c r="L82" i="302"/>
  <c r="N85" i="302" s="1"/>
  <c r="N87" i="302" s="1"/>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7" i="183"/>
  <c r="L89" i="170"/>
  <c r="L88" i="170"/>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88" i="249"/>
  <c r="L88" i="157"/>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9" i="157"/>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N86" i="30" l="1"/>
  <c r="N88" i="30" s="1"/>
  <c r="D22" i="5" s="1"/>
  <c r="N88" i="274"/>
  <c r="N90" i="274" s="1"/>
  <c r="D232" i="5" s="1"/>
  <c r="N87" i="240"/>
  <c r="N89" i="240" s="1"/>
  <c r="D200" i="5" s="1"/>
  <c r="L85" i="316"/>
  <c r="N86" i="19"/>
  <c r="N88" i="19" s="1"/>
  <c r="D11" i="5" s="1"/>
  <c r="N87" i="365"/>
  <c r="N89" i="365" s="1"/>
  <c r="D315" i="5" s="1"/>
  <c r="L87" i="179"/>
  <c r="N90" i="179" s="1"/>
  <c r="N92" i="179" s="1"/>
  <c r="D158" i="5" s="1"/>
  <c r="L90" i="267"/>
  <c r="N87" i="328"/>
  <c r="N89" i="328" s="1"/>
  <c r="D282" i="5" s="1"/>
  <c r="L89" i="267"/>
  <c r="N86" i="92"/>
  <c r="N88" i="92" s="1"/>
  <c r="D83" i="5" s="1"/>
  <c r="L90" i="176"/>
  <c r="L89" i="176"/>
  <c r="N87" i="251"/>
  <c r="N89" i="251" s="1"/>
  <c r="D211" i="5" s="1"/>
  <c r="N86" i="135"/>
  <c r="N88" i="135" s="1"/>
  <c r="D126" i="5" s="1"/>
  <c r="L89" i="189"/>
  <c r="L86" i="294"/>
  <c r="L89" i="179"/>
  <c r="L86" i="319"/>
  <c r="N86" i="25"/>
  <c r="N88" i="25" s="1"/>
  <c r="D17" i="5" s="1"/>
  <c r="L89" i="164"/>
  <c r="N86" i="38"/>
  <c r="N88" i="38" s="1"/>
  <c r="D29" i="5" s="1"/>
  <c r="L82" i="285"/>
  <c r="N85" i="285" s="1"/>
  <c r="N87" i="285" s="1"/>
  <c r="D242" i="5" s="1"/>
  <c r="L89" i="266"/>
  <c r="L84" i="285"/>
  <c r="L90" i="266"/>
  <c r="N86" i="27"/>
  <c r="N88" i="27" s="1"/>
  <c r="D19" i="5" s="1"/>
  <c r="N87" i="332"/>
  <c r="N89" i="332" s="1"/>
  <c r="D286" i="5" s="1"/>
  <c r="L86" i="316"/>
  <c r="N87" i="235"/>
  <c r="N89" i="235" s="1"/>
  <c r="D195" i="5" s="1"/>
  <c r="L89" i="178"/>
  <c r="L90" i="178"/>
  <c r="L84" i="239"/>
  <c r="L87" i="184"/>
  <c r="L85" i="239"/>
  <c r="N87" i="239" s="1"/>
  <c r="N89" i="239" s="1"/>
  <c r="D199" i="5" s="1"/>
  <c r="L89" i="184"/>
  <c r="L88" i="171"/>
  <c r="N87" i="254"/>
  <c r="N89" i="254" s="1"/>
  <c r="D214" i="5" s="1"/>
  <c r="L89" i="171"/>
  <c r="N88" i="232"/>
  <c r="N90" i="232" s="1"/>
  <c r="D192" i="5" s="1"/>
  <c r="L88" i="268"/>
  <c r="N87" i="336"/>
  <c r="N89" i="336" s="1"/>
  <c r="D290" i="5" s="1"/>
  <c r="N87" i="342"/>
  <c r="N89" i="342" s="1"/>
  <c r="D295" i="5" s="1"/>
  <c r="N85" i="286"/>
  <c r="N87" i="286" s="1"/>
  <c r="D243" i="5" s="1"/>
  <c r="L89" i="268"/>
  <c r="L85" i="311"/>
  <c r="N86" i="42"/>
  <c r="N88" i="42" s="1"/>
  <c r="D33" i="5" s="1"/>
  <c r="L84" i="297"/>
  <c r="L86" i="311"/>
  <c r="L83" i="297"/>
  <c r="L87" i="164"/>
  <c r="N90" i="164" s="1"/>
  <c r="N92" i="164" s="1"/>
  <c r="D149" i="5" s="1"/>
  <c r="N86" i="100"/>
  <c r="N88" i="100" s="1"/>
  <c r="D90" i="5" s="1"/>
  <c r="L92" i="165"/>
  <c r="L90" i="165"/>
  <c r="N86" i="41"/>
  <c r="N88" i="41" s="1"/>
  <c r="D32" i="5" s="1"/>
  <c r="N86" i="140"/>
  <c r="N88" i="140" s="1"/>
  <c r="D132" i="5" s="1"/>
  <c r="N86" i="138"/>
  <c r="N88" i="138" s="1"/>
  <c r="D129" i="5" s="1"/>
  <c r="N85" i="284"/>
  <c r="N87" i="284" s="1"/>
  <c r="D241" i="5" s="1"/>
  <c r="L84" i="294"/>
  <c r="N87" i="294" s="1"/>
  <c r="N89" i="294" s="1"/>
  <c r="D250" i="5" s="1"/>
  <c r="L85" i="319"/>
  <c r="L84" i="318"/>
  <c r="L87" i="177"/>
  <c r="L85" i="318"/>
  <c r="L88" i="177"/>
  <c r="N91" i="249"/>
  <c r="N93" i="249" s="1"/>
  <c r="D209" i="5" s="1"/>
  <c r="N86" i="147"/>
  <c r="N88" i="147" s="1"/>
  <c r="D137" i="5" s="1"/>
  <c r="N85" i="75"/>
  <c r="N87" i="75" s="1"/>
  <c r="D66" i="5" s="1"/>
  <c r="N86" i="103"/>
  <c r="N88" i="103" s="1"/>
  <c r="D93" i="5" s="1"/>
  <c r="N86" i="69"/>
  <c r="N88" i="69" s="1"/>
  <c r="D60" i="5" s="1"/>
  <c r="N86" i="83"/>
  <c r="N88" i="83" s="1"/>
  <c r="D74" i="5" s="1"/>
  <c r="N85" i="325"/>
  <c r="N87" i="325" s="1"/>
  <c r="D280" i="5" s="1"/>
  <c r="N86" i="209"/>
  <c r="N88" i="209" s="1"/>
  <c r="D131" i="5" s="1"/>
  <c r="N86" i="99"/>
  <c r="N88" i="99" s="1"/>
  <c r="D89" i="5" s="1"/>
  <c r="N90" i="217"/>
  <c r="N92" i="217" s="1"/>
  <c r="D179" i="5" s="1"/>
  <c r="N91" i="282"/>
  <c r="N93" i="282" s="1"/>
  <c r="D239" i="5" s="1"/>
  <c r="N86" i="142"/>
  <c r="N88" i="142" s="1"/>
  <c r="D134" i="5" s="1"/>
  <c r="N86" i="80"/>
  <c r="N88" i="80" s="1"/>
  <c r="D71" i="5" s="1"/>
  <c r="N86" i="231"/>
  <c r="N88" i="231" s="1"/>
  <c r="D191" i="5" s="1"/>
  <c r="N86" i="53"/>
  <c r="N88" i="53" s="1"/>
  <c r="D45" i="5" s="1"/>
  <c r="N87" i="241"/>
  <c r="N89" i="241" s="1"/>
  <c r="D201" i="5" s="1"/>
  <c r="N87" i="264"/>
  <c r="N89" i="264" s="1"/>
  <c r="D223" i="5" s="1"/>
  <c r="L83" i="60"/>
  <c r="N86" i="9"/>
  <c r="N88" i="9" s="1"/>
  <c r="D4" i="5" s="1"/>
  <c r="N86" i="88"/>
  <c r="N88" i="88" s="1"/>
  <c r="D79" i="5" s="1"/>
  <c r="N87" i="256"/>
  <c r="N89" i="256" s="1"/>
  <c r="D215" i="5" s="1"/>
  <c r="N86" i="149"/>
  <c r="N88" i="149" s="1"/>
  <c r="D135" i="5" s="1"/>
  <c r="N86" i="102"/>
  <c r="N88" i="102" s="1"/>
  <c r="D92" i="5" s="1"/>
  <c r="N86" i="26"/>
  <c r="N88" i="26" s="1"/>
  <c r="D18" i="5" s="1"/>
  <c r="N87" i="262"/>
  <c r="N89" i="262" s="1"/>
  <c r="D221" i="5" s="1"/>
  <c r="N86" i="215"/>
  <c r="N88" i="215" s="1"/>
  <c r="D177" i="5" s="1"/>
  <c r="N87" i="238"/>
  <c r="N89" i="238" s="1"/>
  <c r="D198" i="5" s="1"/>
  <c r="N86" i="59"/>
  <c r="N88" i="59" s="1"/>
  <c r="D50" i="5" s="1"/>
  <c r="N85" i="298"/>
  <c r="N87" i="298" s="1"/>
  <c r="D254" i="5" s="1"/>
  <c r="N82" i="227"/>
  <c r="N84" i="227" s="1"/>
  <c r="D188" i="5" s="1"/>
  <c r="N86" i="33"/>
  <c r="N88" i="33" s="1"/>
  <c r="D25" i="5" s="1"/>
  <c r="N86" i="29"/>
  <c r="N88" i="29" s="1"/>
  <c r="D21" i="5" s="1"/>
  <c r="L87" i="189"/>
  <c r="N90" i="189" s="1"/>
  <c r="N92" i="189" s="1"/>
  <c r="D169" i="5" s="1"/>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8"/>
  <c r="N93" i="178" s="1"/>
  <c r="D15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1" l="1"/>
  <c r="N89" i="311" s="1"/>
  <c r="D267" i="5" s="1"/>
  <c r="N91" i="268"/>
  <c r="N93" i="268" s="1"/>
  <c r="D227" i="5" s="1"/>
  <c r="N87" i="319"/>
  <c r="N89" i="319" s="1"/>
  <c r="D275" i="5" s="1"/>
  <c r="N87" i="318"/>
  <c r="N89" i="318" s="1"/>
  <c r="D274" i="5" s="1"/>
  <c r="N90" i="177"/>
  <c r="N92" i="177" s="1"/>
  <c r="N90" i="184"/>
  <c r="N92" i="184" s="1"/>
  <c r="D164" i="5" s="1"/>
  <c r="N91" i="171"/>
  <c r="N93" i="171" s="1"/>
  <c r="D156" i="5" s="1"/>
  <c r="N85" i="297"/>
  <c r="N87" i="297" s="1"/>
  <c r="D253" i="5" s="1"/>
  <c r="N93" i="165"/>
  <c r="N95" i="165" s="1"/>
  <c r="D150"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<sst xmlns="http://schemas.openxmlformats.org/spreadsheetml/2006/main" count="38539" uniqueCount="2344">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</sst>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SUCRE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8.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4" customWidth="1"/>
    <col min="2" max="2" width="108.28515625" style="113" customWidth="1"/>
    <col min="3" max="3" width="15.42578125" style="144" customWidth="1"/>
    <col min="4" max="4" width="24"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2427072.6594391889</v>
      </c>
      <c r="G3" t="s">
        <v>980</v>
      </c>
      <c r="J3" s="1"/>
    </row>
    <row r="4" spans="1:10" ht="54" thickTop="1" thickBot="1">
      <c r="A4" s="134" t="s">
        <v>985</v>
      </c>
      <c r="B4" s="135" t="s">
        <v>1169</v>
      </c>
      <c r="C4" s="133" t="s">
        <v>984</v>
      </c>
      <c r="D4" s="180">
        <f>VLOOKUP('200.2'!A88,'200.2'!A37:N108,14,FALSE)</f>
        <v>258514.515888497</v>
      </c>
      <c r="J4" s="1"/>
    </row>
    <row r="5" spans="1:10" ht="54" thickTop="1" thickBot="1">
      <c r="A5" s="134" t="s">
        <v>986</v>
      </c>
      <c r="B5" s="135" t="s">
        <v>1170</v>
      </c>
      <c r="C5" s="136" t="s">
        <v>987</v>
      </c>
      <c r="D5" s="180">
        <f>VLOOKUP('201.1'!A88,'201.1'!A38:N109,14,FALSE)</f>
        <v>130092.21394801576</v>
      </c>
    </row>
    <row r="6" spans="1:10" ht="54" thickTop="1" thickBot="1">
      <c r="A6" s="134" t="s">
        <v>988</v>
      </c>
      <c r="B6" s="135" t="s">
        <v>1171</v>
      </c>
      <c r="C6" s="136" t="s">
        <v>987</v>
      </c>
      <c r="D6" s="180">
        <f>VLOOKUP('201.2'!A88,'201.2'!A39:N110,14,FALSE)</f>
        <v>139479.46244187863</v>
      </c>
    </row>
    <row r="7" spans="1:10" ht="70.5" customHeight="1" thickTop="1" thickBot="1">
      <c r="A7" s="134" t="s">
        <v>989</v>
      </c>
      <c r="B7" s="135" t="s">
        <v>1172</v>
      </c>
      <c r="C7" s="136" t="s">
        <v>987</v>
      </c>
      <c r="D7" s="180">
        <f>VLOOKUP('201.3'!A88,'201.3'!A40:N111,14,FALSE)</f>
        <v>31230.56855119019</v>
      </c>
    </row>
    <row r="8" spans="1:10" ht="54" thickTop="1" thickBot="1">
      <c r="A8" s="134" t="s">
        <v>990</v>
      </c>
      <c r="B8" s="135" t="s">
        <v>1173</v>
      </c>
      <c r="C8" s="136" t="s">
        <v>987</v>
      </c>
      <c r="D8" s="181">
        <f>VLOOKUP('201.4'!A88,'201.4'!A41:N112,14,FALSE)</f>
        <v>57156.353852562977</v>
      </c>
    </row>
    <row r="9" spans="1:10" ht="54" thickTop="1" thickBot="1">
      <c r="A9" s="134" t="s">
        <v>991</v>
      </c>
      <c r="B9" s="135" t="s">
        <v>1170</v>
      </c>
      <c r="C9" s="136" t="s">
        <v>1845</v>
      </c>
      <c r="D9" s="181">
        <f>VLOOKUP('201.5'!A88,'201.5'!A42:N113,14,FALSE)</f>
        <v>130092.21394801576</v>
      </c>
    </row>
    <row r="10" spans="1:10" ht="54" thickTop="1" thickBot="1">
      <c r="A10" s="134" t="s">
        <v>992</v>
      </c>
      <c r="B10" s="135" t="s">
        <v>1171</v>
      </c>
      <c r="C10" s="136" t="s">
        <v>1845</v>
      </c>
      <c r="D10" s="181">
        <f>VLOOKUP('201.6'!A88,'201.6'!A43:N114,14,FALSE)</f>
        <v>139479.46244187863</v>
      </c>
    </row>
    <row r="11" spans="1:10" ht="54" thickTop="1" thickBot="1">
      <c r="A11" s="134" t="s">
        <v>993</v>
      </c>
      <c r="B11" s="135" t="s">
        <v>1171</v>
      </c>
      <c r="C11" s="136" t="s">
        <v>387</v>
      </c>
      <c r="D11" s="181">
        <f>VLOOKUP('201.7'!A88,'201.7'!A44:N115,14,FALSE)</f>
        <v>136692.01729288945</v>
      </c>
    </row>
    <row r="12" spans="1:10" ht="54" thickTop="1" thickBot="1">
      <c r="A12" s="134" t="s">
        <v>994</v>
      </c>
      <c r="B12" s="135" t="s">
        <v>1174</v>
      </c>
      <c r="C12" s="136" t="s">
        <v>233</v>
      </c>
      <c r="D12" s="181">
        <f>VLOOKUP('201.8'!A88,'201.8'!A45:N116,14,FALSE)</f>
        <v>13130.123777033365</v>
      </c>
    </row>
    <row r="13" spans="1:10" ht="54" thickTop="1" thickBot="1">
      <c r="A13" s="134" t="s">
        <v>995</v>
      </c>
      <c r="B13" s="135" t="s">
        <v>1175</v>
      </c>
      <c r="C13" s="136" t="s">
        <v>233</v>
      </c>
      <c r="D13" s="181">
        <f>VLOOKUP('201.9'!A88,'201.9'!A46:N117,14,FALSE)</f>
        <v>12709.367697752683</v>
      </c>
    </row>
    <row r="14" spans="1:10" ht="54" thickTop="1" thickBot="1">
      <c r="A14" s="134" t="s">
        <v>996</v>
      </c>
      <c r="B14" s="135" t="s">
        <v>1176</v>
      </c>
      <c r="C14" s="136" t="s">
        <v>144</v>
      </c>
      <c r="D14" s="181">
        <f>VLOOKUP('201.10'!A88,'201.10'!A47:N118,14,FALSE)</f>
        <v>6086.7905895816548</v>
      </c>
    </row>
    <row r="15" spans="1:10" ht="54" thickTop="1" thickBot="1">
      <c r="A15" s="134" t="s">
        <v>997</v>
      </c>
      <c r="B15" s="135" t="s">
        <v>1177</v>
      </c>
      <c r="C15" s="136" t="s">
        <v>998</v>
      </c>
      <c r="D15" s="181">
        <f>VLOOKUP('201.11'!A88,'201.11'!A48:N119,14,FALSE)</f>
        <v>1353.7241456121883</v>
      </c>
    </row>
    <row r="16" spans="1:10" ht="54" thickTop="1" thickBot="1">
      <c r="A16" s="134" t="s">
        <v>999</v>
      </c>
      <c r="B16" s="135" t="s">
        <v>1178</v>
      </c>
      <c r="C16" s="136" t="s">
        <v>1845</v>
      </c>
      <c r="D16" s="181">
        <f>VLOOKUP('201.12'!A88,'201.12'!A49:N120,14,FALSE)</f>
        <v>86335.568257733335</v>
      </c>
    </row>
    <row r="17" spans="1:4" ht="64.5" thickTop="1" thickBot="1">
      <c r="A17" s="137" t="s">
        <v>1000</v>
      </c>
      <c r="B17" s="138" t="s">
        <v>1179</v>
      </c>
      <c r="C17" s="136" t="s">
        <v>1845</v>
      </c>
      <c r="D17" s="181">
        <f>VLOOKUP('201.13'!A88,'201.13'!A50:N121,14,FALSE)</f>
        <v>103727.98794689699</v>
      </c>
    </row>
    <row r="18" spans="1:4" ht="54" thickTop="1" thickBot="1">
      <c r="A18" s="134" t="s">
        <v>1001</v>
      </c>
      <c r="B18" s="135" t="s">
        <v>1180</v>
      </c>
      <c r="C18" s="136" t="s">
        <v>144</v>
      </c>
      <c r="D18" s="181">
        <f>VLOOKUP('201.14'!A88,'201.14'!A51:N122,14,FALSE)</f>
        <v>37405.062713237232</v>
      </c>
    </row>
    <row r="19" spans="1:4" ht="54" thickTop="1" thickBot="1">
      <c r="A19" s="134" t="s">
        <v>1002</v>
      </c>
      <c r="B19" s="135" t="s">
        <v>1181</v>
      </c>
      <c r="C19" s="136" t="s">
        <v>144</v>
      </c>
      <c r="D19" s="181">
        <f>VLOOKUP('201.15'!A88,'201.15'!A52:N123,14,FALSE)</f>
        <v>44212.108640430204</v>
      </c>
    </row>
    <row r="20" spans="1:4" ht="54" thickTop="1" thickBot="1">
      <c r="A20" s="134" t="s">
        <v>1003</v>
      </c>
      <c r="B20" s="135" t="s">
        <v>1182</v>
      </c>
      <c r="C20" s="136" t="s">
        <v>144</v>
      </c>
      <c r="D20" s="181">
        <f>VLOOKUP('201.16'!A88,'201.16'!A53:N124,14,FALSE)</f>
        <v>2064.1954666666666</v>
      </c>
    </row>
    <row r="21" spans="1:4" ht="54" thickTop="1" thickBot="1">
      <c r="A21" s="134" t="s">
        <v>1004</v>
      </c>
      <c r="B21" s="135" t="s">
        <v>1183</v>
      </c>
      <c r="C21" s="136" t="s">
        <v>1845</v>
      </c>
      <c r="D21" s="181">
        <f>VLOOKUP('201.17'!A88,'201.17'!A54:N125,14,FALSE)</f>
        <v>66072.577087327518</v>
      </c>
    </row>
    <row r="22" spans="1:4" ht="54" thickTop="1" thickBot="1">
      <c r="A22" s="134" t="s">
        <v>1005</v>
      </c>
      <c r="B22" s="135" t="s">
        <v>1184</v>
      </c>
      <c r="C22" s="136" t="s">
        <v>1845</v>
      </c>
      <c r="D22" s="181">
        <f>VLOOKUP('201.18'!A88,'201.18'!A55:N126,14,FALSE)</f>
        <v>66072.577087327518</v>
      </c>
    </row>
    <row r="23" spans="1:4" ht="54" thickTop="1" thickBot="1">
      <c r="A23" s="134" t="s">
        <v>1006</v>
      </c>
      <c r="B23" s="135" t="s">
        <v>1185</v>
      </c>
      <c r="C23" s="136" t="s">
        <v>144</v>
      </c>
      <c r="D23" s="181">
        <f>VLOOKUP('201.19'!A88,'201.19'!A56:N127,14,FALSE)</f>
        <v>4164.5565336147029</v>
      </c>
    </row>
    <row r="24" spans="1:4" ht="54" thickTop="1" thickBot="1">
      <c r="A24" s="134" t="s">
        <v>1007</v>
      </c>
      <c r="B24" s="135" t="s">
        <v>1186</v>
      </c>
      <c r="C24" s="136" t="s">
        <v>144</v>
      </c>
      <c r="D24" s="181">
        <f>VLOOKUP('201.20'!A88,'201.20'!A57:N128,14,FALSE)</f>
        <v>860.0814444444444</v>
      </c>
    </row>
    <row r="25" spans="1:4" ht="54" thickTop="1" thickBot="1">
      <c r="A25" s="134" t="s">
        <v>1008</v>
      </c>
      <c r="B25" s="135" t="s">
        <v>1187</v>
      </c>
      <c r="C25" s="136" t="s">
        <v>144</v>
      </c>
      <c r="D25" s="181">
        <f>VLOOKUP('201.21'!A88,'201.21'!A58:N129,14,FALSE)</f>
        <v>4949.3167108226553</v>
      </c>
    </row>
    <row r="26" spans="1:4" ht="54" thickTop="1" thickBot="1">
      <c r="A26" s="134" t="s">
        <v>1425</v>
      </c>
      <c r="B26" s="135" t="s">
        <v>1413</v>
      </c>
      <c r="C26" s="136" t="s">
        <v>1845</v>
      </c>
      <c r="D26" s="181">
        <f>VLOOKUP('203.1'!A88,'203.1'!A59:N130,14,FALSE)</f>
        <v>1095823.7599403204</v>
      </c>
    </row>
    <row r="27" spans="1:4" ht="54" thickTop="1" thickBot="1">
      <c r="A27" s="134" t="s">
        <v>1426</v>
      </c>
      <c r="B27" s="135" t="s">
        <v>1417</v>
      </c>
      <c r="C27" s="136" t="s">
        <v>1845</v>
      </c>
      <c r="D27" s="181">
        <f>VLOOKUP('203.2'!A88,'203.2'!A60:N131,14,FALSE)</f>
        <v>1316310.0937706982</v>
      </c>
    </row>
    <row r="28" spans="1:4" ht="54" thickTop="1" thickBot="1">
      <c r="A28" s="134" t="s">
        <v>1427</v>
      </c>
      <c r="B28" s="135" t="s">
        <v>1418</v>
      </c>
      <c r="C28" s="136" t="s">
        <v>1845</v>
      </c>
      <c r="D28" s="181">
        <f>VLOOKUP('203.3'!A88,'203.3'!A61:N132,14,FALSE)</f>
        <v>1473800.3322209679</v>
      </c>
    </row>
    <row r="29" spans="1:4" ht="54" thickTop="1" thickBot="1">
      <c r="A29" s="134" t="s">
        <v>1428</v>
      </c>
      <c r="B29" s="135" t="s">
        <v>1419</v>
      </c>
      <c r="C29" s="136" t="s">
        <v>1845</v>
      </c>
      <c r="D29" s="181">
        <f>VLOOKUP('203.4'!A88,'203.4'!A62:N133,14,FALSE)</f>
        <v>669840.10718365922</v>
      </c>
    </row>
    <row r="30" spans="1:4" ht="54" thickTop="1" thickBot="1">
      <c r="A30" s="134" t="s">
        <v>1429</v>
      </c>
      <c r="B30" s="135" t="s">
        <v>1420</v>
      </c>
      <c r="C30" s="136" t="s">
        <v>1845</v>
      </c>
      <c r="D30" s="181">
        <f>VLOOKUP('203.5'!A88,'203.5'!A63:N134,14,FALSE)</f>
        <v>773074.34198383929</v>
      </c>
    </row>
    <row r="31" spans="1:4" ht="54" thickTop="1" thickBot="1">
      <c r="A31" s="134" t="s">
        <v>1430</v>
      </c>
      <c r="B31" s="135" t="s">
        <v>1421</v>
      </c>
      <c r="C31" s="136" t="s">
        <v>1845</v>
      </c>
      <c r="D31" s="181">
        <f>VLOOKUP('203.6'!A88,'203.6'!A64:N135,14,FALSE)</f>
        <v>838768.85503849911</v>
      </c>
    </row>
    <row r="32" spans="1:4" ht="54" thickTop="1" thickBot="1">
      <c r="A32" s="134" t="s">
        <v>1431</v>
      </c>
      <c r="B32" s="135" t="s">
        <v>1422</v>
      </c>
      <c r="C32" s="136" t="s">
        <v>1845</v>
      </c>
      <c r="D32" s="181">
        <f>VLOOKUP('203.7'!A88,'203.7'!A65:N136,14,FALSE)</f>
        <v>210035.39579281214</v>
      </c>
    </row>
    <row r="33" spans="1:4" ht="54" thickTop="1" thickBot="1">
      <c r="A33" s="134" t="s">
        <v>1432</v>
      </c>
      <c r="B33" s="135" t="s">
        <v>1871</v>
      </c>
      <c r="C33" s="136" t="s">
        <v>1845</v>
      </c>
      <c r="D33" s="181">
        <f>VLOOKUP('203.8'!A88,'203.8'!A66:N137,14,FALSE)</f>
        <v>362223.10788587749</v>
      </c>
    </row>
    <row r="34" spans="1:4" ht="54" thickTop="1" thickBot="1">
      <c r="A34" s="134" t="s">
        <v>1433</v>
      </c>
      <c r="B34" s="135" t="s">
        <v>1424</v>
      </c>
      <c r="C34" s="136" t="s">
        <v>1845</v>
      </c>
      <c r="D34" s="181">
        <f>VLOOKUP('203.9'!A88,'203.9'!A67:N138,14,FALSE)</f>
        <v>383009.00185276417</v>
      </c>
    </row>
    <row r="35" spans="1:4" ht="54" thickTop="1" thickBot="1">
      <c r="A35" s="134" t="s">
        <v>1434</v>
      </c>
      <c r="B35" s="135" t="s">
        <v>1414</v>
      </c>
      <c r="C35" s="136" t="s">
        <v>1845</v>
      </c>
      <c r="D35" s="181">
        <f>VLOOKUP('203.10'!A88,'203.10'!A68:N139,14,FALSE)</f>
        <v>170135.22144025398</v>
      </c>
    </row>
    <row r="36" spans="1:4" ht="54" thickTop="1" thickBot="1">
      <c r="A36" s="134" t="s">
        <v>1435</v>
      </c>
      <c r="B36" s="135" t="s">
        <v>1415</v>
      </c>
      <c r="C36" s="136" t="s">
        <v>1845</v>
      </c>
      <c r="D36" s="181">
        <f>VLOOKUP('203.11'!A88,'203.11'!A69:N140,14,FALSE)</f>
        <v>277189.90529406903</v>
      </c>
    </row>
    <row r="37" spans="1:4" ht="54" thickTop="1" thickBot="1">
      <c r="A37" s="134" t="s">
        <v>1436</v>
      </c>
      <c r="B37" s="220" t="s">
        <v>1416</v>
      </c>
      <c r="C37" s="136" t="s">
        <v>1845</v>
      </c>
      <c r="D37" s="181">
        <f>VLOOKUP('203.12'!A88,'203.12'!A70:N141,14,FALSE)</f>
        <v>287987.77228985424</v>
      </c>
    </row>
    <row r="38" spans="1:4" ht="54" thickTop="1" thickBot="1">
      <c r="A38" s="134" t="s">
        <v>1009</v>
      </c>
      <c r="B38" s="135" t="s">
        <v>1188</v>
      </c>
      <c r="C38" s="136" t="s">
        <v>387</v>
      </c>
      <c r="D38" s="181">
        <f>VLOOKUP('210.1.1'!A88,'210.1.1'!A71:N142,14,FALSE)</f>
        <v>10603.227018862519</v>
      </c>
    </row>
    <row r="39" spans="1:4" ht="54" thickTop="1" thickBot="1">
      <c r="A39" s="134" t="s">
        <v>1010</v>
      </c>
      <c r="B39" s="135" t="s">
        <v>1189</v>
      </c>
      <c r="C39" s="136" t="s">
        <v>387</v>
      </c>
      <c r="D39" s="181">
        <f>VLOOKUP('210.1.2'!A88,'210.1.2'!A72:N143,14,FALSE)</f>
        <v>2839.4703638282067</v>
      </c>
    </row>
    <row r="40" spans="1:4" ht="54" thickTop="1" thickBot="1">
      <c r="A40" s="134" t="s">
        <v>1011</v>
      </c>
      <c r="B40" s="135" t="s">
        <v>1190</v>
      </c>
      <c r="C40" s="136" t="s">
        <v>387</v>
      </c>
      <c r="D40" s="181">
        <f>VLOOKUP('210.2.1'!A90,'210.2.1'!A73:N144,14,FALSE)</f>
        <v>33337.710227845411</v>
      </c>
    </row>
    <row r="41" spans="1:4" ht="54" thickTop="1" thickBot="1">
      <c r="A41" s="134" t="s">
        <v>1012</v>
      </c>
      <c r="B41" s="135" t="s">
        <v>1191</v>
      </c>
      <c r="C41" s="136" t="s">
        <v>387</v>
      </c>
      <c r="D41" s="181">
        <f>VLOOKUP('210.2.2'!A88,'210.2.2'!A74:N145,14,FALSE)</f>
        <v>10603.227018862519</v>
      </c>
    </row>
    <row r="42" spans="1:4" ht="54" thickTop="1" thickBot="1">
      <c r="A42" s="134" t="s">
        <v>1013</v>
      </c>
      <c r="B42" s="135" t="s">
        <v>1192</v>
      </c>
      <c r="C42" s="136" t="s">
        <v>387</v>
      </c>
      <c r="D42" s="181">
        <f>VLOOKUP('210.2.3'!A91,'210.2.3'!A91:N146,14,FALSE)</f>
        <v>25573.9535728111</v>
      </c>
    </row>
    <row r="43" spans="1:4" ht="54" thickTop="1" thickBot="1">
      <c r="A43" s="134" t="s">
        <v>1014</v>
      </c>
      <c r="B43" s="135" t="s">
        <v>1193</v>
      </c>
      <c r="C43" s="136" t="s">
        <v>387</v>
      </c>
      <c r="D43" s="181">
        <f>VLOOKUP('210.2.4'!A88,'210.2.4'!A88:N147,14,FALSE)</f>
        <v>2839.4703638282067</v>
      </c>
    </row>
    <row r="44" spans="1:4" ht="54" thickTop="1" thickBot="1">
      <c r="A44" s="134" t="s">
        <v>1015</v>
      </c>
      <c r="B44" s="135" t="s">
        <v>1194</v>
      </c>
      <c r="C44" s="136" t="s">
        <v>387</v>
      </c>
      <c r="D44" s="181">
        <f>VLOOKUP('211.1'!A88,'211.1'!A88:N148,14,FALSE)</f>
        <v>6850.0589462575253</v>
      </c>
    </row>
    <row r="45" spans="1:4" ht="54" thickTop="1" thickBot="1">
      <c r="A45" s="134" t="s">
        <v>1016</v>
      </c>
      <c r="B45" s="135" t="s">
        <v>1195</v>
      </c>
      <c r="C45" s="136" t="s">
        <v>387</v>
      </c>
      <c r="D45" s="181">
        <f>VLOOKUP('220.1'!A88,'220.1'!A88:N149,14,FALSE)</f>
        <v>13885.717647512805</v>
      </c>
    </row>
    <row r="46" spans="1:4" ht="54" thickTop="1" thickBot="1">
      <c r="A46" s="134" t="s">
        <v>1017</v>
      </c>
      <c r="B46" s="135" t="s">
        <v>1196</v>
      </c>
      <c r="C46" s="136" t="s">
        <v>387</v>
      </c>
      <c r="D46" s="181">
        <f>VLOOKUP('221.1'!A88,'221.1'!A88:N150,14,FALSE)</f>
        <v>9753.483626675792</v>
      </c>
    </row>
    <row r="47" spans="1:4" ht="54" thickTop="1" thickBot="1">
      <c r="A47" s="134" t="s">
        <v>1018</v>
      </c>
      <c r="B47" s="135" t="s">
        <v>1197</v>
      </c>
      <c r="C47" s="136" t="s">
        <v>387</v>
      </c>
      <c r="D47" s="181">
        <f>VLOOKUP('221.2'!A88,'221.2'!A88:N151,14,FALSE)</f>
        <v>5033.6913775520807</v>
      </c>
    </row>
    <row r="48" spans="1:4" ht="64.5" thickTop="1" thickBot="1">
      <c r="A48" s="134" t="s">
        <v>1441</v>
      </c>
      <c r="B48" s="135" t="s">
        <v>1438</v>
      </c>
      <c r="C48" s="136" t="s">
        <v>233</v>
      </c>
      <c r="D48" s="181">
        <f>VLOOKUP('223.1'!A88,'223.1'!A88:N152,14,FALSE)</f>
        <v>9820.1218531323375</v>
      </c>
    </row>
    <row r="49" spans="1:4" ht="54" thickTop="1" thickBot="1">
      <c r="A49" s="134" t="s">
        <v>1442</v>
      </c>
      <c r="B49" s="135" t="s">
        <v>1439</v>
      </c>
      <c r="C49" s="136" t="s">
        <v>233</v>
      </c>
      <c r="D49" s="181">
        <f>VLOOKUP('223.2'!A88,'223.2'!A88:N153,14,FALSE)</f>
        <v>10986.977562128621</v>
      </c>
    </row>
    <row r="50" spans="1:4" ht="54" thickTop="1" thickBot="1">
      <c r="A50" s="134" t="s">
        <v>1443</v>
      </c>
      <c r="B50" s="135" t="s">
        <v>1440</v>
      </c>
      <c r="C50" s="136" t="s">
        <v>387</v>
      </c>
      <c r="D50" s="181">
        <f>VLOOKUP('223.3.1'!A88,'223.3.1'!A88:N154,14,FALSE)</f>
        <v>56321</v>
      </c>
    </row>
    <row r="51" spans="1:4" ht="64.5" thickTop="1" thickBot="1">
      <c r="A51" s="134" t="s">
        <v>1444</v>
      </c>
      <c r="B51" s="135" t="s">
        <v>1446</v>
      </c>
      <c r="C51" s="136" t="s">
        <v>387</v>
      </c>
      <c r="D51" s="181">
        <f>VLOOKUP('223.3.2'!A88,'223.3.2'!A88:N155,14,FALSE)</f>
        <v>220339.88284658478</v>
      </c>
    </row>
    <row r="52" spans="1:4" ht="54" thickTop="1" thickBot="1">
      <c r="A52" s="134" t="s">
        <v>1445</v>
      </c>
      <c r="B52" s="135" t="s">
        <v>1447</v>
      </c>
      <c r="C52" s="136" t="s">
        <v>387</v>
      </c>
      <c r="D52" s="181">
        <f>VLOOKUP('223.3.3'!A88,'223.3.3'!A88:N156,14,FALSE)</f>
        <v>253834.53011975976</v>
      </c>
    </row>
    <row r="53" spans="1:4" ht="54" thickTop="1" thickBot="1">
      <c r="A53" s="140" t="s">
        <v>1019</v>
      </c>
      <c r="B53" s="141" t="s">
        <v>1956</v>
      </c>
      <c r="C53" s="136" t="s">
        <v>233</v>
      </c>
      <c r="D53" s="181">
        <f>VLOOKUP('230.1'!A88,'230.1'!A88:N157,14,FALSE)</f>
        <v>3080.8666258000803</v>
      </c>
    </row>
    <row r="54" spans="1:4" ht="54" thickTop="1" thickBot="1">
      <c r="A54" s="140" t="s">
        <v>1020</v>
      </c>
      <c r="B54" s="141" t="s">
        <v>1198</v>
      </c>
      <c r="C54" s="136" t="s">
        <v>233</v>
      </c>
      <c r="D54" s="181">
        <f>VLOOKUP('231.1'!A88,'231.1'!A88:N159,14,FALSE)</f>
        <v>12673.097598237406</v>
      </c>
    </row>
    <row r="55" spans="1:4" ht="54" thickTop="1" thickBot="1">
      <c r="A55" s="140" t="s">
        <v>1021</v>
      </c>
      <c r="B55" s="141" t="s">
        <v>1448</v>
      </c>
      <c r="C55" s="136" t="s">
        <v>233</v>
      </c>
      <c r="D55" s="181">
        <f>VLOOKUP('232.1'!A88,'232.1'!A88:N160,14,FALSE)</f>
        <v>7543.1950438657186</v>
      </c>
    </row>
    <row r="56" spans="1:4" ht="54" thickTop="1" thickBot="1">
      <c r="A56" s="140" t="s">
        <v>1449</v>
      </c>
      <c r="B56" s="141" t="s">
        <v>1872</v>
      </c>
      <c r="C56" s="136" t="s">
        <v>233</v>
      </c>
      <c r="D56" s="181">
        <f>VLOOKUP('233.1'!A88,'233.1'!A88:N161,14,FALSE)</f>
        <v>13131.176451977941</v>
      </c>
    </row>
    <row r="57" spans="1:4" ht="54" thickTop="1" thickBot="1">
      <c r="A57" s="140" t="s">
        <v>1451</v>
      </c>
      <c r="B57" s="141" t="s">
        <v>1452</v>
      </c>
      <c r="C57" s="136" t="s">
        <v>233</v>
      </c>
      <c r="D57" s="181">
        <f>VLOOKUP('233.10'!A88,'233.10'!A88:N162,14,FALSE)</f>
        <v>25955.35386534001</v>
      </c>
    </row>
    <row r="58" spans="1:4" ht="54" thickTop="1" thickBot="1">
      <c r="A58" s="140" t="s">
        <v>1022</v>
      </c>
      <c r="B58" s="141" t="s">
        <v>1453</v>
      </c>
      <c r="C58" s="136" t="s">
        <v>233</v>
      </c>
      <c r="D58" s="181">
        <f>VLOOKUP('234.1'!A88,'234.1'!A88:N163,14,FALSE)</f>
        <v>1305.0244279629321</v>
      </c>
    </row>
    <row r="59" spans="1:4" ht="54" thickTop="1" thickBot="1">
      <c r="A59" s="140" t="s">
        <v>1456</v>
      </c>
      <c r="B59" s="141" t="s">
        <v>1457</v>
      </c>
      <c r="C59" s="136" t="s">
        <v>387</v>
      </c>
      <c r="D59" s="181">
        <f>VLOOKUP('235.1'!A88,'235.1'!A88:N164,14,FALSE)</f>
        <v>60882.694974394515</v>
      </c>
    </row>
    <row r="60" spans="1:4" ht="54" thickTop="1" thickBot="1">
      <c r="A60" s="142" t="s">
        <v>1458</v>
      </c>
      <c r="B60" s="141" t="s">
        <v>1459</v>
      </c>
      <c r="C60" s="136" t="s">
        <v>387</v>
      </c>
      <c r="D60" s="181">
        <f>VLOOKUP('235.10'!A88,'235.10'!A88:N165,14,FALSE)</f>
        <v>15507.981093239679</v>
      </c>
    </row>
    <row r="61" spans="1:4" ht="54" thickTop="1" thickBot="1">
      <c r="A61" s="142" t="s">
        <v>1460</v>
      </c>
      <c r="B61" s="141" t="s">
        <v>1461</v>
      </c>
      <c r="C61" s="136" t="s">
        <v>377</v>
      </c>
      <c r="D61" s="181">
        <f>VLOOKUP('235.11'!A88,'235.11'!A88:N166,14,FALSE)</f>
        <v>567.18392351443561</v>
      </c>
    </row>
    <row r="62" spans="1:4" ht="54" thickTop="1" thickBot="1">
      <c r="A62" s="142" t="s">
        <v>1462</v>
      </c>
      <c r="B62" s="141" t="s">
        <v>1873</v>
      </c>
      <c r="C62" s="136" t="s">
        <v>387</v>
      </c>
      <c r="D62" s="181">
        <f>VLOOKUP('236.1'!A88,'236.1'!A88:N167,14,FALSE)</f>
        <v>113513.03136160516</v>
      </c>
    </row>
    <row r="63" spans="1:4" ht="54" thickTop="1" thickBot="1">
      <c r="A63" s="142" t="s">
        <v>1465</v>
      </c>
      <c r="B63" s="141" t="s">
        <v>1874</v>
      </c>
      <c r="C63" s="136" t="s">
        <v>387</v>
      </c>
      <c r="D63" s="181">
        <f>VLOOKUP('236.10'!A87,'236.10'!A87:N168,14,FALSE)</f>
        <v>15507.981093239679</v>
      </c>
    </row>
    <row r="64" spans="1:4" ht="54" thickTop="1" thickBot="1">
      <c r="A64" s="142" t="s">
        <v>1466</v>
      </c>
      <c r="B64" s="143" t="s">
        <v>1467</v>
      </c>
      <c r="C64" s="177" t="s">
        <v>377</v>
      </c>
      <c r="D64" s="181">
        <f>VLOOKUP('236.11'!A88,'236.11'!A88:N169,14,FALSE)</f>
        <v>1225.0631283545686</v>
      </c>
    </row>
    <row r="65" spans="1:4" ht="54" thickTop="1" thickBot="1">
      <c r="A65" s="140" t="s">
        <v>1023</v>
      </c>
      <c r="B65" s="141" t="s">
        <v>1199</v>
      </c>
      <c r="C65" s="136" t="s">
        <v>233</v>
      </c>
      <c r="D65" s="181">
        <f>VLOOKUP('310.1'!A87,'310.1'!A87:N170,14,FALSE)</f>
        <v>929.09280587907404</v>
      </c>
    </row>
    <row r="66" spans="1:4" ht="54" thickTop="1" thickBot="1">
      <c r="A66" s="140" t="s">
        <v>1024</v>
      </c>
      <c r="B66" s="141" t="s">
        <v>1200</v>
      </c>
      <c r="C66" s="136" t="s">
        <v>387</v>
      </c>
      <c r="D66" s="181">
        <f>VLOOKUP('311.1'!A87,'311.1'!A87:N171,14,FALSE)</f>
        <v>80342.008276807814</v>
      </c>
    </row>
    <row r="67" spans="1:4" ht="54" thickTop="1" thickBot="1">
      <c r="A67" s="140" t="s">
        <v>1025</v>
      </c>
      <c r="B67" s="141" t="s">
        <v>1201</v>
      </c>
      <c r="C67" s="136" t="s">
        <v>998</v>
      </c>
      <c r="D67" s="181">
        <f>VLOOKUP('312.1'!A88,'312.1'!A88:N172,14,FALSE)</f>
        <v>7581.8547866452363</v>
      </c>
    </row>
    <row r="68" spans="1:4" ht="54" thickTop="1" thickBot="1">
      <c r="A68" s="140" t="s">
        <v>1026</v>
      </c>
      <c r="B68" s="141" t="s">
        <v>1202</v>
      </c>
      <c r="C68" s="136" t="s">
        <v>998</v>
      </c>
      <c r="D68" s="181">
        <f>VLOOKUP('312.2'!A88,'312.2'!A88:N173,14,FALSE)</f>
        <v>4810.9108930078864</v>
      </c>
    </row>
    <row r="69" spans="1:4" ht="54" thickTop="1" thickBot="1">
      <c r="A69" s="140" t="s">
        <v>1027</v>
      </c>
      <c r="B69" s="141" t="s">
        <v>1203</v>
      </c>
      <c r="C69" s="136" t="s">
        <v>1464</v>
      </c>
      <c r="D69" s="181">
        <f>VLOOKUP('312.3'!A87,'312.3'!A87:N174,14,FALSE)</f>
        <v>1748.1718524665459</v>
      </c>
    </row>
    <row r="70" spans="1:4" ht="54" thickTop="1" thickBot="1">
      <c r="A70" s="140" t="s">
        <v>1028</v>
      </c>
      <c r="B70" s="141" t="s">
        <v>1204</v>
      </c>
      <c r="C70" s="136" t="s">
        <v>387</v>
      </c>
      <c r="D70" s="182">
        <f>VLOOKUP('312.4'!A88,'312.4'!A88:N175,14,FALSE)</f>
        <v>81275.415032753663</v>
      </c>
    </row>
    <row r="71" spans="1:4" ht="54" thickTop="1" thickBot="1">
      <c r="A71" s="140" t="s">
        <v>1029</v>
      </c>
      <c r="B71" s="141" t="s">
        <v>1469</v>
      </c>
      <c r="C71" s="136" t="s">
        <v>387</v>
      </c>
      <c r="D71" s="182">
        <f>VLOOKUP('320.1'!A88,'320.1'!A88:N176,14,FALSE)</f>
        <v>141372.33925173528</v>
      </c>
    </row>
    <row r="72" spans="1:4" ht="54" thickTop="1" thickBot="1">
      <c r="A72" s="140" t="s">
        <v>1030</v>
      </c>
      <c r="B72" s="141" t="s">
        <v>1470</v>
      </c>
      <c r="C72" s="136" t="s">
        <v>387</v>
      </c>
      <c r="D72" s="182">
        <f>VLOOKUP('320.2'!A88,'320.2'!A88:N177,14,FALSE)</f>
        <v>207169.73536215574</v>
      </c>
    </row>
    <row r="73" spans="1:4" ht="54" thickTop="1" thickBot="1">
      <c r="A73" s="140" t="s">
        <v>1473</v>
      </c>
      <c r="B73" s="141" t="s">
        <v>1474</v>
      </c>
      <c r="C73" s="136" t="s">
        <v>387</v>
      </c>
      <c r="D73" s="182">
        <f>VLOOKUP('320.3'!A88,'320.3'!A88:N178,14,FALSE)</f>
        <v>224767.32726117165</v>
      </c>
    </row>
    <row r="74" spans="1:4" ht="54" thickTop="1" thickBot="1">
      <c r="A74" s="140" t="s">
        <v>1475</v>
      </c>
      <c r="B74" s="141" t="s">
        <v>1476</v>
      </c>
      <c r="C74" s="136" t="s">
        <v>387</v>
      </c>
      <c r="D74" s="182">
        <f>VLOOKUP('320.4'!A88,'320.4'!A88:N179,14,FALSE)</f>
        <v>157375.80675730339</v>
      </c>
    </row>
    <row r="75" spans="1:4" ht="54" thickTop="1" thickBot="1">
      <c r="A75" s="140" t="s">
        <v>1477</v>
      </c>
      <c r="B75" s="141" t="s">
        <v>1478</v>
      </c>
      <c r="C75" s="136" t="s">
        <v>387</v>
      </c>
      <c r="D75" s="182">
        <f>VLOOKUP('320.5'!A88,'320.5'!A88:N180,14,FALSE)</f>
        <v>223173.20286772386</v>
      </c>
    </row>
    <row r="76" spans="1:4" ht="54" thickTop="1" thickBot="1">
      <c r="A76" s="140" t="s">
        <v>1479</v>
      </c>
      <c r="B76" s="141" t="s">
        <v>1480</v>
      </c>
      <c r="C76" s="136" t="s">
        <v>387</v>
      </c>
      <c r="D76" s="182">
        <f>VLOOKUP('320.6'!A88,'320.6'!A88:N181,14,FALSE)</f>
        <v>240770.79476673977</v>
      </c>
    </row>
    <row r="77" spans="1:4" ht="54" thickTop="1" thickBot="1">
      <c r="A77" s="140" t="s">
        <v>1031</v>
      </c>
      <c r="B77" s="141" t="s">
        <v>1481</v>
      </c>
      <c r="C77" s="136" t="s">
        <v>387</v>
      </c>
      <c r="D77" s="182">
        <f>VLOOKUP('330.1'!A88,'330.1'!A88:N182,14,FALSE)</f>
        <v>114963.63308888211</v>
      </c>
    </row>
    <row r="78" spans="1:4" ht="54" thickTop="1" thickBot="1">
      <c r="A78" s="142" t="s">
        <v>1032</v>
      </c>
      <c r="B78" s="141" t="s">
        <v>1482</v>
      </c>
      <c r="C78" s="136" t="s">
        <v>387</v>
      </c>
      <c r="D78" s="182">
        <f>VLOOKUP('330.2'!A88,'330.1'!A88:N183,14,FALSE)</f>
        <v>114963.63308888211</v>
      </c>
    </row>
    <row r="79" spans="1:4" ht="54" thickTop="1" thickBot="1">
      <c r="A79" s="142" t="s">
        <v>1483</v>
      </c>
      <c r="B79" s="143" t="s">
        <v>1484</v>
      </c>
      <c r="C79" s="136" t="s">
        <v>387</v>
      </c>
      <c r="D79" s="182">
        <f>VLOOKUP('330.3'!A88,'330.3'!A88:N184,14,FALSE)</f>
        <v>97893.968946836685</v>
      </c>
    </row>
    <row r="80" spans="1:4" ht="54" thickTop="1" thickBot="1">
      <c r="A80" s="142" t="s">
        <v>1485</v>
      </c>
      <c r="B80" s="143" t="s">
        <v>1486</v>
      </c>
      <c r="C80" s="136" t="s">
        <v>387</v>
      </c>
      <c r="D80" s="182">
        <f>VLOOKUP('330.4'!A88,'330.4'!A88:N185,14,FALSE)</f>
        <v>130967.10059445022</v>
      </c>
    </row>
    <row r="81" spans="1:4" ht="54" thickTop="1" thickBot="1">
      <c r="A81" s="142" t="s">
        <v>1487</v>
      </c>
      <c r="B81" s="143" t="s">
        <v>1488</v>
      </c>
      <c r="C81" s="136" t="s">
        <v>387</v>
      </c>
      <c r="D81" s="182">
        <f>VLOOKUP('330.5'!A88,'330.5'!A88:N186,14,FALSE)</f>
        <v>135194.04216859385</v>
      </c>
    </row>
    <row r="82" spans="1:4" ht="54" thickTop="1" thickBot="1">
      <c r="A82" s="142" t="s">
        <v>1489</v>
      </c>
      <c r="B82" s="143" t="s">
        <v>1490</v>
      </c>
      <c r="C82" s="136" t="s">
        <v>387</v>
      </c>
      <c r="D82" s="182">
        <f>VLOOKUP('330.6'!A88,'330.6'!A88:N187,14,FALSE)</f>
        <v>113897.4364524048</v>
      </c>
    </row>
    <row r="83" spans="1:4" ht="54" thickTop="1" thickBot="1">
      <c r="A83" s="140" t="s">
        <v>1033</v>
      </c>
      <c r="B83" s="141" t="s">
        <v>1491</v>
      </c>
      <c r="C83" s="136" t="s">
        <v>387</v>
      </c>
      <c r="D83" s="182">
        <f>VLOOKUP('340.1'!A88,'340.1'!A88:N188,14,FALSE)</f>
        <v>116611.47354983749</v>
      </c>
    </row>
    <row r="84" spans="1:4" ht="54" thickTop="1" thickBot="1">
      <c r="A84" s="140" t="s">
        <v>1034</v>
      </c>
      <c r="B84" s="141" t="s">
        <v>1492</v>
      </c>
      <c r="C84" s="136" t="s">
        <v>387</v>
      </c>
      <c r="D84" s="182">
        <f>VLOOKUP('340.2'!A88,'340.2'!A88:N190,14,FALSE)</f>
        <v>100198.33495171691</v>
      </c>
    </row>
    <row r="85" spans="1:4" ht="54" thickTop="1" thickBot="1">
      <c r="A85" s="140" t="s">
        <v>1035</v>
      </c>
      <c r="B85" s="141" t="s">
        <v>1493</v>
      </c>
      <c r="C85" s="136" t="s">
        <v>387</v>
      </c>
      <c r="D85" s="182">
        <f>VLOOKUP('340.3'!A88,'340.3'!A88:N191,14,FALSE)</f>
        <v>100198.33495171691</v>
      </c>
    </row>
    <row r="86" spans="1:4" ht="54" thickTop="1" thickBot="1">
      <c r="A86" s="140" t="s">
        <v>1494</v>
      </c>
      <c r="B86" s="141" t="s">
        <v>2021</v>
      </c>
      <c r="C86" s="136" t="s">
        <v>387</v>
      </c>
      <c r="D86" s="182">
        <f>VLOOKUP('350.1'!A88,'350.1'!A88:N192,14,FALSE)</f>
        <v>164867.53921215626</v>
      </c>
    </row>
    <row r="87" spans="1:4" ht="54" thickTop="1" thickBot="1">
      <c r="A87" s="199" t="s">
        <v>1495</v>
      </c>
      <c r="B87" s="141" t="s">
        <v>2022</v>
      </c>
      <c r="C87" s="136" t="s">
        <v>387</v>
      </c>
      <c r="D87" s="182">
        <f>VLOOKUP('350.2'!A88,'350.2'!A88:N193,14,FALSE)</f>
        <v>169094.48078629989</v>
      </c>
    </row>
    <row r="88" spans="1:4" ht="54" thickTop="1" thickBot="1">
      <c r="A88" s="142" t="s">
        <v>1496</v>
      </c>
      <c r="B88" s="143" t="s">
        <v>1497</v>
      </c>
      <c r="C88" s="136" t="s">
        <v>387</v>
      </c>
      <c r="D88" s="182">
        <f>VLOOKUP('350.3'!A88,'350.3'!A88:N194,14,FALSE)</f>
        <v>164867.53921215626</v>
      </c>
    </row>
    <row r="89" spans="1:4" ht="54" thickTop="1" thickBot="1">
      <c r="A89" s="140" t="s">
        <v>1498</v>
      </c>
      <c r="B89" s="141" t="s">
        <v>1499</v>
      </c>
      <c r="C89" s="136" t="s">
        <v>387</v>
      </c>
      <c r="D89" s="182">
        <f>VLOOKUP('350.4'!A88,'350.4'!A88:N195,14,FALSE)</f>
        <v>169094.48078629989</v>
      </c>
    </row>
    <row r="90" spans="1:4" ht="54" thickTop="1" thickBot="1">
      <c r="A90" s="142" t="s">
        <v>1500</v>
      </c>
      <c r="B90" s="143" t="s">
        <v>1501</v>
      </c>
      <c r="C90" s="136" t="s">
        <v>387</v>
      </c>
      <c r="D90" s="182">
        <f>VLOOKUP('350.10'!A88,'350.10'!A88:N196,14,FALSE)</f>
        <v>113820.98609585705</v>
      </c>
    </row>
    <row r="91" spans="1:4" ht="54" thickTop="1" thickBot="1">
      <c r="A91" s="142" t="s">
        <v>1502</v>
      </c>
      <c r="B91" s="143" t="s">
        <v>1503</v>
      </c>
      <c r="C91" s="136" t="s">
        <v>387</v>
      </c>
      <c r="D91" s="182">
        <f>VLOOKUP('350.11'!A88,'350.11'!A88:N197,14,FALSE)</f>
        <v>118047.92767000069</v>
      </c>
    </row>
    <row r="92" spans="1:4" ht="54" thickTop="1" thickBot="1">
      <c r="A92" s="142" t="s">
        <v>1504</v>
      </c>
      <c r="B92" s="143" t="s">
        <v>1505</v>
      </c>
      <c r="C92" s="136" t="s">
        <v>387</v>
      </c>
      <c r="D92" s="182">
        <f>VLOOKUP('350.12'!A88,'350.12'!A88:N198,14,FALSE)</f>
        <v>113820.98609585705</v>
      </c>
    </row>
    <row r="93" spans="1:4" ht="54" thickTop="1" thickBot="1">
      <c r="A93" s="142" t="s">
        <v>1506</v>
      </c>
      <c r="B93" s="143" t="s">
        <v>1507</v>
      </c>
      <c r="C93" s="136" t="s">
        <v>387</v>
      </c>
      <c r="D93" s="182">
        <f>VLOOKUP('350.13'!A88,'350.13'!A88:N199,14,FALSE)</f>
        <v>118047.92767000069</v>
      </c>
    </row>
    <row r="94" spans="1:4" ht="54" thickTop="1" thickBot="1">
      <c r="A94" s="140" t="s">
        <v>1508</v>
      </c>
      <c r="B94" s="141" t="s">
        <v>1509</v>
      </c>
      <c r="C94" s="136" t="s">
        <v>998</v>
      </c>
      <c r="D94" s="182">
        <f>VLOOKUP('350.14'!A88,'350.14'!A88:N200,14,FALSE)</f>
        <v>567.18392351443561</v>
      </c>
    </row>
    <row r="95" spans="1:4" ht="54" thickTop="1" thickBot="1">
      <c r="A95" s="142" t="s">
        <v>1510</v>
      </c>
      <c r="B95" s="143" t="s">
        <v>1511</v>
      </c>
      <c r="C95" s="136" t="s">
        <v>387</v>
      </c>
      <c r="D95" s="182">
        <f>VLOOKUP('351.1'!A88,'351.1'!A88:N201,14,FALSE)</f>
        <v>169094.48078629989</v>
      </c>
    </row>
    <row r="96" spans="1:4" ht="54" thickTop="1" thickBot="1">
      <c r="A96" s="142" t="s">
        <v>1512</v>
      </c>
      <c r="B96" s="143" t="s">
        <v>1513</v>
      </c>
      <c r="C96" s="136" t="s">
        <v>387</v>
      </c>
      <c r="D96" s="182">
        <f>VLOOKUP('351.2'!A88,'351.2'!A88:N202,14,FALSE)</f>
        <v>169094.48078629989</v>
      </c>
    </row>
    <row r="97" spans="1:4" ht="54" thickTop="1" thickBot="1">
      <c r="A97" s="142" t="s">
        <v>1514</v>
      </c>
      <c r="B97" s="143" t="s">
        <v>1515</v>
      </c>
      <c r="C97" s="136" t="s">
        <v>387</v>
      </c>
      <c r="D97" s="182">
        <f>VLOOKUP('351.10'!A88,'351.10'!A88:N203,14,FALSE)</f>
        <v>118047.92767000069</v>
      </c>
    </row>
    <row r="98" spans="1:4" ht="54" thickTop="1" thickBot="1">
      <c r="A98" s="142" t="s">
        <v>1516</v>
      </c>
      <c r="B98" s="143" t="s">
        <v>1517</v>
      </c>
      <c r="C98" s="136" t="s">
        <v>387</v>
      </c>
      <c r="D98" s="182">
        <f>VLOOKUP('351.11'!A88,'351.11'!A88:N204,14,FALSE)</f>
        <v>118047.92767000069</v>
      </c>
    </row>
    <row r="99" spans="1:4" ht="54" thickTop="1" thickBot="1">
      <c r="A99" s="142" t="s">
        <v>1518</v>
      </c>
      <c r="B99" s="143" t="s">
        <v>1519</v>
      </c>
      <c r="C99" s="136" t="s">
        <v>998</v>
      </c>
      <c r="D99" s="182">
        <f>VLOOKUP('351.12'!A88,'351.12'!A88:N205,14,FALSE)</f>
        <v>567.18392351443561</v>
      </c>
    </row>
    <row r="100" spans="1:4" ht="54" thickTop="1" thickBot="1">
      <c r="A100" s="142" t="s">
        <v>1522</v>
      </c>
      <c r="B100" s="143" t="s">
        <v>1520</v>
      </c>
      <c r="C100" s="136" t="s">
        <v>998</v>
      </c>
      <c r="D100" s="182">
        <f>VLOOKUP('410.1'!A88,'410.1'!A88:N206,14,FALSE)</f>
        <v>2123.8939761196884</v>
      </c>
    </row>
    <row r="101" spans="1:4" ht="54" thickTop="1" thickBot="1">
      <c r="A101" s="142" t="s">
        <v>1523</v>
      </c>
      <c r="B101" s="143" t="s">
        <v>1521</v>
      </c>
      <c r="C101" s="136" t="s">
        <v>998</v>
      </c>
      <c r="D101" s="182">
        <f>VLOOKUP('410.2'!A88,'410.2'!A88:N207,14,FALSE)</f>
        <v>2031.845033878682</v>
      </c>
    </row>
    <row r="102" spans="1:4" ht="54" thickTop="1" thickBot="1">
      <c r="A102" s="142" t="s">
        <v>1525</v>
      </c>
      <c r="B102" s="143" t="s">
        <v>1524</v>
      </c>
      <c r="C102" s="136" t="s">
        <v>377</v>
      </c>
      <c r="D102" s="182">
        <f>VLOOKUP('410.3'!A88,'410.3'!A88:N208,14,FALSE)</f>
        <v>2508.3336760674206</v>
      </c>
    </row>
    <row r="103" spans="1:4" ht="54" thickTop="1" thickBot="1">
      <c r="A103" s="142" t="s">
        <v>1527</v>
      </c>
      <c r="B103" s="143" t="s">
        <v>1526</v>
      </c>
      <c r="C103" s="136" t="s">
        <v>1464</v>
      </c>
      <c r="D103" s="182">
        <f>VLOOKUP('411.1'!A88,'411.1'!A88:N209,14,FALSE)</f>
        <v>2456.8945612856819</v>
      </c>
    </row>
    <row r="104" spans="1:4" ht="54" thickTop="1" thickBot="1">
      <c r="A104" s="140" t="s">
        <v>1036</v>
      </c>
      <c r="B104" s="141" t="s">
        <v>1958</v>
      </c>
      <c r="C104" s="136" t="s">
        <v>1464</v>
      </c>
      <c r="D104" s="182">
        <f>VLOOKUP('411.2'!A88,'411.2'!A88:N210,14,FALSE)</f>
        <v>5199.4115757015452</v>
      </c>
    </row>
    <row r="105" spans="1:4" ht="54" thickTop="1" thickBot="1">
      <c r="A105" s="140" t="s">
        <v>1037</v>
      </c>
      <c r="B105" s="141" t="s">
        <v>2054</v>
      </c>
      <c r="C105" s="136" t="s">
        <v>1464</v>
      </c>
      <c r="D105" s="182">
        <f>VLOOKUP('411.3'!A88,'411.3'!A88:N211,14,FALSE)</f>
        <v>5414.6436612356629</v>
      </c>
    </row>
    <row r="106" spans="1:4" ht="54" thickTop="1" thickBot="1">
      <c r="A106" s="140" t="s">
        <v>1528</v>
      </c>
      <c r="B106" s="141" t="s">
        <v>2055</v>
      </c>
      <c r="C106" s="136" t="s">
        <v>1464</v>
      </c>
      <c r="D106" s="182">
        <f>VLOOKUP('411.4'!A88,'411.4'!A88:N212,14,FALSE)</f>
        <v>2303.9308778557743</v>
      </c>
    </row>
    <row r="107" spans="1:4" ht="54" thickTop="1" thickBot="1">
      <c r="A107" s="140" t="s">
        <v>1535</v>
      </c>
      <c r="B107" s="195" t="s">
        <v>1606</v>
      </c>
      <c r="C107" s="136" t="s">
        <v>998</v>
      </c>
      <c r="D107" s="182">
        <f>VLOOKUP('413.1'!A88,'413.1'!A88:N213,14,FALSE)</f>
        <v>2187.5160391392074</v>
      </c>
    </row>
    <row r="108" spans="1:4" ht="54" thickTop="1" thickBot="1">
      <c r="A108" s="140" t="s">
        <v>1537</v>
      </c>
      <c r="B108" s="141" t="s">
        <v>1607</v>
      </c>
      <c r="C108" s="136" t="s">
        <v>998</v>
      </c>
      <c r="D108" s="182">
        <f>VLOOKUP('413.2'!A88,'413.2'!A88:N214,14,FALSE)</f>
        <v>2289.0406077873763</v>
      </c>
    </row>
    <row r="109" spans="1:4" ht="54" thickTop="1" thickBot="1">
      <c r="A109" s="140" t="s">
        <v>1539</v>
      </c>
      <c r="B109" s="141" t="s">
        <v>1608</v>
      </c>
      <c r="C109" s="136" t="s">
        <v>998</v>
      </c>
      <c r="D109" s="182">
        <f>VLOOKUP('413.3'!A88,'413.3'!A88:N215,14,FALSE)</f>
        <v>2313.4065042629368</v>
      </c>
    </row>
    <row r="110" spans="1:4" ht="54" thickTop="1" thickBot="1">
      <c r="A110" s="140" t="s">
        <v>1038</v>
      </c>
      <c r="B110" s="141" t="s">
        <v>1205</v>
      </c>
      <c r="C110" s="136" t="s">
        <v>998</v>
      </c>
      <c r="D110" s="182">
        <f>VLOOKUP('414.1'!A88,'414.1'!A88:N216,14,FALSE)</f>
        <v>2395.9798200967807</v>
      </c>
    </row>
    <row r="111" spans="1:4" ht="54" thickTop="1" thickBot="1">
      <c r="A111" s="140" t="s">
        <v>1039</v>
      </c>
      <c r="B111" s="141" t="s">
        <v>1959</v>
      </c>
      <c r="C111" s="136" t="s">
        <v>998</v>
      </c>
      <c r="D111" s="182">
        <f>VLOOKUP('414.2'!A88,'414.2'!A88:N217,14,FALSE)</f>
        <v>3565.5428509236835</v>
      </c>
    </row>
    <row r="112" spans="1:4" ht="54" thickTop="1" thickBot="1">
      <c r="A112" s="140" t="s">
        <v>1040</v>
      </c>
      <c r="B112" s="141" t="s">
        <v>1960</v>
      </c>
      <c r="C112" s="136" t="s">
        <v>998</v>
      </c>
      <c r="D112" s="182">
        <f>VLOOKUP('414.3'!A88,'414.3'!A88:N218,14,FALSE)</f>
        <v>3565.5428509236835</v>
      </c>
    </row>
    <row r="113" spans="1:4" ht="54" thickTop="1" thickBot="1">
      <c r="A113" s="140" t="s">
        <v>1041</v>
      </c>
      <c r="B113" s="141" t="s">
        <v>1206</v>
      </c>
      <c r="C113" s="136" t="s">
        <v>998</v>
      </c>
      <c r="D113" s="182">
        <f>VLOOKUP('414.4'!A88,'414.4'!A88:N219,14,FALSE)</f>
        <v>3753.701718151623</v>
      </c>
    </row>
    <row r="114" spans="1:4" ht="54" thickTop="1" thickBot="1">
      <c r="A114" s="140" t="s">
        <v>1042</v>
      </c>
      <c r="B114" s="141" t="s">
        <v>1207</v>
      </c>
      <c r="C114" s="136" t="s">
        <v>998</v>
      </c>
      <c r="D114" s="182">
        <f>VLOOKUP('414.5'!A88,'414.5'!A88:N220,14,FALSE)</f>
        <v>3941.8605853795621</v>
      </c>
    </row>
    <row r="115" spans="1:4" ht="54" thickTop="1" thickBot="1">
      <c r="A115" s="140" t="s">
        <v>1546</v>
      </c>
      <c r="B115" s="141" t="s">
        <v>2056</v>
      </c>
      <c r="C115" s="136" t="s">
        <v>998</v>
      </c>
      <c r="D115" s="182">
        <f>VLOOKUP('414.6'!A88,'414.6'!A88:N221,14,FALSE)</f>
        <v>3941.8605853795621</v>
      </c>
    </row>
    <row r="116" spans="1:4" ht="54" thickTop="1" thickBot="1">
      <c r="A116" s="140" t="s">
        <v>1043</v>
      </c>
      <c r="B116" s="141" t="s">
        <v>1961</v>
      </c>
      <c r="C116" s="136" t="s">
        <v>1464</v>
      </c>
      <c r="D116" s="182">
        <f>VLOOKUP('415.1'!A88,'415.1'!A88:N222,14,FALSE)</f>
        <v>3377.3839836957441</v>
      </c>
    </row>
    <row r="117" spans="1:4" ht="54" thickTop="1" thickBot="1">
      <c r="A117" s="140" t="s">
        <v>1044</v>
      </c>
      <c r="B117" s="141" t="s">
        <v>2058</v>
      </c>
      <c r="C117" s="136" t="s">
        <v>233</v>
      </c>
      <c r="D117" s="182">
        <f>VLOOKUP('420.1'!A87,'420.1'!A87:N223,14,FALSE)</f>
        <v>3151.7947290816119</v>
      </c>
    </row>
    <row r="118" spans="1:4" ht="54" thickTop="1" thickBot="1">
      <c r="A118" s="140" t="s">
        <v>1045</v>
      </c>
      <c r="B118" s="141" t="s">
        <v>2057</v>
      </c>
      <c r="C118" s="145" t="s">
        <v>233</v>
      </c>
      <c r="D118" s="182">
        <f>VLOOKUP('420.2 '!A88,'420.2 '!A59:N107,14,FALSE)</f>
        <v>5125.4323436020104</v>
      </c>
    </row>
    <row r="119" spans="1:4" ht="54" thickTop="1" thickBot="1">
      <c r="A119" s="140" t="s">
        <v>1551</v>
      </c>
      <c r="B119" s="141" t="s">
        <v>1552</v>
      </c>
      <c r="C119" s="136" t="s">
        <v>233</v>
      </c>
      <c r="D119" s="182">
        <f>VLOOKUP('420.3'!A88,'420.3'!A88:N225,14,FALSE)</f>
        <v>4033.9755475884322</v>
      </c>
    </row>
    <row r="120" spans="1:4" ht="54" thickTop="1" thickBot="1">
      <c r="A120" s="140" t="s">
        <v>1046</v>
      </c>
      <c r="B120" s="141" t="s">
        <v>1208</v>
      </c>
      <c r="C120" s="136" t="s">
        <v>233</v>
      </c>
      <c r="D120" s="182">
        <f>VLOOKUP('421.1'!A88,'421.1'!A88:N226,14,FALSE)</f>
        <v>2519.6350816323488</v>
      </c>
    </row>
    <row r="121" spans="1:4" ht="54" thickTop="1" thickBot="1">
      <c r="A121" s="140" t="s">
        <v>1047</v>
      </c>
      <c r="B121" s="141" t="s">
        <v>1209</v>
      </c>
      <c r="C121" s="136" t="s">
        <v>233</v>
      </c>
      <c r="D121" s="182">
        <f>VLOOKUP('421.2'!A88,'421.2'!A88:N227,14,FALSE)</f>
        <v>1424.3880350559052</v>
      </c>
    </row>
    <row r="122" spans="1:4" ht="54" thickTop="1" thickBot="1">
      <c r="A122" s="140" t="s">
        <v>1048</v>
      </c>
      <c r="B122" s="141" t="s">
        <v>1962</v>
      </c>
      <c r="C122" s="136" t="s">
        <v>233</v>
      </c>
      <c r="D122" s="182">
        <f>VLOOKUP('421.3'!A88,'421.3'!A88:N228,14,FALSE)</f>
        <v>1354.9452301005576</v>
      </c>
    </row>
    <row r="123" spans="1:4" ht="54" thickTop="1" thickBot="1">
      <c r="A123" s="140" t="s">
        <v>1049</v>
      </c>
      <c r="B123" s="141" t="s">
        <v>1963</v>
      </c>
      <c r="C123" s="136" t="s">
        <v>233</v>
      </c>
      <c r="D123" s="182">
        <f>VLOOKUP('421.4'!A88,'421.4'!A88:N229,14,FALSE)</f>
        <v>1631.4981550981693</v>
      </c>
    </row>
    <row r="124" spans="1:4" ht="54" thickTop="1" thickBot="1">
      <c r="A124" s="140" t="s">
        <v>1556</v>
      </c>
      <c r="B124" s="143" t="s">
        <v>1557</v>
      </c>
      <c r="C124" s="136" t="s">
        <v>233</v>
      </c>
      <c r="D124" s="182">
        <f>VLOOKUP('430.1.1'!A87,'430.1.1'!A87:N230,14,FALSE)</f>
        <v>7423.3709144448931</v>
      </c>
    </row>
    <row r="125" spans="1:4" ht="54" thickTop="1" thickBot="1">
      <c r="A125" s="140" t="s">
        <v>1558</v>
      </c>
      <c r="B125" s="141" t="s">
        <v>1559</v>
      </c>
      <c r="C125" s="136" t="s">
        <v>233</v>
      </c>
      <c r="D125" s="182">
        <f>VLOOKUP('430.1.2'!A88,'430.1.2'!A88:N231,14,FALSE)</f>
        <v>6091.3658778149766</v>
      </c>
    </row>
    <row r="126" spans="1:4" ht="54" thickTop="1" thickBot="1">
      <c r="A126" s="140" t="s">
        <v>1560</v>
      </c>
      <c r="B126" s="141" t="s">
        <v>1609</v>
      </c>
      <c r="C126" s="136" t="s">
        <v>233</v>
      </c>
      <c r="D126" s="182">
        <f>VLOOKUP('430.2.1'!A88,'430.2.1'!A88:N232,14,FALSE)</f>
        <v>7423.3709144448931</v>
      </c>
    </row>
    <row r="127" spans="1:4" ht="54" thickTop="1" thickBot="1">
      <c r="A127" s="140" t="s">
        <v>1562</v>
      </c>
      <c r="B127" s="141" t="s">
        <v>1610</v>
      </c>
      <c r="C127" s="136" t="s">
        <v>233</v>
      </c>
      <c r="D127" s="182">
        <f>VLOOKUP('430.2.2'!A88,'430.2.2'!A88:N233,14,FALSE)</f>
        <v>6091.3658778149766</v>
      </c>
    </row>
    <row r="128" spans="1:4" ht="54" thickTop="1" thickBot="1">
      <c r="A128" s="140" t="s">
        <v>1563</v>
      </c>
      <c r="B128" s="141" t="s">
        <v>1611</v>
      </c>
      <c r="C128" s="136" t="s">
        <v>233</v>
      </c>
      <c r="D128" s="182">
        <f>VLOOKUP('431.1.1'!A88,'431.1.1'!A88:N234,14,FALSE)</f>
        <v>15421.147614773388</v>
      </c>
    </row>
    <row r="129" spans="1:4" ht="54" thickTop="1" thickBot="1">
      <c r="A129" s="140" t="s">
        <v>1565</v>
      </c>
      <c r="B129" s="141" t="s">
        <v>1612</v>
      </c>
      <c r="C129" s="136" t="s">
        <v>233</v>
      </c>
      <c r="D129" s="182">
        <f>VLOOKUP('431.1.2'!A88,'431.1.2'!A88:N235,14,FALSE)</f>
        <v>12259.654966511347</v>
      </c>
    </row>
    <row r="130" spans="1:4" ht="54" thickTop="1" thickBot="1">
      <c r="A130" s="140" t="s">
        <v>1568</v>
      </c>
      <c r="B130" s="141" t="s">
        <v>1613</v>
      </c>
      <c r="C130" s="136" t="s">
        <v>233</v>
      </c>
      <c r="D130" s="182">
        <f>VLOOKUP('431.2.1'!A88,'431.2.1'!A88:N236,14,FALSE)</f>
        <v>17372.585190282723</v>
      </c>
    </row>
    <row r="131" spans="1:4" ht="54" thickTop="1" thickBot="1">
      <c r="A131" s="140" t="s">
        <v>1569</v>
      </c>
      <c r="B131" s="141" t="s">
        <v>1614</v>
      </c>
      <c r="C131" s="136" t="s">
        <v>233</v>
      </c>
      <c r="D131" s="182">
        <f>VLOOKUP('431.2.2'!A88,'431.2.2'!A88:N237,14,FALSE)</f>
        <v>13750.847830815648</v>
      </c>
    </row>
    <row r="132" spans="1:4" ht="54" thickTop="1" thickBot="1">
      <c r="A132" s="140" t="s">
        <v>1050</v>
      </c>
      <c r="B132" s="141" t="s">
        <v>1210</v>
      </c>
      <c r="C132" s="136" t="s">
        <v>233</v>
      </c>
      <c r="D132" s="182">
        <f>VLOOKUP('432.1'!A88,'432.1'!A88:N238,14,FALSE)</f>
        <v>4859.2263938401284</v>
      </c>
    </row>
    <row r="133" spans="1:4" ht="54" thickTop="1" thickBot="1">
      <c r="A133" s="140" t="s">
        <v>1051</v>
      </c>
      <c r="B133" s="141" t="s">
        <v>1964</v>
      </c>
      <c r="C133" s="136" t="s">
        <v>233</v>
      </c>
      <c r="D133" s="182">
        <f>VLOOKUP('432.2'!A88,'432.2'!A88:N239,14,FALSE)</f>
        <v>7901.5793009969166</v>
      </c>
    </row>
    <row r="134" spans="1:4" ht="54" thickTop="1" thickBot="1">
      <c r="A134" s="140" t="s">
        <v>1052</v>
      </c>
      <c r="B134" s="141" t="s">
        <v>1965</v>
      </c>
      <c r="C134" s="136" t="s">
        <v>233</v>
      </c>
      <c r="D134" s="182">
        <f>VLOOKUP('433.1'!A88,'433.1'!A88:N240,14,FALSE)</f>
        <v>4833.1559117821689</v>
      </c>
    </row>
    <row r="135" spans="1:4" ht="54" thickTop="1" thickBot="1">
      <c r="A135" s="140" t="s">
        <v>1053</v>
      </c>
      <c r="B135" s="141" t="s">
        <v>1966</v>
      </c>
      <c r="C135" s="136" t="s">
        <v>233</v>
      </c>
      <c r="D135" s="182">
        <f>VLOOKUP('433.2'!A88,'433.2'!A88:N241,14,FALSE)</f>
        <v>4500.9411324554549</v>
      </c>
    </row>
    <row r="136" spans="1:4" ht="54" thickTop="1" thickBot="1">
      <c r="A136" s="140" t="s">
        <v>1054</v>
      </c>
      <c r="B136" s="141" t="s">
        <v>1967</v>
      </c>
      <c r="C136" s="136" t="s">
        <v>233</v>
      </c>
      <c r="D136" s="182">
        <f>VLOOKUP('433.3'!A88,'433.3'!A88:N242,14,FALSE)</f>
        <v>5198.2240528793154</v>
      </c>
    </row>
    <row r="137" spans="1:4" ht="54" thickTop="1" thickBot="1">
      <c r="A137" s="140" t="s">
        <v>1055</v>
      </c>
      <c r="B137" s="141" t="s">
        <v>1211</v>
      </c>
      <c r="C137" s="136" t="s">
        <v>233</v>
      </c>
      <c r="D137" s="182">
        <f>VLOOKUP('433.4'!A88,'433.4'!A88:N243,14,FALSE)</f>
        <v>3374.1844785231365</v>
      </c>
    </row>
    <row r="138" spans="1:4" ht="54" thickTop="1" thickBot="1">
      <c r="A138" s="140" t="s">
        <v>1056</v>
      </c>
      <c r="B138" s="141" t="s">
        <v>1968</v>
      </c>
      <c r="C138" s="136" t="s">
        <v>233</v>
      </c>
      <c r="D138" s="182">
        <f>VLOOKUP('433.5'!A88,'433.5'!A88:N244,14,FALSE)</f>
        <v>9382.5733574752558</v>
      </c>
    </row>
    <row r="139" spans="1:4" ht="54" thickTop="1" thickBot="1">
      <c r="A139" s="140" t="s">
        <v>1057</v>
      </c>
      <c r="B139" s="141" t="s">
        <v>1969</v>
      </c>
      <c r="C139" s="136" t="s">
        <v>233</v>
      </c>
      <c r="D139" s="182">
        <f>VLOOKUP('433.6'!A88,'433.6'!A88:N245,14,FALSE)</f>
        <v>8889.3791916086302</v>
      </c>
    </row>
    <row r="140" spans="1:4" ht="54" thickTop="1" thickBot="1">
      <c r="A140" s="140" t="s">
        <v>1058</v>
      </c>
      <c r="B140" s="141" t="s">
        <v>1970</v>
      </c>
      <c r="C140" s="136" t="s">
        <v>233</v>
      </c>
      <c r="D140" s="182">
        <f>VLOOKUP('433.7'!A88,'433.7'!A88:N246,14,FALSE)</f>
        <v>10517.542912458923</v>
      </c>
    </row>
    <row r="141" spans="1:4" ht="54" thickTop="1" thickBot="1">
      <c r="A141" s="140" t="s">
        <v>1059</v>
      </c>
      <c r="B141" s="141" t="s">
        <v>1212</v>
      </c>
      <c r="C141" s="136" t="s">
        <v>233</v>
      </c>
      <c r="D141" s="182">
        <f>VLOOKUP('433.8'!A88,'433.8'!A88:N247,14,FALSE)</f>
        <v>6698.7587657603908</v>
      </c>
    </row>
    <row r="142" spans="1:4" ht="54" thickTop="1" thickBot="1">
      <c r="A142" s="140" t="s">
        <v>1060</v>
      </c>
      <c r="B142" s="141" t="s">
        <v>1971</v>
      </c>
      <c r="C142" s="136" t="s">
        <v>387</v>
      </c>
      <c r="D142" s="182">
        <f>VLOOKUP('440.1'!A89,'440.1'!A89:N248,14,FALSE)</f>
        <v>477960.30800131516</v>
      </c>
    </row>
    <row r="143" spans="1:4" ht="54" thickTop="1" thickBot="1">
      <c r="A143" s="140" t="s">
        <v>1061</v>
      </c>
      <c r="B143" s="141" t="s">
        <v>1972</v>
      </c>
      <c r="C143" s="136" t="s">
        <v>387</v>
      </c>
      <c r="D143" s="182">
        <f>VLOOKUP('440.2'!A93,'440.2'!A93:N250,14,FALSE)</f>
        <v>477960.30800131516</v>
      </c>
    </row>
    <row r="144" spans="1:4" ht="54" thickTop="1" thickBot="1">
      <c r="A144" s="140" t="s">
        <v>1062</v>
      </c>
      <c r="B144" s="141" t="s">
        <v>1973</v>
      </c>
      <c r="C144" s="136" t="s">
        <v>387</v>
      </c>
      <c r="D144" s="182">
        <f>VLOOKUP('440.3'!A93,'440.3'!A93:N252,14,FALSE)</f>
        <v>477960.30800131516</v>
      </c>
    </row>
    <row r="145" spans="1:4" ht="54" thickTop="1" thickBot="1">
      <c r="A145" s="140" t="s">
        <v>1063</v>
      </c>
      <c r="B145" s="141" t="s">
        <v>1213</v>
      </c>
      <c r="C145" s="136" t="s">
        <v>387</v>
      </c>
      <c r="D145" s="182">
        <f>VLOOKUP('440.4'!A93,'440.4'!A93:N254,14,FALSE)</f>
        <v>516750.52799122827</v>
      </c>
    </row>
    <row r="146" spans="1:4" ht="54" thickTop="1" thickBot="1">
      <c r="A146" s="140" t="s">
        <v>1064</v>
      </c>
      <c r="B146" s="141" t="s">
        <v>1974</v>
      </c>
      <c r="C146" s="136" t="s">
        <v>387</v>
      </c>
      <c r="D146" s="182">
        <f>VLOOKUP('441.1'!A93,'441.1'!A93:N256,14,FALSE)</f>
        <v>477960.30800131516</v>
      </c>
    </row>
    <row r="147" spans="1:4" ht="54" thickTop="1" thickBot="1">
      <c r="A147" s="140" t="s">
        <v>1065</v>
      </c>
      <c r="B147" s="141" t="s">
        <v>1975</v>
      </c>
      <c r="C147" s="136" t="s">
        <v>387</v>
      </c>
      <c r="D147" s="182">
        <f>VLOOKUP('441.2'!A92,'441.2'!A92:N258,14,FALSE)</f>
        <v>477960.30800131516</v>
      </c>
    </row>
    <row r="148" spans="1:4" ht="54" thickTop="1" thickBot="1">
      <c r="A148" s="140" t="s">
        <v>1066</v>
      </c>
      <c r="B148" s="141" t="s">
        <v>1976</v>
      </c>
      <c r="C148" s="136" t="s">
        <v>387</v>
      </c>
      <c r="D148" s="182">
        <f>VLOOKUP('441.3'!A93,'441.3'!A93:N260,14,FALSE)</f>
        <v>477780.33011259919</v>
      </c>
    </row>
    <row r="149" spans="1:4" ht="54" thickTop="1" thickBot="1">
      <c r="A149" s="140" t="s">
        <v>1067</v>
      </c>
      <c r="B149" s="141" t="s">
        <v>1977</v>
      </c>
      <c r="C149" s="136" t="s">
        <v>387</v>
      </c>
      <c r="D149" s="182">
        <f>VLOOKUP('441.4'!A92,'441.4'!A92:N262,14,FALSE)</f>
        <v>516984.99459854618</v>
      </c>
    </row>
    <row r="150" spans="1:4" ht="54" thickTop="1" thickBot="1">
      <c r="A150" s="140" t="s">
        <v>1068</v>
      </c>
      <c r="B150" s="141" t="s">
        <v>1957</v>
      </c>
      <c r="C150" s="136" t="s">
        <v>387</v>
      </c>
      <c r="D150" s="182">
        <f>VLOOKUP('450.1'!A95,'450.1'!A95:N264,14,FALSE)</f>
        <v>501785.72606159985</v>
      </c>
    </row>
    <row r="151" spans="1:4" ht="54" thickTop="1" thickBot="1">
      <c r="A151" s="140" t="s">
        <v>1069</v>
      </c>
      <c r="B151" s="141" t="s">
        <v>1978</v>
      </c>
      <c r="C151" s="136" t="s">
        <v>387</v>
      </c>
      <c r="D151" s="182">
        <f>VLOOKUP('450.2'!A93,'450.2'!A93:N266,14,FALSE)</f>
        <v>501868.28472614847</v>
      </c>
    </row>
    <row r="152" spans="1:4" ht="54" thickTop="1" thickBot="1">
      <c r="A152" s="140" t="s">
        <v>1070</v>
      </c>
      <c r="B152" s="141" t="s">
        <v>1979</v>
      </c>
      <c r="C152" s="136" t="s">
        <v>387</v>
      </c>
      <c r="D152" s="182">
        <f>VLOOKUP('450.3'!A93,'450.3'!A93:N268,14,FALSE)</f>
        <v>501713.07443679706</v>
      </c>
    </row>
    <row r="153" spans="1:4" ht="54" thickTop="1" thickBot="1">
      <c r="A153" s="140" t="s">
        <v>1071</v>
      </c>
      <c r="B153" s="141" t="s">
        <v>1980</v>
      </c>
      <c r="C153" s="136" t="s">
        <v>387</v>
      </c>
      <c r="D153" s="182">
        <f>VLOOKUP('450.4'!A92,'450.4'!A92:N270,14,FALSE)</f>
        <v>501785.72606159985</v>
      </c>
    </row>
    <row r="154" spans="1:4" ht="63.75" customHeight="1" thickTop="1" thickBot="1">
      <c r="A154" s="140" t="s">
        <v>1072</v>
      </c>
      <c r="B154" s="141" t="s">
        <v>1981</v>
      </c>
      <c r="C154" s="136" t="s">
        <v>387</v>
      </c>
      <c r="D154" s="182">
        <f>VLOOKUP('450.5'!A92,'450.5'!A92:N272,14,FALSE)</f>
        <v>501713.07443679706</v>
      </c>
    </row>
    <row r="155" spans="1:4" ht="54" thickTop="1" thickBot="1">
      <c r="A155" s="140" t="s">
        <v>1073</v>
      </c>
      <c r="B155" s="141" t="s">
        <v>1982</v>
      </c>
      <c r="C155" s="136" t="s">
        <v>387</v>
      </c>
      <c r="D155" s="182">
        <f>VLOOKUP('450.6'!A93,'450.6'!A93:N274,14,FALSE)</f>
        <v>501713.07443679706</v>
      </c>
    </row>
    <row r="156" spans="1:4" ht="54" thickTop="1" thickBot="1">
      <c r="A156" s="140" t="s">
        <v>1074</v>
      </c>
      <c r="B156" s="141" t="s">
        <v>1983</v>
      </c>
      <c r="C156" s="136" t="s">
        <v>387</v>
      </c>
      <c r="D156" s="182">
        <f>VLOOKUP('450.7'!A93,'450.7'!A93:N275,14,FALSE)</f>
        <v>501713.07443679706</v>
      </c>
    </row>
    <row r="157" spans="1:4" ht="54" thickTop="1" thickBot="1">
      <c r="A157" s="140" t="s">
        <v>1075</v>
      </c>
      <c r="B157" s="141" t="s">
        <v>1984</v>
      </c>
      <c r="C157" s="136" t="s">
        <v>387</v>
      </c>
      <c r="D157" s="182">
        <f>VLOOKUP('450.8'!A93,'450.8'!A93:N276,14,FALSE)</f>
        <v>501868.28472614847</v>
      </c>
    </row>
    <row r="158" spans="1:4" ht="54" thickTop="1" thickBot="1">
      <c r="A158" s="140" t="s">
        <v>1584</v>
      </c>
      <c r="B158" s="141" t="s">
        <v>1615</v>
      </c>
      <c r="C158" s="136" t="s">
        <v>387</v>
      </c>
      <c r="D158" s="182">
        <f>VLOOKUP('450.10'!A92,'450.10'!A92:N277,14,FALSE)</f>
        <v>554919.5880200963</v>
      </c>
    </row>
    <row r="159" spans="1:4" ht="54" thickTop="1" thickBot="1">
      <c r="A159" s="140" t="s">
        <v>1586</v>
      </c>
      <c r="B159" s="141" t="s">
        <v>1616</v>
      </c>
      <c r="C159" s="136" t="s">
        <v>387</v>
      </c>
      <c r="D159" s="182">
        <f>VLOOKUP('450.11'!A92,'450.11'!A92:N278,14,FALSE)</f>
        <v>554846.93639529345</v>
      </c>
    </row>
    <row r="160" spans="1:4" ht="54" thickTop="1" thickBot="1">
      <c r="A160" s="140" t="s">
        <v>1588</v>
      </c>
      <c r="B160" s="141" t="s">
        <v>1617</v>
      </c>
      <c r="C160" s="136" t="s">
        <v>387</v>
      </c>
      <c r="D160" s="182">
        <f>VLOOKUP('450.12'!A92,'450.11'!A92:N279,14,FALSE)</f>
        <v>554846.93639529345</v>
      </c>
    </row>
    <row r="161" spans="1:4" ht="54" thickTop="1" thickBot="1">
      <c r="A161" s="140" t="s">
        <v>1076</v>
      </c>
      <c r="B161" s="141" t="s">
        <v>1985</v>
      </c>
      <c r="C161" s="136" t="s">
        <v>387</v>
      </c>
      <c r="D161" s="182">
        <f>VLOOKUP('451.1'!A92,'451.1'!A92:N280,14,FALSE)</f>
        <v>501713.07443679706</v>
      </c>
    </row>
    <row r="162" spans="1:4" ht="54" thickTop="1" thickBot="1">
      <c r="A162" s="140" t="s">
        <v>1077</v>
      </c>
      <c r="B162" s="141" t="s">
        <v>1986</v>
      </c>
      <c r="C162" s="136" t="s">
        <v>387</v>
      </c>
      <c r="D162" s="182">
        <f>VLOOKUP('451.2'!A93,'451.2'!A93:N281,14,FALSE)</f>
        <v>501713.07443679706</v>
      </c>
    </row>
    <row r="163" spans="1:4" ht="54" thickTop="1" thickBot="1">
      <c r="A163" s="140" t="s">
        <v>1078</v>
      </c>
      <c r="B163" s="141" t="s">
        <v>1987</v>
      </c>
      <c r="C163" s="136" t="s">
        <v>387</v>
      </c>
      <c r="D163" s="182">
        <f>VLOOKUP('451.3'!A92,'451.3'!A92:N282,14,FALSE)</f>
        <v>501713.07443679706</v>
      </c>
    </row>
    <row r="164" spans="1:4" ht="54" thickTop="1" thickBot="1">
      <c r="A164" s="140" t="s">
        <v>1079</v>
      </c>
      <c r="B164" s="141" t="s">
        <v>1988</v>
      </c>
      <c r="C164" s="136" t="s">
        <v>387</v>
      </c>
      <c r="D164" s="182">
        <f>VLOOKUP('451.4'!A92,'451.4'!A92:N283,14,FALSE)</f>
        <v>554846.93639529345</v>
      </c>
    </row>
    <row r="165" spans="1:4" ht="54" thickTop="1" thickBot="1">
      <c r="A165" s="140" t="s">
        <v>1080</v>
      </c>
      <c r="B165" s="141" t="s">
        <v>1989</v>
      </c>
      <c r="C165" s="136" t="s">
        <v>387</v>
      </c>
      <c r="D165" s="182">
        <f>VLOOKUP('452.1'!A93,'452.1'!A93:N284,14,FALSE)</f>
        <v>501713.07443679706</v>
      </c>
    </row>
    <row r="166" spans="1:4" ht="54" thickTop="1" thickBot="1">
      <c r="A166" s="140" t="s">
        <v>1081</v>
      </c>
      <c r="B166" s="141" t="s">
        <v>1990</v>
      </c>
      <c r="C166" s="136" t="s">
        <v>387</v>
      </c>
      <c r="D166" s="182">
        <f>VLOOKUP('452.2'!A93,'452.2'!A93:N285,14,FALSE)</f>
        <v>501713.07443679706</v>
      </c>
    </row>
    <row r="167" spans="1:4" ht="54" thickTop="1" thickBot="1">
      <c r="A167" s="140" t="s">
        <v>1082</v>
      </c>
      <c r="B167" s="141" t="s">
        <v>1991</v>
      </c>
      <c r="C167" s="136" t="s">
        <v>387</v>
      </c>
      <c r="D167" s="182">
        <f>VLOOKUP('452.3'!A92,'452.3'!A92:N286,14,FALSE)</f>
        <v>501713.07443679706</v>
      </c>
    </row>
    <row r="168" spans="1:4" ht="54" thickTop="1" thickBot="1">
      <c r="A168" s="140" t="s">
        <v>1083</v>
      </c>
      <c r="B168" s="141" t="s">
        <v>1992</v>
      </c>
      <c r="C168" s="136" t="s">
        <v>387</v>
      </c>
      <c r="D168" s="182">
        <f>VLOOKUP('452.4'!A93,'452.4'!A93:N287,14,FALSE)</f>
        <v>501713.07443679706</v>
      </c>
    </row>
    <row r="169" spans="1:4" ht="54" thickTop="1" thickBot="1">
      <c r="A169" s="140" t="s">
        <v>1084</v>
      </c>
      <c r="B169" s="141" t="s">
        <v>1214</v>
      </c>
      <c r="C169" s="136" t="s">
        <v>387</v>
      </c>
      <c r="D169" s="182">
        <f>VLOOKUP('453.1'!A92,'453.1'!A92:N288,14,FALSE)</f>
        <v>505108.41011475143</v>
      </c>
    </row>
    <row r="170" spans="1:4" ht="54" thickTop="1" thickBot="1">
      <c r="A170" s="140" t="s">
        <v>1085</v>
      </c>
      <c r="B170" s="141" t="s">
        <v>1993</v>
      </c>
      <c r="C170" s="136" t="s">
        <v>233</v>
      </c>
      <c r="D170" s="182">
        <f>VLOOKUP('460.1'!A87,'460.1'!A87:N289,14,FALSE)</f>
        <v>4917.3897775762425</v>
      </c>
    </row>
    <row r="171" spans="1:4" ht="54" thickTop="1" thickBot="1">
      <c r="A171" s="200" t="s">
        <v>2017</v>
      </c>
      <c r="B171" s="141" t="s">
        <v>2073</v>
      </c>
      <c r="C171" s="136" t="s">
        <v>233</v>
      </c>
      <c r="D171" s="182">
        <f>VLOOKUP('460.2'!A87,'460.2'!A87:N290,14,FALSE)</f>
        <v>2458.6948887881213</v>
      </c>
    </row>
    <row r="172" spans="1:4" ht="51.75" customHeight="1" thickTop="1" thickBot="1">
      <c r="A172" s="140" t="s">
        <v>1086</v>
      </c>
      <c r="B172" s="141" t="s">
        <v>1215</v>
      </c>
      <c r="C172" s="136" t="s">
        <v>387</v>
      </c>
      <c r="D172" s="182">
        <f>VLOOKUP('461.1'!A87,'461.1'!A87:N291,14,FALSE)</f>
        <v>136992.08935363058</v>
      </c>
    </row>
    <row r="173" spans="1:4" ht="54" thickTop="1" thickBot="1">
      <c r="A173" s="140" t="s">
        <v>1087</v>
      </c>
      <c r="B173" s="141" t="s">
        <v>1216</v>
      </c>
      <c r="C173" s="136" t="s">
        <v>387</v>
      </c>
      <c r="D173" s="182">
        <f>VLOOKUP('461.2'!A89,'461.2'!A89:N294,14,FALSE)</f>
        <v>116973.65892014204</v>
      </c>
    </row>
    <row r="174" spans="1:4" ht="54" thickTop="1" thickBot="1">
      <c r="A174" s="140" t="s">
        <v>1598</v>
      </c>
      <c r="B174" s="141" t="s">
        <v>2078</v>
      </c>
      <c r="C174" s="136" t="s">
        <v>387</v>
      </c>
      <c r="D174" s="182">
        <f>VLOOKUP('462.1.1'!A88,'462.1.1'!A88:N293,14,FALSE)</f>
        <v>244037.44509639218</v>
      </c>
    </row>
    <row r="175" spans="1:4" ht="54" thickTop="1" thickBot="1">
      <c r="A175" s="140" t="s">
        <v>1599</v>
      </c>
      <c r="B175" s="141" t="s">
        <v>2079</v>
      </c>
      <c r="C175" s="136" t="s">
        <v>387</v>
      </c>
      <c r="D175" s="182">
        <f>VLOOKUP('462.1.2'!A88,'462.1.2'!A88:N294,14,FALSE)</f>
        <v>244047.55027693295</v>
      </c>
    </row>
    <row r="176" spans="1:4" ht="54" thickTop="1" thickBot="1">
      <c r="A176" s="140" t="s">
        <v>1600</v>
      </c>
      <c r="B176" s="141" t="s">
        <v>2082</v>
      </c>
      <c r="C176" s="136" t="s">
        <v>387</v>
      </c>
      <c r="D176" s="182">
        <f>VLOOKUP('462.2.1'!A88,'462.2.1'!A88:N295,14,FALSE)</f>
        <v>258832.39059825183</v>
      </c>
    </row>
    <row r="177" spans="1:4" ht="54" thickTop="1" thickBot="1">
      <c r="A177" s="140" t="s">
        <v>1601</v>
      </c>
      <c r="B177" s="141" t="s">
        <v>2083</v>
      </c>
      <c r="C177" s="136" t="s">
        <v>387</v>
      </c>
      <c r="D177" s="182">
        <f>VLOOKUP('462.2.2'!A88,'462.2.2'!A88:N296,14,FALSE)</f>
        <v>258842.4957787926</v>
      </c>
    </row>
    <row r="178" spans="1:4" ht="54" thickTop="1" thickBot="1">
      <c r="A178" s="140" t="s">
        <v>1088</v>
      </c>
      <c r="B178" s="141" t="s">
        <v>1618</v>
      </c>
      <c r="C178" s="136" t="s">
        <v>233</v>
      </c>
      <c r="D178" s="182">
        <f>VLOOKUP('464.1'!A88,'464.1'!A88:N297,14,FALSE)</f>
        <v>6958.7535569191723</v>
      </c>
    </row>
    <row r="179" spans="1:4" ht="54" thickTop="1" thickBot="1">
      <c r="A179" s="140" t="s">
        <v>1089</v>
      </c>
      <c r="B179" s="141" t="s">
        <v>1619</v>
      </c>
      <c r="C179" s="136" t="s">
        <v>387</v>
      </c>
      <c r="D179" s="182">
        <f>VLOOKUP('465.1'!A92,'465.1'!A92:N298,14,FALSE)</f>
        <v>104241.38754248201</v>
      </c>
    </row>
    <row r="180" spans="1:4" ht="54" thickTop="1" thickBot="1">
      <c r="A180" s="140" t="s">
        <v>1602</v>
      </c>
      <c r="B180" s="141" t="s">
        <v>1620</v>
      </c>
      <c r="C180" s="136" t="s">
        <v>387</v>
      </c>
      <c r="D180" s="182">
        <f>VLOOKUP('465.2'!A92,'465.2'!A92:N299,14,FALSE)</f>
        <v>26727.534137609615</v>
      </c>
    </row>
    <row r="181" spans="1:4" ht="54" thickTop="1" thickBot="1">
      <c r="A181" s="140" t="s">
        <v>1090</v>
      </c>
      <c r="B181" s="141" t="s">
        <v>1621</v>
      </c>
      <c r="C181" s="136" t="s">
        <v>144</v>
      </c>
      <c r="D181" s="182">
        <f>VLOOKUP('466.1'!A92,'466.1'!A92:N300,14,FALSE)</f>
        <v>2901.6436817913636</v>
      </c>
    </row>
    <row r="182" spans="1:4" ht="54" thickTop="1" thickBot="1">
      <c r="A182" s="140" t="s">
        <v>1091</v>
      </c>
      <c r="B182" s="141" t="s">
        <v>1622</v>
      </c>
      <c r="C182" s="136" t="s">
        <v>144</v>
      </c>
      <c r="D182" s="182">
        <f>VLOOKUP('466.2'!A96,'466.2'!A96:N301,14,FALSE)</f>
        <v>3434.1448107046863</v>
      </c>
    </row>
    <row r="183" spans="1:4" ht="54" thickTop="1" thickBot="1">
      <c r="A183" s="142" t="s">
        <v>1092</v>
      </c>
      <c r="B183" s="143" t="s">
        <v>1735</v>
      </c>
      <c r="C183" s="136" t="s">
        <v>387</v>
      </c>
      <c r="D183" s="182">
        <f>VLOOKUP('500.1'!A95,'500.1'!A95:N302,14,FALSE)</f>
        <v>658062.95924127998</v>
      </c>
    </row>
    <row r="184" spans="1:4" ht="54" thickTop="1" thickBot="1">
      <c r="A184" s="140" t="s">
        <v>1624</v>
      </c>
      <c r="B184" s="141" t="s">
        <v>1736</v>
      </c>
      <c r="C184" s="136" t="s">
        <v>387</v>
      </c>
      <c r="D184" s="182">
        <f>VLOOKUP('500.2'!A95,'500.2'!A95:N303,14,FALSE)</f>
        <v>679374.78010615718</v>
      </c>
    </row>
    <row r="185" spans="1:4" ht="57.75" thickTop="1" thickBot="1">
      <c r="A185" s="140" t="s">
        <v>1093</v>
      </c>
      <c r="B185" s="141" t="s">
        <v>1875</v>
      </c>
      <c r="C185" s="136" t="s">
        <v>377</v>
      </c>
      <c r="D185" s="182">
        <f>VLOOKUP('501.1'!A88,'501.1'!A88:N304,14,FALSE)</f>
        <v>633.51330836457248</v>
      </c>
    </row>
    <row r="186" spans="1:4" ht="57.75" thickTop="1" thickBot="1">
      <c r="A186" s="140" t="s">
        <v>1626</v>
      </c>
      <c r="B186" s="141" t="s">
        <v>1876</v>
      </c>
      <c r="C186" s="136" t="s">
        <v>377</v>
      </c>
      <c r="D186" s="182">
        <f>VLOOKUP('501.10'!A88,'501.10'!A88:N305,14,FALSE)</f>
        <v>1141.1361516054158</v>
      </c>
    </row>
    <row r="187" spans="1:4" ht="57.75" thickTop="1" thickBot="1">
      <c r="A187" s="140" t="s">
        <v>1627</v>
      </c>
      <c r="B187" s="141" t="s">
        <v>1877</v>
      </c>
      <c r="C187" s="136" t="s">
        <v>377</v>
      </c>
      <c r="D187" s="182">
        <f>VLOOKUP('501.20'!A88,'501.20'!A88:N306,14,FALSE)</f>
        <v>567.18392351443561</v>
      </c>
    </row>
    <row r="188" spans="1:4" ht="54" thickTop="1" thickBot="1">
      <c r="A188" s="140" t="s">
        <v>1628</v>
      </c>
      <c r="B188" s="141" t="s">
        <v>1737</v>
      </c>
      <c r="C188" s="136" t="s">
        <v>387</v>
      </c>
      <c r="D188" s="182">
        <f>VLOOKUP('505.1'!A84,'505.1'!A84:N307,14,FALSE)</f>
        <v>593447.08945595077</v>
      </c>
    </row>
    <row r="189" spans="1:4" ht="54" thickTop="1" thickBot="1">
      <c r="A189" s="140" t="s">
        <v>1094</v>
      </c>
      <c r="B189" s="141" t="s">
        <v>1738</v>
      </c>
      <c r="C189" s="136" t="s">
        <v>233</v>
      </c>
      <c r="D189" s="182">
        <f>VLOOKUP('510.1'!A84,'510.1'!A84:N308,14,FALSE)</f>
        <v>52558.131025583811</v>
      </c>
    </row>
    <row r="190" spans="1:4" ht="54" thickTop="1" thickBot="1">
      <c r="A190" s="140" t="s">
        <v>1632</v>
      </c>
      <c r="B190" s="141" t="s">
        <v>1217</v>
      </c>
      <c r="C190" s="136" t="s">
        <v>387</v>
      </c>
      <c r="D190" s="182">
        <f>VLOOKUP('600.1.1'!A85,'600.1.1'!A85:N311,14,FALSE)</f>
        <v>18225.525075784451</v>
      </c>
    </row>
    <row r="191" spans="1:4" ht="54" thickTop="1" thickBot="1">
      <c r="A191" s="140" t="s">
        <v>1633</v>
      </c>
      <c r="B191" s="141" t="s">
        <v>1739</v>
      </c>
      <c r="C191" s="136" t="s">
        <v>387</v>
      </c>
      <c r="D191" s="182">
        <f>VLOOKUP('600.2.1'!A88,'600.2.1'!A88:N310,14,FALSE)</f>
        <v>467484.4208539346</v>
      </c>
    </row>
    <row r="192" spans="1:4" ht="54" thickTop="1" thickBot="1">
      <c r="A192" s="140" t="s">
        <v>1634</v>
      </c>
      <c r="B192" s="141" t="s">
        <v>1740</v>
      </c>
      <c r="C192" s="136" t="s">
        <v>387</v>
      </c>
      <c r="D192" s="182">
        <f>VLOOKUP('600.2.2'!A90,'600.2.2'!A90:N312,14,FALSE)</f>
        <v>504866.46927220339</v>
      </c>
    </row>
    <row r="193" spans="1:4" ht="54" thickTop="1" thickBot="1">
      <c r="A193" s="140" t="s">
        <v>1635</v>
      </c>
      <c r="B193" s="141" t="s">
        <v>1741</v>
      </c>
      <c r="C193" s="136" t="s">
        <v>387</v>
      </c>
      <c r="D193" s="182">
        <f>VLOOKUP('600.2.3'!A89,'600.2.3'!A89:N312,14,FALSE)</f>
        <v>17144.010214857881</v>
      </c>
    </row>
    <row r="194" spans="1:4" ht="54" thickTop="1" thickBot="1">
      <c r="A194" s="140" t="s">
        <v>1636</v>
      </c>
      <c r="B194" s="141" t="s">
        <v>1742</v>
      </c>
      <c r="C194" s="136" t="s">
        <v>387</v>
      </c>
      <c r="D194" s="182">
        <f>VLOOKUP('600.2.4'!A88,'600.2.4'!A88:N312,14,FALSE)</f>
        <v>21676.87722240622</v>
      </c>
    </row>
    <row r="195" spans="1:4" ht="54" thickTop="1" thickBot="1">
      <c r="A195" s="140" t="s">
        <v>1095</v>
      </c>
      <c r="B195" s="141" t="s">
        <v>2094</v>
      </c>
      <c r="C195" s="136" t="s">
        <v>387</v>
      </c>
      <c r="D195" s="182">
        <f>VLOOKUP('610.1'!A89,'610.1'!A89:N314,14,FALSE)</f>
        <v>59561.869967003935</v>
      </c>
    </row>
    <row r="196" spans="1:4" ht="54" thickTop="1" thickBot="1">
      <c r="A196" s="140" t="s">
        <v>1096</v>
      </c>
      <c r="B196" s="141" t="s">
        <v>1743</v>
      </c>
      <c r="C196" s="136" t="s">
        <v>387</v>
      </c>
      <c r="D196" s="182">
        <f>VLOOKUP('610.2'!A89,'610.2'!A89:N315,14,FALSE)</f>
        <v>102211.39369345884</v>
      </c>
    </row>
    <row r="197" spans="1:4" ht="54" thickTop="1" thickBot="1">
      <c r="A197" s="140" t="s">
        <v>1638</v>
      </c>
      <c r="B197" s="141" t="s">
        <v>1744</v>
      </c>
      <c r="C197" s="136" t="s">
        <v>387</v>
      </c>
      <c r="D197" s="182">
        <f>VLOOKUP('610.3'!A89,'610.3'!A89:N316,14,FALSE)</f>
        <v>164095.08536553819</v>
      </c>
    </row>
    <row r="198" spans="1:4" ht="54" thickTop="1" thickBot="1">
      <c r="A198" s="140" t="s">
        <v>1640</v>
      </c>
      <c r="B198" s="141" t="s">
        <v>1745</v>
      </c>
      <c r="C198" s="136" t="s">
        <v>387</v>
      </c>
      <c r="D198" s="182">
        <f>VLOOKUP('610.4'!A89,'610.4'!A89:N317,14,FALSE)</f>
        <v>344310.26424417016</v>
      </c>
    </row>
    <row r="199" spans="1:4" ht="54" thickTop="1" thickBot="1">
      <c r="A199" s="140" t="s">
        <v>1642</v>
      </c>
      <c r="B199" s="141" t="s">
        <v>1218</v>
      </c>
      <c r="C199" s="136" t="s">
        <v>387</v>
      </c>
      <c r="D199" s="182">
        <f>VLOOKUP('610.5'!A89,'610.5'!A89:N318,14,FALSE)</f>
        <v>153332.28073245968</v>
      </c>
    </row>
    <row r="200" spans="1:4" ht="54" thickTop="1" thickBot="1">
      <c r="A200" s="140" t="s">
        <v>1644</v>
      </c>
      <c r="B200" s="141" t="s">
        <v>1746</v>
      </c>
      <c r="C200" s="136" t="s">
        <v>387</v>
      </c>
      <c r="D200" s="182">
        <f>VLOOKUP('610.6'!A89,'610.6'!A89:N319,14,FALSE)</f>
        <v>167730.63042423449</v>
      </c>
    </row>
    <row r="201" spans="1:4" ht="54" thickTop="1" thickBot="1">
      <c r="A201" s="140" t="s">
        <v>1646</v>
      </c>
      <c r="B201" s="141" t="s">
        <v>1747</v>
      </c>
      <c r="C201" s="136" t="s">
        <v>387</v>
      </c>
      <c r="D201" s="182">
        <f>VLOOKUP('610.7'!A89,'610.7'!A89:N320,14,FALSE)</f>
        <v>137847.45341011905</v>
      </c>
    </row>
    <row r="202" spans="1:4" ht="54" thickTop="1" thickBot="1">
      <c r="A202" s="140" t="s">
        <v>1097</v>
      </c>
      <c r="B202" s="141" t="s">
        <v>1748</v>
      </c>
      <c r="C202" s="136" t="s">
        <v>144</v>
      </c>
      <c r="D202" s="182">
        <f>VLOOKUP('620.1'!A88,'620.1'!A88:N321,14,FALSE)</f>
        <v>331907.11076329765</v>
      </c>
    </row>
    <row r="203" spans="1:4" ht="54" thickTop="1" thickBot="1">
      <c r="A203" s="140" t="s">
        <v>1098</v>
      </c>
      <c r="B203" s="141" t="s">
        <v>1878</v>
      </c>
      <c r="C203" s="136" t="s">
        <v>144</v>
      </c>
      <c r="D203" s="182">
        <f>VLOOKUP('620.2'!A88,'620.2'!A88:N322,14,FALSE)</f>
        <v>331907.11076329765</v>
      </c>
    </row>
    <row r="204" spans="1:4" ht="54" thickTop="1" thickBot="1">
      <c r="A204" s="140" t="s">
        <v>1099</v>
      </c>
      <c r="B204" s="141" t="s">
        <v>1749</v>
      </c>
      <c r="C204" s="136" t="s">
        <v>1845</v>
      </c>
      <c r="D204" s="182">
        <f>VLOOKUP('620.3'!A91,'620.3'!A91:N321,14,FALSE)</f>
        <v>81830843.784355119</v>
      </c>
    </row>
    <row r="205" spans="1:4" ht="54" thickTop="1" thickBot="1">
      <c r="A205" s="140" t="s">
        <v>1650</v>
      </c>
      <c r="B205" s="141" t="s">
        <v>1750</v>
      </c>
      <c r="C205" s="136" t="s">
        <v>144</v>
      </c>
      <c r="D205" s="182">
        <f>VLOOKUP('621.1.1'!A95,'621.1.1'!A95:N325,14,FALSE)</f>
        <v>2241965.6332149822</v>
      </c>
    </row>
    <row r="206" spans="1:4" ht="54" thickTop="1" thickBot="1">
      <c r="A206" s="140" t="s">
        <v>1652</v>
      </c>
      <c r="B206" s="141" t="s">
        <v>1751</v>
      </c>
      <c r="C206" s="136" t="s">
        <v>144</v>
      </c>
      <c r="D206" s="182">
        <f>VLOOKUP('621.1.2'!A99,'621.1.2'!A99:N326,14,FALSE)</f>
        <v>3637087.2875788338</v>
      </c>
    </row>
    <row r="207" spans="1:4" ht="54" thickTop="1" thickBot="1">
      <c r="A207" s="140" t="s">
        <v>1100</v>
      </c>
      <c r="B207" s="141" t="s">
        <v>1752</v>
      </c>
      <c r="C207" s="136" t="s">
        <v>387</v>
      </c>
      <c r="D207" s="182">
        <f>VLOOKUP('621.2'!A89,'621.2'!A89:N326,14,FALSE)</f>
        <v>2050209.9266068211</v>
      </c>
    </row>
    <row r="208" spans="1:4" ht="54" thickTop="1" thickBot="1">
      <c r="A208" s="140" t="s">
        <v>1101</v>
      </c>
      <c r="B208" s="141" t="s">
        <v>1753</v>
      </c>
      <c r="C208" s="136" t="s">
        <v>144</v>
      </c>
      <c r="D208" s="182">
        <f>VLOOKUP('621.3'!A93,'621.3'!A93:N327,14,FALSE)</f>
        <v>76209325.508717507</v>
      </c>
    </row>
    <row r="209" spans="1:4" ht="54" thickTop="1" thickBot="1">
      <c r="A209" s="140" t="s">
        <v>1102</v>
      </c>
      <c r="B209" s="141" t="s">
        <v>1754</v>
      </c>
      <c r="C209" s="136" t="s">
        <v>387</v>
      </c>
      <c r="D209" s="182">
        <f>VLOOKUP('621.4'!A93,'621.4'!A93:N328,14,FALSE)</f>
        <v>67220029.958955482</v>
      </c>
    </row>
    <row r="210" spans="1:4" ht="54" thickTop="1" thickBot="1">
      <c r="A210" s="140" t="s">
        <v>1103</v>
      </c>
      <c r="B210" s="141" t="s">
        <v>1755</v>
      </c>
      <c r="C210" s="136" t="s">
        <v>144</v>
      </c>
      <c r="D210" s="182">
        <f>VLOOKUP('621.5'!A89,'621.5'!A89:N329,14,FALSE)</f>
        <v>2886339.625972819</v>
      </c>
    </row>
    <row r="211" spans="1:4" ht="54" thickTop="1" thickBot="1">
      <c r="A211" s="140" t="s">
        <v>1656</v>
      </c>
      <c r="B211" s="141" t="s">
        <v>1756</v>
      </c>
      <c r="C211" s="136" t="s">
        <v>144</v>
      </c>
      <c r="D211" s="182">
        <f>VLOOKUP('621.5.1'!A89,'621.5.1'!A89:N330,14,FALSE)</f>
        <v>570972.34928927745</v>
      </c>
    </row>
    <row r="212" spans="1:4" ht="54" thickTop="1" thickBot="1">
      <c r="A212" s="140" t="s">
        <v>1104</v>
      </c>
      <c r="B212" s="141" t="s">
        <v>1757</v>
      </c>
      <c r="C212" s="136" t="s">
        <v>1845</v>
      </c>
      <c r="D212" s="182">
        <f>VLOOKUP('621.6'!A98,'621.6'!A98:N331,14,FALSE)</f>
        <v>75727645.371135443</v>
      </c>
    </row>
    <row r="213" spans="1:4" ht="54" thickTop="1" thickBot="1">
      <c r="A213" s="140" t="s">
        <v>1731</v>
      </c>
      <c r="B213" s="141" t="s">
        <v>1758</v>
      </c>
      <c r="C213" s="136" t="s">
        <v>1845</v>
      </c>
      <c r="D213" s="182">
        <f>VLOOKUP('621.7'!A89,'621.7'!A89:N332,14,FALSE)</f>
        <v>617848.13991218025</v>
      </c>
    </row>
    <row r="214" spans="1:4" ht="54" thickTop="1" thickBot="1">
      <c r="A214" s="140" t="s">
        <v>1105</v>
      </c>
      <c r="B214" s="141" t="s">
        <v>1994</v>
      </c>
      <c r="C214" s="136" t="s">
        <v>233</v>
      </c>
      <c r="D214" s="182">
        <f>VLOOKUP('622.1'!A89,'622.1'!A89:N333,14,FALSE)</f>
        <v>87777.326018186301</v>
      </c>
    </row>
    <row r="215" spans="1:4" ht="54" thickTop="1" thickBot="1">
      <c r="A215" s="140" t="s">
        <v>1106</v>
      </c>
      <c r="B215" s="141" t="s">
        <v>1759</v>
      </c>
      <c r="C215" s="136" t="s">
        <v>233</v>
      </c>
      <c r="D215" s="182">
        <f>VLOOKUP('622.2'!A89,'622.2'!A89:N335,14,FALSE)</f>
        <v>355154.12364635</v>
      </c>
    </row>
    <row r="216" spans="1:4" ht="54" thickTop="1" thickBot="1">
      <c r="A216" s="140" t="s">
        <v>1107</v>
      </c>
      <c r="B216" s="141" t="s">
        <v>1760</v>
      </c>
      <c r="C216" s="136" t="s">
        <v>233</v>
      </c>
      <c r="D216" s="182">
        <f>VLOOKUP('622.3'!A89,'622.3'!A89:N336,14,FALSE)</f>
        <v>764495.87176075391</v>
      </c>
    </row>
    <row r="217" spans="1:4" ht="54" thickTop="1" thickBot="1">
      <c r="A217" s="140" t="s">
        <v>1108</v>
      </c>
      <c r="B217" s="141" t="s">
        <v>1761</v>
      </c>
      <c r="C217" s="136" t="s">
        <v>233</v>
      </c>
      <c r="D217" s="182">
        <f>VLOOKUP('622.4'!A89,'622.4'!A89:N337,14,FALSE)</f>
        <v>762936.4543863181</v>
      </c>
    </row>
    <row r="218" spans="1:4" ht="54" thickTop="1" thickBot="1">
      <c r="A218" s="140" t="s">
        <v>1109</v>
      </c>
      <c r="B218" s="141" t="s">
        <v>1762</v>
      </c>
      <c r="C218" s="136" t="s">
        <v>144</v>
      </c>
      <c r="D218" s="182">
        <f>VLOOKUP('622.5'!A89,'622.5'!A89:N338,14,FALSE)</f>
        <v>86045.764802832331</v>
      </c>
    </row>
    <row r="219" spans="1:4" ht="54" thickTop="1" thickBot="1">
      <c r="A219" s="140" t="s">
        <v>1110</v>
      </c>
      <c r="B219" s="141" t="s">
        <v>1763</v>
      </c>
      <c r="C219" s="136" t="s">
        <v>144</v>
      </c>
      <c r="D219" s="182">
        <f>VLOOKUP('623.1'!A103,'623.1'!A103:N339,14,FALSE)</f>
        <v>913523.4591736719</v>
      </c>
    </row>
    <row r="220" spans="1:4" ht="54" thickTop="1" thickBot="1">
      <c r="A220" s="140" t="s">
        <v>1111</v>
      </c>
      <c r="B220" s="141" t="s">
        <v>1219</v>
      </c>
      <c r="C220" s="136" t="s">
        <v>1995</v>
      </c>
      <c r="D220" s="182">
        <f>VLOOKUP('623.2'!A89,'623.2'!A89:N340,14,FALSE)</f>
        <v>2994529.4441164872</v>
      </c>
    </row>
    <row r="221" spans="1:4" ht="54" thickTop="1" thickBot="1">
      <c r="A221" s="140" t="s">
        <v>1112</v>
      </c>
      <c r="B221" s="141" t="s">
        <v>2114</v>
      </c>
      <c r="C221" s="136" t="s">
        <v>387</v>
      </c>
      <c r="D221" s="182">
        <f>VLOOKUP('630.1'!A89,'630.1'!A89:N341,14,FALSE)</f>
        <v>1050818.570989392</v>
      </c>
    </row>
    <row r="222" spans="1:4" ht="54" thickTop="1" thickBot="1">
      <c r="A222" s="140" t="s">
        <v>1113</v>
      </c>
      <c r="B222" s="141" t="s">
        <v>2115</v>
      </c>
      <c r="C222" s="136" t="s">
        <v>387</v>
      </c>
      <c r="D222" s="182">
        <f>VLOOKUP('630.2'!A89,'630.2'!A89:N342,14,FALSE)</f>
        <v>1024724.3953611648</v>
      </c>
    </row>
    <row r="223" spans="1:4" ht="54" thickTop="1" thickBot="1">
      <c r="A223" s="140" t="s">
        <v>1114</v>
      </c>
      <c r="B223" s="141" t="s">
        <v>2116</v>
      </c>
      <c r="C223" s="136" t="s">
        <v>387</v>
      </c>
      <c r="D223" s="182">
        <f>VLOOKUP('630.3'!A89,'630.3'!A89:N343,14,FALSE)</f>
        <v>651959.20861142303</v>
      </c>
    </row>
    <row r="224" spans="1:4" ht="54" thickTop="1" thickBot="1">
      <c r="A224" s="140" t="s">
        <v>1115</v>
      </c>
      <c r="B224" s="141" t="s">
        <v>2117</v>
      </c>
      <c r="C224" s="136" t="s">
        <v>387</v>
      </c>
      <c r="D224" s="182">
        <f>VLOOKUP('630.4'!A89,'630.4'!A89:N344,14,FALSE)</f>
        <v>625869.83105849125</v>
      </c>
    </row>
    <row r="225" spans="1:4" ht="54" thickTop="1" thickBot="1">
      <c r="A225" s="140" t="s">
        <v>1116</v>
      </c>
      <c r="B225" s="141" t="s">
        <v>2118</v>
      </c>
      <c r="C225" s="136" t="s">
        <v>387</v>
      </c>
      <c r="D225" s="182">
        <f>VLOOKUP('630.5'!A93,'630.5'!A93:N345,14,FALSE)</f>
        <v>440191.12822011416</v>
      </c>
    </row>
    <row r="226" spans="1:4" ht="54" thickTop="1" thickBot="1">
      <c r="A226" s="140" t="s">
        <v>1117</v>
      </c>
      <c r="B226" s="141" t="s">
        <v>2119</v>
      </c>
      <c r="C226" s="136" t="s">
        <v>387</v>
      </c>
      <c r="D226" s="182">
        <f>VLOOKUP('630.6'!A93,'630.6'!A89:N346,14,FALSE)</f>
        <v>394635.35925436718</v>
      </c>
    </row>
    <row r="227" spans="1:4" ht="54" thickTop="1" thickBot="1">
      <c r="A227" s="140" t="s">
        <v>1118</v>
      </c>
      <c r="B227" s="141" t="s">
        <v>2120</v>
      </c>
      <c r="C227" s="136" t="s">
        <v>387</v>
      </c>
      <c r="D227" s="182">
        <f>VLOOKUP('630.7'!A93,'630.7'!A90:N347,14,FALSE)</f>
        <v>295077.34842226887</v>
      </c>
    </row>
    <row r="228" spans="1:4" ht="54" thickTop="1" thickBot="1">
      <c r="A228" s="140" t="s">
        <v>1119</v>
      </c>
      <c r="B228" s="141" t="s">
        <v>1764</v>
      </c>
      <c r="C228" s="136" t="s">
        <v>144</v>
      </c>
      <c r="D228" s="182">
        <f>VLOOKUP('632.1'!A90,'632.1'!A90:N349,14,FALSE)</f>
        <v>354015.93522523378</v>
      </c>
    </row>
    <row r="229" spans="1:4" ht="54" thickTop="1" thickBot="1">
      <c r="A229" s="140" t="s">
        <v>1659</v>
      </c>
      <c r="B229" s="141" t="s">
        <v>1765</v>
      </c>
      <c r="C229" s="136" t="s">
        <v>144</v>
      </c>
      <c r="D229" s="182">
        <f>VLOOKUP('632.2'!A90,'632.2'!A90:N350,14,FALSE)</f>
        <v>353575.88713488518</v>
      </c>
    </row>
    <row r="230" spans="1:4" ht="54" thickTop="1" thickBot="1">
      <c r="A230" s="140" t="s">
        <v>1662</v>
      </c>
      <c r="B230" s="141" t="s">
        <v>1766</v>
      </c>
      <c r="C230" s="136" t="s">
        <v>377</v>
      </c>
      <c r="D230" s="182">
        <f>VLOOKUP('640.1'!A90,'640.1'!A90:N351,14,FALSE)</f>
        <v>5113.501748846189</v>
      </c>
    </row>
    <row r="231" spans="1:4" ht="54" thickTop="1" thickBot="1">
      <c r="A231" s="140" t="s">
        <v>1663</v>
      </c>
      <c r="B231" s="141" t="s">
        <v>1767</v>
      </c>
      <c r="C231" s="136" t="s">
        <v>377</v>
      </c>
      <c r="D231" s="182">
        <f>VLOOKUP('640.2'!A90,'640.2'!A90:N352,14,FALSE)</f>
        <v>4384.3522968150419</v>
      </c>
    </row>
    <row r="232" spans="1:4" ht="54" thickTop="1" thickBot="1">
      <c r="A232" s="140" t="s">
        <v>1120</v>
      </c>
      <c r="B232" s="141" t="s">
        <v>1768</v>
      </c>
      <c r="C232" s="136" t="s">
        <v>1664</v>
      </c>
      <c r="D232" s="182">
        <f>VLOOKUP('641.1'!A90,'641.1'!A90:N353,14,FALSE)</f>
        <v>1960.0405743696499</v>
      </c>
    </row>
    <row r="233" spans="1:4" ht="54" thickTop="1" thickBot="1">
      <c r="A233" s="140" t="s">
        <v>1121</v>
      </c>
      <c r="B233" s="141" t="s">
        <v>1768</v>
      </c>
      <c r="C233" s="136" t="s">
        <v>377</v>
      </c>
      <c r="D233" s="182">
        <f>VLOOKUP('641.2'!A90,'641.2'!A90:N354,14,FALSE)</f>
        <v>42719.921346099116</v>
      </c>
    </row>
    <row r="234" spans="1:4" ht="54" thickTop="1" thickBot="1">
      <c r="A234" s="140" t="s">
        <v>1122</v>
      </c>
      <c r="B234" s="141" t="s">
        <v>1769</v>
      </c>
      <c r="C234" s="136" t="s">
        <v>1845</v>
      </c>
      <c r="D234" s="182">
        <f>VLOOKUP('642.1'!A90,'642.1'!A90:N355,14,FALSE)</f>
        <v>279928.66035211994</v>
      </c>
    </row>
    <row r="235" spans="1:4" ht="54" thickTop="1" thickBot="1">
      <c r="A235" s="140" t="s">
        <v>1123</v>
      </c>
      <c r="B235" s="141" t="s">
        <v>1770</v>
      </c>
      <c r="C235" s="136" t="s">
        <v>144</v>
      </c>
      <c r="D235" s="182">
        <f>VLOOKUP('642.2'!A90,'642.2'!A90:N356,14,FALSE)</f>
        <v>49716.484726110546</v>
      </c>
    </row>
    <row r="236" spans="1:4" ht="54" thickTop="1" thickBot="1">
      <c r="A236" s="140" t="s">
        <v>1124</v>
      </c>
      <c r="B236" s="141" t="s">
        <v>1771</v>
      </c>
      <c r="C236" s="136" t="s">
        <v>377</v>
      </c>
      <c r="D236" s="182">
        <f>VLOOKUP('650.1'!A95,'650.1'!A95:N358,14,FALSE)</f>
        <v>14470.917601817126</v>
      </c>
    </row>
    <row r="237" spans="1:4" ht="54" thickTop="1" thickBot="1">
      <c r="A237" s="140" t="s">
        <v>1125</v>
      </c>
      <c r="B237" s="141" t="s">
        <v>2127</v>
      </c>
      <c r="C237" s="136" t="s">
        <v>377</v>
      </c>
      <c r="D237" s="182">
        <f>VLOOKUP('650.2'!A93,'650.2'!A93:N359,14,FALSE)</f>
        <v>14303.93921000312</v>
      </c>
    </row>
    <row r="238" spans="1:4" ht="54" thickTop="1" thickBot="1">
      <c r="A238" s="140" t="s">
        <v>1126</v>
      </c>
      <c r="B238" s="141" t="s">
        <v>1772</v>
      </c>
      <c r="C238" s="136" t="s">
        <v>377</v>
      </c>
      <c r="D238" s="205">
        <f>VLOOKUP('650.3'!A90,'650.3'!A90:N360,14,FALSE)</f>
        <v>0</v>
      </c>
    </row>
    <row r="239" spans="1:4" ht="54" thickTop="1" thickBot="1">
      <c r="A239" s="140" t="s">
        <v>1127</v>
      </c>
      <c r="B239" s="141" t="s">
        <v>2131</v>
      </c>
      <c r="C239" s="136" t="s">
        <v>377</v>
      </c>
      <c r="D239" s="182">
        <f>VLOOKUP('650.4'!A93,'650.4'!A93:N361,14,FALSE)</f>
        <v>9120.4171637591899</v>
      </c>
    </row>
    <row r="240" spans="1:4" ht="57.75" thickTop="1" thickBot="1">
      <c r="A240" s="140" t="s">
        <v>1128</v>
      </c>
      <c r="B240" s="141" t="s">
        <v>1773</v>
      </c>
      <c r="C240" s="136" t="s">
        <v>233</v>
      </c>
      <c r="D240" s="182">
        <f>VLOOKUP('660.1'!A87,'660.1'!A87:N362,14,FALSE)</f>
        <v>430233.10568232939</v>
      </c>
    </row>
    <row r="241" spans="1:4" ht="76.5" thickTop="1" thickBot="1">
      <c r="A241" s="140" t="s">
        <v>1129</v>
      </c>
      <c r="B241" s="141" t="s">
        <v>1880</v>
      </c>
      <c r="C241" s="136" t="s">
        <v>144</v>
      </c>
      <c r="D241" s="182">
        <f>VLOOKUP('660.2'!A87,'660.2'!A87:N363,14,FALSE)</f>
        <v>483860.48778501537</v>
      </c>
    </row>
    <row r="242" spans="1:4" ht="54" thickTop="1" thickBot="1">
      <c r="A242" s="140" t="s">
        <v>1677</v>
      </c>
      <c r="B242" s="141" t="s">
        <v>1774</v>
      </c>
      <c r="C242" s="136" t="s">
        <v>144</v>
      </c>
      <c r="D242" s="182">
        <f>VLOOKUP('661.1'!A87,'661.1'!A87:N364,14,FALSE)</f>
        <v>540426.1858694572</v>
      </c>
    </row>
    <row r="243" spans="1:4" ht="54" thickTop="1" thickBot="1">
      <c r="A243" s="140" t="s">
        <v>1130</v>
      </c>
      <c r="B243" s="141" t="s">
        <v>1775</v>
      </c>
      <c r="C243" s="136" t="s">
        <v>144</v>
      </c>
      <c r="D243" s="182">
        <f>VLOOKUP('662.1'!A87,'662.1'!A87:N365,14,FALSE)</f>
        <v>428873.89974782395</v>
      </c>
    </row>
    <row r="244" spans="1:4" ht="54" thickTop="1" thickBot="1">
      <c r="A244" s="140" t="s">
        <v>1131</v>
      </c>
      <c r="B244" s="141" t="s">
        <v>1776</v>
      </c>
      <c r="C244" s="136" t="s">
        <v>144</v>
      </c>
      <c r="D244" s="182">
        <f>VLOOKUP('662.2'!A87,'662.2'!A87:N366,14,FALSE)</f>
        <v>430383.17184020753</v>
      </c>
    </row>
    <row r="245" spans="1:4" ht="54" thickTop="1" thickBot="1">
      <c r="A245" s="140" t="s">
        <v>1678</v>
      </c>
      <c r="B245" s="141" t="s">
        <v>1777</v>
      </c>
      <c r="C245" s="136" t="s">
        <v>144</v>
      </c>
      <c r="D245" s="182">
        <f>VLOOKUP('663.1'!A87,'663.1'!A87:N367,14,FALSE)</f>
        <v>18123.261946259343</v>
      </c>
    </row>
    <row r="246" spans="1:4" ht="54" thickTop="1" thickBot="1">
      <c r="A246" s="140" t="s">
        <v>1132</v>
      </c>
      <c r="B246" s="141" t="s">
        <v>1778</v>
      </c>
      <c r="C246" s="136" t="s">
        <v>387</v>
      </c>
      <c r="D246" s="182">
        <f>VLOOKUP('670.1'!A87,'670.1'!A87:N368,14,FALSE)</f>
        <v>305423.19075198029</v>
      </c>
    </row>
    <row r="247" spans="1:4" ht="54" thickTop="1" thickBot="1">
      <c r="A247" s="140" t="s">
        <v>1133</v>
      </c>
      <c r="B247" s="141" t="s">
        <v>1779</v>
      </c>
      <c r="C247" s="136" t="s">
        <v>387</v>
      </c>
      <c r="D247" s="182">
        <f>VLOOKUP('670.2'!A87,'670.2'!A87:N369,14,FALSE)</f>
        <v>284272.23895027849</v>
      </c>
    </row>
    <row r="248" spans="1:4" ht="54" thickTop="1" thickBot="1">
      <c r="A248" s="140" t="s">
        <v>1680</v>
      </c>
      <c r="B248" s="141" t="s">
        <v>1780</v>
      </c>
      <c r="C248" s="136" t="s">
        <v>387</v>
      </c>
      <c r="D248" s="182">
        <f>VLOOKUP('670.3'!A87,'670.3'!A87:N370,14,FALSE)</f>
        <v>301065.07943514321</v>
      </c>
    </row>
    <row r="249" spans="1:4" ht="54" thickTop="1" thickBot="1">
      <c r="A249" s="140" t="s">
        <v>1681</v>
      </c>
      <c r="B249" s="141" t="s">
        <v>1781</v>
      </c>
      <c r="C249" s="136" t="s">
        <v>387</v>
      </c>
      <c r="D249" s="182">
        <f>VLOOKUP('670.4'!A87,'670.4'!A87:N371,14,FALSE)</f>
        <v>314233.49281926831</v>
      </c>
    </row>
    <row r="250" spans="1:4" ht="54" thickTop="1" thickBot="1">
      <c r="A250" s="140" t="s">
        <v>1682</v>
      </c>
      <c r="B250" s="141" t="s">
        <v>1782</v>
      </c>
      <c r="C250" s="136" t="s">
        <v>387</v>
      </c>
      <c r="D250" s="182">
        <f>VLOOKUP('670.5'!A89,'670.5'!A89:N372,14,FALSE)</f>
        <v>322316.2340097634</v>
      </c>
    </row>
    <row r="251" spans="1:4" ht="54" thickTop="1" thickBot="1">
      <c r="A251" s="140" t="s">
        <v>1134</v>
      </c>
      <c r="B251" s="141" t="s">
        <v>1783</v>
      </c>
      <c r="C251" s="136" t="s">
        <v>387</v>
      </c>
      <c r="D251" s="182">
        <f>VLOOKUP('671.1'!A89,'671.1'!A89:N373,14,FALSE)</f>
        <v>554245.1739757394</v>
      </c>
    </row>
    <row r="252" spans="1:4" ht="54" thickTop="1" thickBot="1">
      <c r="A252" s="140" t="s">
        <v>1135</v>
      </c>
      <c r="B252" s="141" t="s">
        <v>1784</v>
      </c>
      <c r="C252" s="136" t="s">
        <v>144</v>
      </c>
      <c r="D252" s="182">
        <f>VLOOKUP('671.2'!A89,'671.2'!A89:N374,14,FALSE)</f>
        <v>47532.506057472761</v>
      </c>
    </row>
    <row r="253" spans="1:4" ht="54" thickTop="1" thickBot="1">
      <c r="A253" s="140" t="s">
        <v>1683</v>
      </c>
      <c r="B253" s="141" t="s">
        <v>1785</v>
      </c>
      <c r="C253" s="136" t="s">
        <v>387</v>
      </c>
      <c r="D253" s="182">
        <f>VLOOKUP('671.3'!A87,'671.3'!A87:N375,14,FALSE)</f>
        <v>591105.5117908403</v>
      </c>
    </row>
    <row r="254" spans="1:4" ht="54" thickTop="1" thickBot="1">
      <c r="A254" s="140" t="s">
        <v>1684</v>
      </c>
      <c r="B254" s="141" t="s">
        <v>1786</v>
      </c>
      <c r="C254" s="136" t="s">
        <v>144</v>
      </c>
      <c r="D254" s="182">
        <f>VLOOKUP('671.4'!A87,'671.4'!A87:N376,14,FALSE)</f>
        <v>50532.281329371384</v>
      </c>
    </row>
    <row r="255" spans="1:4" ht="54" thickTop="1" thickBot="1">
      <c r="A255" s="140" t="s">
        <v>1136</v>
      </c>
      <c r="B255" s="141" t="s">
        <v>1787</v>
      </c>
      <c r="C255" s="136" t="s">
        <v>144</v>
      </c>
      <c r="D255" s="182">
        <f>VLOOKUP('672.1'!A87,'672.1'!A87:N377,14,FALSE)</f>
        <v>40701.327237005869</v>
      </c>
    </row>
    <row r="256" spans="1:4" ht="54" thickTop="1" thickBot="1">
      <c r="A256" s="140" t="s">
        <v>1685</v>
      </c>
      <c r="B256" s="141" t="s">
        <v>1788</v>
      </c>
      <c r="C256" s="136" t="s">
        <v>144</v>
      </c>
      <c r="D256" s="182">
        <f>VLOOKUP('672.2'!A87,'672.2'!A87:N378,14,FALSE)</f>
        <v>48657.330595048697</v>
      </c>
    </row>
    <row r="257" spans="1:4" ht="54" thickTop="1" thickBot="1">
      <c r="A257" s="140" t="s">
        <v>1686</v>
      </c>
      <c r="B257" s="141" t="s">
        <v>1789</v>
      </c>
      <c r="C257" s="136" t="s">
        <v>144</v>
      </c>
      <c r="D257" s="182">
        <f>VLOOKUP('672.3'!A87,'672.3'!A87:N379,14,FALSE)</f>
        <v>42499.128324598998</v>
      </c>
    </row>
    <row r="258" spans="1:4" ht="54" thickTop="1" thickBot="1">
      <c r="A258" s="140" t="s">
        <v>1687</v>
      </c>
      <c r="B258" s="141" t="s">
        <v>1790</v>
      </c>
      <c r="C258" s="136" t="s">
        <v>144</v>
      </c>
      <c r="D258" s="182">
        <f>VLOOKUP('672.4'!A87,'672.3'!A87:N380,14,FALSE)</f>
        <v>42499.128324598998</v>
      </c>
    </row>
    <row r="259" spans="1:4" ht="54" thickTop="1" thickBot="1">
      <c r="A259" s="140" t="s">
        <v>1732</v>
      </c>
      <c r="B259" s="141" t="s">
        <v>1791</v>
      </c>
      <c r="C259" s="136" t="s">
        <v>233</v>
      </c>
      <c r="D259" s="182">
        <f>VLOOKUP('673.1.1'!A87,'673.1.1'!A87:N381,14,FALSE)</f>
        <v>8686.2665020717559</v>
      </c>
    </row>
    <row r="260" spans="1:4" ht="54" thickTop="1" thickBot="1">
      <c r="A260" s="140" t="s">
        <v>1733</v>
      </c>
      <c r="B260" s="141" t="s">
        <v>2046</v>
      </c>
      <c r="C260" s="136" t="s">
        <v>233</v>
      </c>
      <c r="D260" s="182">
        <f>VLOOKUP('673.1.2'!A87,'673.1.2'!A87:N382,14,FALSE)</f>
        <v>11974.03813317405</v>
      </c>
    </row>
    <row r="261" spans="1:4" ht="54" thickTop="1" thickBot="1">
      <c r="A261" s="140" t="s">
        <v>1137</v>
      </c>
      <c r="B261" s="141" t="s">
        <v>1792</v>
      </c>
      <c r="C261" s="136" t="s">
        <v>387</v>
      </c>
      <c r="D261" s="182">
        <f>VLOOKUP('673.2'!A87,'673.2'!A87:N383,14,FALSE)</f>
        <v>136676.2961655111</v>
      </c>
    </row>
    <row r="262" spans="1:4" ht="54" thickTop="1" thickBot="1">
      <c r="A262" s="140" t="s">
        <v>1138</v>
      </c>
      <c r="B262" s="141" t="s">
        <v>1793</v>
      </c>
      <c r="C262" s="136" t="s">
        <v>387</v>
      </c>
      <c r="D262" s="182">
        <f>VLOOKUP('673.3'!A89,'673.3'!A89:N384,14,FALSE)</f>
        <v>132817.91063137082</v>
      </c>
    </row>
    <row r="263" spans="1:4" ht="54" thickTop="1" thickBot="1">
      <c r="A263" s="140" t="s">
        <v>1139</v>
      </c>
      <c r="B263" s="141" t="s">
        <v>1996</v>
      </c>
      <c r="C263" s="136" t="s">
        <v>144</v>
      </c>
      <c r="D263" s="182">
        <f>VLOOKUP('674.1'!A89,'674.1'!A89:N385,14,FALSE)</f>
        <v>114809.12908469254</v>
      </c>
    </row>
    <row r="264" spans="1:4" ht="54" thickTop="1" thickBot="1">
      <c r="A264" s="140" t="s">
        <v>1140</v>
      </c>
      <c r="B264" s="141" t="s">
        <v>1794</v>
      </c>
      <c r="C264" s="136" t="s">
        <v>144</v>
      </c>
      <c r="D264" s="182">
        <f>VLOOKUP('674.2'!A89,'674.2'!A89:N386,14,FALSE)</f>
        <v>211882.15076234681</v>
      </c>
    </row>
    <row r="265" spans="1:4" ht="54" thickTop="1" thickBot="1">
      <c r="A265" s="140" t="s">
        <v>1141</v>
      </c>
      <c r="B265" s="141" t="s">
        <v>1795</v>
      </c>
      <c r="C265" s="136" t="s">
        <v>233</v>
      </c>
      <c r="D265" s="182">
        <f>VLOOKUP('680.1'!A87,'680.1'!A87:N387,14,FALSE)</f>
        <v>162679.93007603695</v>
      </c>
    </row>
    <row r="266" spans="1:4" ht="54" thickTop="1" thickBot="1">
      <c r="A266" s="140" t="s">
        <v>1142</v>
      </c>
      <c r="B266" s="141" t="s">
        <v>1796</v>
      </c>
      <c r="C266" s="136" t="s">
        <v>144</v>
      </c>
      <c r="D266" s="182">
        <f>VLOOKUP('680.2'!A87,'680.2'!A87:N388,14,FALSE)</f>
        <v>8630.5025670356899</v>
      </c>
    </row>
    <row r="267" spans="1:4" ht="54" thickTop="1" thickBot="1">
      <c r="A267" s="140" t="s">
        <v>1143</v>
      </c>
      <c r="B267" s="141" t="s">
        <v>1797</v>
      </c>
      <c r="C267" s="136" t="s">
        <v>387</v>
      </c>
      <c r="D267" s="182">
        <f>VLOOKUP('680.3'!A89,'680.3'!A89:N389,14,FALSE)</f>
        <v>66175.145286159357</v>
      </c>
    </row>
    <row r="268" spans="1:4" ht="54" thickTop="1" thickBot="1">
      <c r="A268" s="140" t="s">
        <v>1144</v>
      </c>
      <c r="B268" s="141" t="s">
        <v>1798</v>
      </c>
      <c r="C268" s="136" t="s">
        <v>387</v>
      </c>
      <c r="D268" s="182">
        <f>VLOOKUP('681.1'!A89,'681.1'!A89:N390,14,FALSE)</f>
        <v>208941.95164079941</v>
      </c>
    </row>
    <row r="269" spans="1:4" ht="54" thickTop="1" thickBot="1">
      <c r="A269" s="140" t="s">
        <v>1692</v>
      </c>
      <c r="B269" s="141" t="s">
        <v>1799</v>
      </c>
      <c r="C269" s="136" t="s">
        <v>387</v>
      </c>
      <c r="D269" s="182">
        <f>VLOOKUP('681.2'!A89,'681.2'!A89:N391,14,FALSE)</f>
        <v>187790.99983909761</v>
      </c>
    </row>
    <row r="270" spans="1:4" ht="54" thickTop="1" thickBot="1">
      <c r="A270" s="140" t="s">
        <v>1693</v>
      </c>
      <c r="B270" s="141" t="s">
        <v>1800</v>
      </c>
      <c r="C270" s="136" t="s">
        <v>387</v>
      </c>
      <c r="D270" s="182">
        <f>VLOOKUP('681.3'!A89,'681.3'!A89:N392,14,FALSE)</f>
        <v>204583.84032396236</v>
      </c>
    </row>
    <row r="271" spans="1:4" ht="54" thickTop="1" thickBot="1">
      <c r="A271" s="140" t="s">
        <v>1694</v>
      </c>
      <c r="B271" s="141" t="s">
        <v>1801</v>
      </c>
      <c r="C271" s="136" t="s">
        <v>387</v>
      </c>
      <c r="D271" s="182">
        <f>VLOOKUP('681.4'!A89,'681.4'!A89:N393,14,FALSE)</f>
        <v>217752.25370808749</v>
      </c>
    </row>
    <row r="272" spans="1:4" ht="54" thickTop="1" thickBot="1">
      <c r="A272" s="140" t="s">
        <v>1145</v>
      </c>
      <c r="B272" s="141" t="s">
        <v>1802</v>
      </c>
      <c r="C272" s="136" t="s">
        <v>387</v>
      </c>
      <c r="D272" s="182">
        <f>VLOOKUP('682.1'!A89,'682.1'!A89:N394,14,FALSE)</f>
        <v>279790.46577364928</v>
      </c>
    </row>
    <row r="273" spans="1:4" ht="54" thickTop="1" thickBot="1">
      <c r="A273" s="140" t="s">
        <v>1695</v>
      </c>
      <c r="B273" s="141" t="s">
        <v>1803</v>
      </c>
      <c r="C273" s="136" t="s">
        <v>387</v>
      </c>
      <c r="D273" s="182">
        <f>VLOOKUP('682.2'!A89,'682.2'!A89:N395,14,FALSE)</f>
        <v>279790.46577364928</v>
      </c>
    </row>
    <row r="274" spans="1:4" ht="54" thickTop="1" thickBot="1">
      <c r="A274" s="140" t="s">
        <v>1697</v>
      </c>
      <c r="B274" s="141" t="s">
        <v>1804</v>
      </c>
      <c r="C274" s="136" t="s">
        <v>387</v>
      </c>
      <c r="D274" s="182">
        <f>VLOOKUP('682.3'!A89,'682.3'!A89:N396,14,FALSE)</f>
        <v>279790.46577364928</v>
      </c>
    </row>
    <row r="275" spans="1:4" ht="54" thickTop="1" thickBot="1">
      <c r="A275" s="140" t="s">
        <v>1699</v>
      </c>
      <c r="B275" s="141" t="s">
        <v>1997</v>
      </c>
      <c r="C275" s="136" t="s">
        <v>387</v>
      </c>
      <c r="D275" s="182">
        <f>VLOOKUP('682.4'!A89,'682.4'!A89:N397,14,FALSE)</f>
        <v>279790.46577364928</v>
      </c>
    </row>
    <row r="276" spans="1:4" ht="54" thickTop="1" thickBot="1">
      <c r="A276" s="140" t="s">
        <v>1701</v>
      </c>
      <c r="B276" s="141" t="s">
        <v>1805</v>
      </c>
      <c r="C276" s="136" t="s">
        <v>233</v>
      </c>
      <c r="D276" s="182">
        <f>VLOOKUP('683.1'!A89,'683.1'!A89:N398,14,FALSE)</f>
        <v>9748.7800228059641</v>
      </c>
    </row>
    <row r="277" spans="1:4" ht="54" thickTop="1" thickBot="1">
      <c r="A277" s="140" t="s">
        <v>1703</v>
      </c>
      <c r="B277" s="141" t="s">
        <v>1806</v>
      </c>
      <c r="C277" s="136" t="s">
        <v>233</v>
      </c>
      <c r="D277" s="182">
        <f>VLOOKUP('683.2'!A89,'683.2'!A89:N399,14,FALSE)</f>
        <v>27773.99340496795</v>
      </c>
    </row>
    <row r="278" spans="1:4" ht="54" thickTop="1" thickBot="1">
      <c r="A278" s="140" t="s">
        <v>1705</v>
      </c>
      <c r="B278" s="141" t="s">
        <v>1807</v>
      </c>
      <c r="C278" s="136" t="s">
        <v>233</v>
      </c>
      <c r="D278" s="182">
        <f>VLOOKUP('683.3'!A89,'683.3'!A89:N400,14,FALSE)</f>
        <v>9748.7800228059641</v>
      </c>
    </row>
    <row r="279" spans="1:4" ht="54" thickTop="1" thickBot="1">
      <c r="A279" s="140" t="s">
        <v>1706</v>
      </c>
      <c r="B279" s="141" t="s">
        <v>1808</v>
      </c>
      <c r="C279" s="136" t="s">
        <v>233</v>
      </c>
      <c r="D279" s="182">
        <f>VLOOKUP('683.4'!A89,'683.4'!A89:N401,14,FALSE)</f>
        <v>27773.99340496795</v>
      </c>
    </row>
    <row r="280" spans="1:4" ht="54" thickTop="1" thickBot="1">
      <c r="A280" s="140" t="s">
        <v>1707</v>
      </c>
      <c r="B280" s="141" t="s">
        <v>1809</v>
      </c>
      <c r="C280" s="136" t="s">
        <v>233</v>
      </c>
      <c r="D280" s="182">
        <f>VLOOKUP('683.5'!A87,'683.5'!A87:N402,14,FALSE)</f>
        <v>72216.883124376269</v>
      </c>
    </row>
    <row r="281" spans="1:4" ht="54" thickTop="1" thickBot="1">
      <c r="A281" s="140" t="s">
        <v>2047</v>
      </c>
      <c r="B281" s="141" t="s">
        <v>1810</v>
      </c>
      <c r="C281" s="136" t="s">
        <v>233</v>
      </c>
      <c r="D281" s="182">
        <f>VLOOKUP('690.1.1'!A89,'690.1.1'!A89:N403,14,FALSE)</f>
        <v>14767.490648674226</v>
      </c>
    </row>
    <row r="282" spans="1:4" ht="54" thickTop="1" thickBot="1">
      <c r="A282" s="140" t="s">
        <v>1710</v>
      </c>
      <c r="B282" s="141" t="s">
        <v>1811</v>
      </c>
      <c r="C282" s="136" t="s">
        <v>233</v>
      </c>
      <c r="D282" s="182">
        <f>VLOOKUP('690.1.2'!A89,'690.1.2'!A89:N404,14,FALSE)</f>
        <v>33612.46859592136</v>
      </c>
    </row>
    <row r="283" spans="1:4" ht="54" thickTop="1" thickBot="1">
      <c r="A283" s="140" t="s">
        <v>1146</v>
      </c>
      <c r="B283" s="141" t="s">
        <v>1812</v>
      </c>
      <c r="C283" s="136" t="s">
        <v>144</v>
      </c>
      <c r="D283" s="182">
        <f>VLOOKUP('700.1'!A89,'700.1'!A89:N405,14,FALSE)</f>
        <v>1967.1899627848829</v>
      </c>
    </row>
    <row r="284" spans="1:4" ht="54" thickTop="1" thickBot="1">
      <c r="A284" s="140" t="s">
        <v>1147</v>
      </c>
      <c r="B284" s="141" t="s">
        <v>1813</v>
      </c>
      <c r="C284" s="136" t="s">
        <v>144</v>
      </c>
      <c r="D284" s="182">
        <f>VLOOKUP('700.2'!A89,'700.2'!A89:N406,14,FALSE)</f>
        <v>1258.3421580077234</v>
      </c>
    </row>
    <row r="285" spans="1:4" ht="54" thickTop="1" thickBot="1">
      <c r="A285" s="140" t="s">
        <v>1148</v>
      </c>
      <c r="B285" s="141" t="s">
        <v>1814</v>
      </c>
      <c r="C285" s="136" t="s">
        <v>233</v>
      </c>
      <c r="D285" s="182">
        <f>VLOOKUP('700.3'!A89,'700.3'!A89:N407,14,FALSE)</f>
        <v>39931.504912305492</v>
      </c>
    </row>
    <row r="286" spans="1:4" ht="54" thickTop="1" thickBot="1">
      <c r="A286" s="140" t="s">
        <v>1149</v>
      </c>
      <c r="B286" s="141" t="s">
        <v>1815</v>
      </c>
      <c r="C286" s="136" t="s">
        <v>233</v>
      </c>
      <c r="D286" s="182">
        <f>VLOOKUP('700.4'!A89,'700.4'!A89:N408,14,FALSE)</f>
        <v>44770.474131906565</v>
      </c>
    </row>
    <row r="287" spans="1:4" ht="54" thickTop="1" thickBot="1">
      <c r="A287" s="140" t="s">
        <v>1150</v>
      </c>
      <c r="B287" s="141" t="s">
        <v>1816</v>
      </c>
      <c r="C287" s="136" t="s">
        <v>1845</v>
      </c>
      <c r="D287" s="182">
        <f>VLOOKUP('701.1'!A89,'701.1'!A89:N409,14,FALSE)</f>
        <v>9874.6755262006282</v>
      </c>
    </row>
    <row r="288" spans="1:4" ht="54" thickTop="1" thickBot="1">
      <c r="A288" s="140" t="s">
        <v>1713</v>
      </c>
      <c r="B288" s="141" t="s">
        <v>1817</v>
      </c>
      <c r="C288" s="136" t="s">
        <v>1845</v>
      </c>
      <c r="D288" s="182">
        <f>VLOOKUP('710.1'!A89,'710.1'!A89:N410,14,FALSE)</f>
        <v>493779.27197313937</v>
      </c>
    </row>
    <row r="289" spans="1:4" ht="54" thickTop="1" thickBot="1">
      <c r="A289" s="140" t="s">
        <v>1151</v>
      </c>
      <c r="B289" s="141" t="s">
        <v>1818</v>
      </c>
      <c r="C289" s="136" t="s">
        <v>233</v>
      </c>
      <c r="D289" s="182">
        <f>VLOOKUP('710.2'!A89,'710.2'!A89:N411,14,FALSE)</f>
        <v>443620.72041728284</v>
      </c>
    </row>
    <row r="290" spans="1:4" ht="54" thickTop="1" thickBot="1">
      <c r="A290" s="140" t="s">
        <v>1152</v>
      </c>
      <c r="B290" s="141" t="s">
        <v>1819</v>
      </c>
      <c r="C290" s="136" t="s">
        <v>1845</v>
      </c>
      <c r="D290" s="182">
        <f>VLOOKUP('720.1'!A89,'720.1'!A89:N412,14,FALSE)</f>
        <v>212005.88239537121</v>
      </c>
    </row>
    <row r="291" spans="1:4" ht="54" thickTop="1" thickBot="1">
      <c r="A291" s="140" t="s">
        <v>1153</v>
      </c>
      <c r="B291" s="141" t="s">
        <v>1820</v>
      </c>
      <c r="C291" s="136" t="s">
        <v>144</v>
      </c>
      <c r="D291" s="182">
        <f>VLOOKUP('730.1'!A89,'730.1'!A89:N413,14,FALSE)</f>
        <v>104594.32052613221</v>
      </c>
    </row>
    <row r="292" spans="1:4" ht="54" thickTop="1" thickBot="1">
      <c r="A292" s="140" t="s">
        <v>1154</v>
      </c>
      <c r="B292" s="141" t="s">
        <v>1821</v>
      </c>
      <c r="C292" s="136" t="s">
        <v>1845</v>
      </c>
      <c r="D292" s="182">
        <f>VLOOKUP('730.2'!A89,'730.2'!A89:N414,14,FALSE)</f>
        <v>64344.017950464142</v>
      </c>
    </row>
    <row r="293" spans="1:4" ht="54" thickTop="1" thickBot="1">
      <c r="A293" s="140" t="s">
        <v>1155</v>
      </c>
      <c r="B293" s="141" t="s">
        <v>1822</v>
      </c>
      <c r="C293" s="136" t="s">
        <v>1845</v>
      </c>
      <c r="D293" s="182">
        <f>VLOOKUP('730.3'!A89,'730.3'!A89:N415,14,FALSE)</f>
        <v>56619.624309602768</v>
      </c>
    </row>
    <row r="294" spans="1:4" ht="54" thickTop="1" thickBot="1">
      <c r="A294" s="140" t="s">
        <v>1714</v>
      </c>
      <c r="B294" s="141" t="s">
        <v>1823</v>
      </c>
      <c r="C294" s="136" t="s">
        <v>1845</v>
      </c>
      <c r="D294" s="182">
        <f>VLOOKUP('730.4'!A89,'730.4'!A89:N416,14,FALSE)</f>
        <v>43292.832598386492</v>
      </c>
    </row>
    <row r="295" spans="1:4" ht="54" thickTop="1" thickBot="1">
      <c r="A295" s="140" t="s">
        <v>1156</v>
      </c>
      <c r="B295" s="141" t="s">
        <v>1824</v>
      </c>
      <c r="C295" s="136" t="s">
        <v>144</v>
      </c>
      <c r="D295" s="182">
        <f>VLOOKUP('731.1'!A89,'731.1'!A89:N417,14,FALSE)</f>
        <v>162850.70477894015</v>
      </c>
    </row>
    <row r="296" spans="1:4" ht="54" thickTop="1" thickBot="1">
      <c r="A296" s="140" t="s">
        <v>1157</v>
      </c>
      <c r="B296" s="141" t="s">
        <v>1825</v>
      </c>
      <c r="C296" s="136" t="s">
        <v>1995</v>
      </c>
      <c r="D296" s="182">
        <f>VLOOKUP('740.1'!A89,'740.1'!A89:N418,14,FALSE)</f>
        <v>11653.764033412766</v>
      </c>
    </row>
    <row r="297" spans="1:4" ht="54" thickTop="1" thickBot="1">
      <c r="A297" s="140" t="s">
        <v>1717</v>
      </c>
      <c r="B297" s="141" t="s">
        <v>1826</v>
      </c>
      <c r="C297" s="136" t="s">
        <v>1845</v>
      </c>
      <c r="D297" s="182">
        <f>VLOOKUP('741.1'!A89,'741.1'!A89:N419,14,FALSE)</f>
        <v>67898.176715990485</v>
      </c>
    </row>
    <row r="298" spans="1:4" ht="54" thickTop="1" thickBot="1">
      <c r="A298" s="140" t="s">
        <v>1158</v>
      </c>
      <c r="B298" s="141" t="s">
        <v>1827</v>
      </c>
      <c r="C298" s="136" t="s">
        <v>144</v>
      </c>
      <c r="D298" s="182">
        <f>VLOOKUP('800.1'!A89,'800.1'!A89:N420,14,FALSE)</f>
        <v>14594.534736686579</v>
      </c>
    </row>
    <row r="299" spans="1:4" ht="54" thickTop="1" thickBot="1">
      <c r="A299" s="140" t="s">
        <v>1159</v>
      </c>
      <c r="B299" s="141" t="s">
        <v>1828</v>
      </c>
      <c r="C299" s="136" t="s">
        <v>144</v>
      </c>
      <c r="D299" s="182">
        <f>VLOOKUP('800.2'!A89,'800.2'!A89:N421,14,FALSE)</f>
        <v>22900.760552331925</v>
      </c>
    </row>
    <row r="300" spans="1:4" ht="54" thickTop="1" thickBot="1">
      <c r="A300" s="140" t="s">
        <v>1160</v>
      </c>
      <c r="B300" s="141" t="s">
        <v>1829</v>
      </c>
      <c r="C300" s="136" t="s">
        <v>144</v>
      </c>
      <c r="D300" s="182">
        <f>VLOOKUP('800.3'!A89,'800.3'!A89:N422,14,FALSE)</f>
        <v>50827.073259883124</v>
      </c>
    </row>
    <row r="301" spans="1:4" ht="54" thickTop="1" thickBot="1">
      <c r="A301" s="140" t="s">
        <v>1161</v>
      </c>
      <c r="B301" s="141" t="s">
        <v>1830</v>
      </c>
      <c r="C301" s="136" t="s">
        <v>144</v>
      </c>
      <c r="D301" s="182">
        <f>VLOOKUP('800.4'!A89,'800.4'!A89:N423,14,FALSE)</f>
        <v>58785.841391786991</v>
      </c>
    </row>
    <row r="302" spans="1:4" ht="54" thickTop="1" thickBot="1">
      <c r="A302" s="140" t="s">
        <v>1718</v>
      </c>
      <c r="B302" s="141" t="s">
        <v>1831</v>
      </c>
      <c r="C302" s="136" t="s">
        <v>1845</v>
      </c>
      <c r="D302" s="182">
        <f>VLOOKUP('802.1'!A89,'802.1'!A89:N424,14,FALSE)</f>
        <v>276910.84704048571</v>
      </c>
    </row>
    <row r="303" spans="1:4" ht="54" thickTop="1" thickBot="1">
      <c r="A303" s="140" t="s">
        <v>1719</v>
      </c>
      <c r="B303" s="141" t="s">
        <v>1881</v>
      </c>
      <c r="C303" s="136" t="s">
        <v>1845</v>
      </c>
      <c r="D303" s="182">
        <f>VLOOKUP('802.2'!A89,'802.2'!A89:N425,14,FALSE)</f>
        <v>69278.860090200367</v>
      </c>
    </row>
    <row r="304" spans="1:4" ht="54" thickTop="1" thickBot="1">
      <c r="A304" s="140" t="s">
        <v>1720</v>
      </c>
      <c r="B304" s="141" t="s">
        <v>1832</v>
      </c>
      <c r="C304" s="136" t="s">
        <v>1845</v>
      </c>
      <c r="D304" s="182">
        <f>VLOOKUP('802.3'!A89,'802.3'!A89:N426,14,FALSE)</f>
        <v>43587.376269019136</v>
      </c>
    </row>
    <row r="305" spans="1:4" ht="54" thickTop="1" thickBot="1">
      <c r="A305" s="140" t="s">
        <v>1721</v>
      </c>
      <c r="B305" s="141" t="s">
        <v>1833</v>
      </c>
      <c r="C305" s="136" t="s">
        <v>1845</v>
      </c>
      <c r="D305" s="182">
        <f>VLOOKUP('802.4'!A89,'802.4'!A89:N427,14,FALSE)</f>
        <v>36892.634098112052</v>
      </c>
    </row>
    <row r="306" spans="1:4" ht="54" thickTop="1" thickBot="1">
      <c r="A306" s="140" t="s">
        <v>1722</v>
      </c>
      <c r="B306" s="141" t="s">
        <v>1834</v>
      </c>
      <c r="C306" s="136" t="s">
        <v>1845</v>
      </c>
      <c r="D306" s="182">
        <f>VLOOKUP('802.5'!A89,'802.5'!A89:N428,14,FALSE)</f>
        <v>301105.96416803636</v>
      </c>
    </row>
    <row r="307" spans="1:4" ht="54" thickTop="1" thickBot="1">
      <c r="A307" s="140" t="s">
        <v>1723</v>
      </c>
      <c r="B307" s="141" t="s">
        <v>1835</v>
      </c>
      <c r="C307" s="136" t="s">
        <v>1845</v>
      </c>
      <c r="D307" s="182">
        <f>VLOOKUP('802.6'!A89,'802.6'!A89:N429,14,FALSE)</f>
        <v>292933.77785622492</v>
      </c>
    </row>
    <row r="308" spans="1:4" ht="54" thickTop="1" thickBot="1">
      <c r="A308" s="140" t="s">
        <v>1724</v>
      </c>
      <c r="B308" s="141" t="s">
        <v>1836</v>
      </c>
      <c r="C308" s="136" t="s">
        <v>1845</v>
      </c>
      <c r="D308" s="182">
        <f>VLOOKUP('802.7'!A89,'802.7'!A89:N430,14,FALSE)</f>
        <v>191369.89359794604</v>
      </c>
    </row>
    <row r="309" spans="1:4" ht="54" thickTop="1" thickBot="1">
      <c r="A309" s="140" t="s">
        <v>1725</v>
      </c>
      <c r="B309" s="141" t="s">
        <v>1837</v>
      </c>
      <c r="C309" s="136" t="s">
        <v>1845</v>
      </c>
      <c r="D309" s="182">
        <f>VLOOKUP('802.8'!A89,'802.8'!A89:N431,14,FALSE)</f>
        <v>163288.23912834673</v>
      </c>
    </row>
    <row r="310" spans="1:4" ht="54" thickTop="1" thickBot="1">
      <c r="A310" s="140" t="s">
        <v>1162</v>
      </c>
      <c r="B310" s="141" t="s">
        <v>1838</v>
      </c>
      <c r="C310" s="136" t="s">
        <v>233</v>
      </c>
      <c r="D310" s="182">
        <f>VLOOKUP('810.1'!A89,'810.1'!A89:N432,14,FALSE)</f>
        <v>14439.62069856641</v>
      </c>
    </row>
    <row r="311" spans="1:4" ht="54" thickTop="1" thickBot="1">
      <c r="A311" s="140" t="s">
        <v>1163</v>
      </c>
      <c r="B311" s="141" t="s">
        <v>1839</v>
      </c>
      <c r="C311" s="136" t="s">
        <v>233</v>
      </c>
      <c r="D311" s="182">
        <f>VLOOKUP('810.2'!A89,'810.2'!A89:N433,14,FALSE)</f>
        <v>11666.863466502793</v>
      </c>
    </row>
    <row r="312" spans="1:4" ht="54" thickTop="1" thickBot="1">
      <c r="A312" s="140" t="s">
        <v>1164</v>
      </c>
      <c r="B312" s="141" t="s">
        <v>1840</v>
      </c>
      <c r="C312" s="136" t="s">
        <v>233</v>
      </c>
      <c r="D312" s="182">
        <f>VLOOKUP('810.3'!A89,'810.3'!A89:N435,14,FALSE)</f>
        <v>5404.5203835987604</v>
      </c>
    </row>
    <row r="313" spans="1:4" ht="57.75" thickTop="1" thickBot="1">
      <c r="A313" s="140" t="s">
        <v>1726</v>
      </c>
      <c r="B313" s="141" t="s">
        <v>2050</v>
      </c>
      <c r="C313" s="136" t="s">
        <v>233</v>
      </c>
      <c r="D313" s="182">
        <f>VLOOKUP('811.1'!A89,'811.1'!A89:N436,14,FALSE)</f>
        <v>30393.243281147606</v>
      </c>
    </row>
    <row r="314" spans="1:4" ht="57.75" thickTop="1" thickBot="1">
      <c r="A314" s="140" t="s">
        <v>1727</v>
      </c>
      <c r="B314" s="141" t="s">
        <v>2051</v>
      </c>
      <c r="C314" s="136" t="s">
        <v>233</v>
      </c>
      <c r="D314" s="182">
        <f>VLOOKUP('811.2'!A89,'811.2'!A89:N437,14,FALSE)</f>
        <v>37761.490375357091</v>
      </c>
    </row>
    <row r="315" spans="1:4" ht="54" thickTop="1" thickBot="1">
      <c r="A315" s="140" t="s">
        <v>1165</v>
      </c>
      <c r="B315" s="141" t="s">
        <v>2053</v>
      </c>
      <c r="C315" s="136" t="s">
        <v>233</v>
      </c>
      <c r="D315" s="182">
        <f>VLOOKUP('812.1'!A89,'812.1'!A89:N438,14,FALSE)</f>
        <v>65826.938707754001</v>
      </c>
    </row>
    <row r="316" spans="1:4" ht="54" thickTop="1" thickBot="1">
      <c r="A316" s="140" t="s">
        <v>1728</v>
      </c>
      <c r="B316" s="141" t="s">
        <v>1841</v>
      </c>
      <c r="C316" s="136" t="s">
        <v>1995</v>
      </c>
      <c r="D316" s="182">
        <f>VLOOKUP('820.1'!A89,'820.1'!A89:N439,14,FALSE)</f>
        <v>69231.557246345459</v>
      </c>
    </row>
    <row r="317" spans="1:4" ht="54" thickTop="1" thickBot="1">
      <c r="A317" s="140" t="s">
        <v>1729</v>
      </c>
      <c r="B317" s="141" t="s">
        <v>1842</v>
      </c>
      <c r="C317" s="136" t="s">
        <v>984</v>
      </c>
      <c r="D317" s="182">
        <f>VLOOKUP('820.1.2'!A88,'820.1.2'!A88:N440,14,FALSE)</f>
        <v>5689682.0238218624</v>
      </c>
    </row>
    <row r="318" spans="1:4" ht="57.75" thickTop="1" thickBot="1">
      <c r="A318" s="140" t="s">
        <v>1166</v>
      </c>
      <c r="B318" s="141" t="s">
        <v>1843</v>
      </c>
      <c r="C318" s="136" t="s">
        <v>1998</v>
      </c>
      <c r="D318" s="182">
        <f>VLOOKUP('900.1'!A88,'900.1'!A88:N441,14,FALSE)</f>
        <v>1632.5632705776095</v>
      </c>
    </row>
    <row r="319" spans="1:4" ht="57.75" thickTop="1" thickBot="1">
      <c r="A319" s="140" t="s">
        <v>1167</v>
      </c>
      <c r="B319" s="141" t="s">
        <v>2195</v>
      </c>
      <c r="C319" s="136" t="s">
        <v>1999</v>
      </c>
      <c r="D319" s="182">
        <f>VLOOKUP('900.2'!A88,'900.2'!A88:N442,14,FALSE)</f>
        <v>2003.600377527066</v>
      </c>
    </row>
    <row r="320" spans="1:4" ht="54" thickTop="1" thickBot="1">
      <c r="A320" s="140" t="s">
        <v>1168</v>
      </c>
      <c r="B320" s="141" t="s">
        <v>1844</v>
      </c>
      <c r="C320" s="136" t="s">
        <v>1999</v>
      </c>
      <c r="D320" s="182">
        <f>VLOOKUP('900.3'!A88,'900.3'!A88:N443,14,FALSE)</f>
        <v>2003.600377527066</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E8" sqref="E8"/>
    </sheetView>
  </sheetViews>
  <sheetFormatPr baseColWidth="10" defaultColWidth="9.140625" defaultRowHeight="15"/>
  <cols>
    <col min="1" max="1" width="11.5703125" customWidth="1"/>
    <col min="2" max="2" width="9.140625" style="2"/>
    <col min="3" max="3" width="84.5703125" style="1" customWidth="1"/>
    <col min="4" max="4" width="17.7109375" style="186" customWidth="1"/>
    <col min="5" max="5" width="10.855468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20.25" customHeight="1" thickTop="1" thickBot="1">
      <c r="A6" s="653" t="s">
        <v>2237</v>
      </c>
      <c r="B6" s="654" t="s">
        <v>1882</v>
      </c>
      <c r="C6" s="655" t="s">
        <v>2238</v>
      </c>
      <c r="D6" s="656">
        <v>29260</v>
      </c>
    </row>
    <row r="7" spans="1:4" ht="16.5" thickTop="1" thickBot="1">
      <c r="A7" s="6"/>
      <c r="B7" s="7"/>
      <c r="C7" s="8"/>
      <c r="D7" s="187"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54131</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160817.24361440798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541310</v>
      </c>
    </row>
    <row r="32" spans="1:4" ht="16.5" thickTop="1" thickBot="1">
      <c r="A32" s="657" t="s">
        <v>7</v>
      </c>
      <c r="B32" s="658" t="s">
        <v>1882</v>
      </c>
      <c r="C32" s="659" t="s">
        <v>8</v>
      </c>
      <c r="D32" s="660">
        <f>$D$64*2</f>
        <v>108262</v>
      </c>
    </row>
    <row r="33" spans="1:4" ht="16.5" thickTop="1" thickBot="1">
      <c r="A33" s="657" t="s">
        <v>9</v>
      </c>
      <c r="B33" s="658" t="s">
        <v>1882</v>
      </c>
      <c r="C33" s="659" t="s">
        <v>10</v>
      </c>
      <c r="D33" s="660">
        <f>$D$64*3</f>
        <v>162393</v>
      </c>
    </row>
    <row r="34" spans="1:4" ht="16.5" thickTop="1" thickBot="1">
      <c r="A34" s="657" t="s">
        <v>11</v>
      </c>
      <c r="B34" s="658" t="s">
        <v>1882</v>
      </c>
      <c r="C34" s="659" t="s">
        <v>12</v>
      </c>
      <c r="D34" s="660">
        <f>$D$64*4</f>
        <v>216524</v>
      </c>
    </row>
    <row r="35" spans="1:4" ht="16.5" thickTop="1" thickBot="1">
      <c r="A35" s="657" t="s">
        <v>13</v>
      </c>
      <c r="B35" s="658" t="s">
        <v>1882</v>
      </c>
      <c r="C35" s="659" t="s">
        <v>14</v>
      </c>
      <c r="D35" s="660">
        <f>$D$64*5</f>
        <v>270655</v>
      </c>
    </row>
    <row r="36" spans="1:4" ht="16.5" thickTop="1" thickBot="1">
      <c r="A36" s="657" t="s">
        <v>15</v>
      </c>
      <c r="B36" s="658" t="s">
        <v>1882</v>
      </c>
      <c r="C36" s="659" t="s">
        <v>16</v>
      </c>
      <c r="D36" s="660">
        <f>$D$64*6</f>
        <v>324786</v>
      </c>
    </row>
    <row r="37" spans="1:4" ht="16.5" thickTop="1" thickBot="1">
      <c r="A37" s="657" t="s">
        <v>17</v>
      </c>
      <c r="B37" s="658" t="s">
        <v>1882</v>
      </c>
      <c r="C37" s="659" t="s">
        <v>18</v>
      </c>
      <c r="D37" s="660">
        <f>$D$64*7</f>
        <v>378917</v>
      </c>
    </row>
    <row r="38" spans="1:4" ht="16.5" thickTop="1" thickBot="1">
      <c r="A38" s="657" t="s">
        <v>19</v>
      </c>
      <c r="B38" s="658" t="s">
        <v>1882</v>
      </c>
      <c r="C38" s="659" t="s">
        <v>20</v>
      </c>
      <c r="D38" s="660">
        <f>$D$64*8</f>
        <v>433048</v>
      </c>
    </row>
    <row r="39" spans="1:4" ht="16.5" thickTop="1" thickBot="1">
      <c r="A39" s="657" t="s">
        <v>21</v>
      </c>
      <c r="B39" s="658" t="s">
        <v>1882</v>
      </c>
      <c r="C39" s="659" t="s">
        <v>22</v>
      </c>
      <c r="D39" s="660">
        <f>$D$64*9</f>
        <v>487179</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54131</v>
      </c>
    </row>
    <row r="52" spans="1:4" ht="16.5" thickTop="1" thickBot="1">
      <c r="A52" s="657" t="s">
        <v>48</v>
      </c>
      <c r="B52" s="658" t="s">
        <v>1882</v>
      </c>
      <c r="C52" s="659" t="s">
        <v>49</v>
      </c>
      <c r="D52" s="660">
        <f>D51*2</f>
        <v>108262</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style="9" customWidth="1"/>
    <col min="3" max="3" width="89.7109375" style="10" customWidth="1"/>
    <col min="4" max="4" width="18" style="186" customWidth="1"/>
  </cols>
  <sheetData>
    <row r="1" spans="1:4" ht="15.75" customHeight="1" thickTop="1">
      <c r="A1" s="679" t="s">
        <v>1850</v>
      </c>
      <c r="B1" s="680"/>
      <c r="C1" s="680"/>
      <c r="D1" s="681"/>
    </row>
    <row r="2" spans="1:4" ht="89.25" customHeight="1" thickBot="1">
      <c r="A2" s="682"/>
      <c r="B2" s="683"/>
      <c r="C2" s="683"/>
      <c r="D2" s="684"/>
    </row>
    <row r="3" spans="1:4" ht="39.7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1">
        <v>31129.754117910874</v>
      </c>
    </row>
    <row r="8" spans="1:4" ht="30" customHeight="1" thickTop="1" thickBot="1">
      <c r="A8" s="13" t="s">
        <v>112</v>
      </c>
      <c r="B8" s="11" t="s">
        <v>113</v>
      </c>
      <c r="C8" s="14" t="s">
        <v>114</v>
      </c>
      <c r="D8" s="651">
        <v>1922.531623790202</v>
      </c>
    </row>
    <row r="9" spans="1:4" ht="30" customHeight="1" thickTop="1" thickBot="1">
      <c r="A9" s="13" t="s">
        <v>117</v>
      </c>
      <c r="B9" s="11" t="s">
        <v>113</v>
      </c>
      <c r="C9" s="14" t="s">
        <v>118</v>
      </c>
      <c r="D9" s="651">
        <v>69291.498243896698</v>
      </c>
    </row>
    <row r="10" spans="1:4" ht="30" customHeight="1" thickTop="1" thickBot="1">
      <c r="A10" s="13" t="s">
        <v>119</v>
      </c>
      <c r="B10" s="11" t="s">
        <v>113</v>
      </c>
      <c r="C10" s="14" t="s">
        <v>120</v>
      </c>
      <c r="D10" s="651">
        <v>46875.186395502693</v>
      </c>
    </row>
    <row r="11" spans="1:4" ht="30" customHeight="1" thickTop="1" thickBot="1">
      <c r="A11" s="13" t="s">
        <v>123</v>
      </c>
      <c r="B11" s="11" t="s">
        <v>113</v>
      </c>
      <c r="C11" s="14" t="s">
        <v>124</v>
      </c>
      <c r="D11" s="651">
        <v>22327.814360949698</v>
      </c>
    </row>
    <row r="12" spans="1:4" ht="30" customHeight="1" thickTop="1" thickBot="1">
      <c r="A12" s="13" t="s">
        <v>121</v>
      </c>
      <c r="B12" s="11" t="s">
        <v>113</v>
      </c>
      <c r="C12" s="14" t="s">
        <v>122</v>
      </c>
      <c r="D12" s="651">
        <v>71302.527355131213</v>
      </c>
    </row>
    <row r="13" spans="1:4" ht="30" customHeight="1" thickTop="1" thickBot="1">
      <c r="A13" s="13" t="s">
        <v>125</v>
      </c>
      <c r="B13" s="11" t="s">
        <v>113</v>
      </c>
      <c r="C13" s="14" t="s">
        <v>126</v>
      </c>
      <c r="D13" s="651">
        <v>54849.11517798491</v>
      </c>
    </row>
    <row r="14" spans="1:4" ht="30" customHeight="1" thickTop="1" thickBot="1">
      <c r="A14" s="13" t="s">
        <v>131</v>
      </c>
      <c r="B14" s="11" t="s">
        <v>113</v>
      </c>
      <c r="C14" s="14" t="s">
        <v>132</v>
      </c>
      <c r="D14" s="651">
        <v>162753.99989758324</v>
      </c>
    </row>
    <row r="15" spans="1:4" ht="30" customHeight="1" thickTop="1" thickBot="1">
      <c r="A15" s="13" t="s">
        <v>129</v>
      </c>
      <c r="B15" s="11" t="s">
        <v>113</v>
      </c>
      <c r="C15" s="14" t="s">
        <v>130</v>
      </c>
      <c r="D15" s="651">
        <v>134780.65616518611</v>
      </c>
    </row>
    <row r="16" spans="1:4" ht="30" customHeight="1" thickTop="1" thickBot="1">
      <c r="A16" s="13" t="s">
        <v>127</v>
      </c>
      <c r="B16" s="11" t="s">
        <v>113</v>
      </c>
      <c r="C16" s="14" t="s">
        <v>128</v>
      </c>
      <c r="D16" s="651">
        <v>122065.49992318742</v>
      </c>
    </row>
    <row r="17" spans="1:4" ht="30" customHeight="1" thickTop="1" thickBot="1">
      <c r="A17" s="13" t="s">
        <v>1711</v>
      </c>
      <c r="B17" s="11" t="s">
        <v>113</v>
      </c>
      <c r="C17" s="14" t="s">
        <v>1712</v>
      </c>
      <c r="D17" s="651">
        <v>61701.058573673166</v>
      </c>
    </row>
    <row r="18" spans="1:4" ht="30" customHeight="1" thickTop="1" thickBot="1">
      <c r="A18" s="13" t="s">
        <v>133</v>
      </c>
      <c r="B18" s="11" t="s">
        <v>113</v>
      </c>
      <c r="C18" s="14" t="s">
        <v>134</v>
      </c>
      <c r="D18" s="651">
        <v>67061.768445299807</v>
      </c>
    </row>
    <row r="19" spans="1:4" ht="30" customHeight="1" thickTop="1" thickBot="1">
      <c r="A19" s="13" t="s">
        <v>146</v>
      </c>
      <c r="B19" s="11" t="s">
        <v>113</v>
      </c>
      <c r="C19" s="14" t="s">
        <v>147</v>
      </c>
      <c r="D19" s="651">
        <v>278791.49854956393</v>
      </c>
    </row>
    <row r="20" spans="1:4" ht="30" customHeight="1" thickTop="1" thickBot="1">
      <c r="A20" s="13" t="s">
        <v>135</v>
      </c>
      <c r="B20" s="11" t="s">
        <v>113</v>
      </c>
      <c r="C20" s="14" t="s">
        <v>1884</v>
      </c>
      <c r="D20" s="651">
        <v>56375.951139524113</v>
      </c>
    </row>
    <row r="21" spans="1:4" ht="30" customHeight="1" thickTop="1" thickBot="1">
      <c r="A21" s="13" t="s">
        <v>136</v>
      </c>
      <c r="B21" s="11" t="s">
        <v>113</v>
      </c>
      <c r="C21" s="14" t="s">
        <v>137</v>
      </c>
      <c r="D21" s="651">
        <v>181602.94751072209</v>
      </c>
    </row>
    <row r="22" spans="1:4" ht="30" customHeight="1" thickTop="1" thickBot="1">
      <c r="A22" s="13" t="s">
        <v>138</v>
      </c>
      <c r="B22" s="11" t="s">
        <v>113</v>
      </c>
      <c r="C22" s="14" t="s">
        <v>139</v>
      </c>
      <c r="D22" s="651">
        <v>50478.153068235442</v>
      </c>
    </row>
    <row r="23" spans="1:4" ht="30" customHeight="1" thickTop="1" thickBot="1">
      <c r="A23" s="13" t="s">
        <v>143</v>
      </c>
      <c r="B23" s="11" t="s">
        <v>144</v>
      </c>
      <c r="C23" s="14" t="s">
        <v>145</v>
      </c>
      <c r="D23" s="651">
        <v>37145.548839125295</v>
      </c>
    </row>
    <row r="24" spans="1:4" ht="30" customHeight="1" thickTop="1" thickBot="1">
      <c r="A24" s="13" t="s">
        <v>140</v>
      </c>
      <c r="B24" s="11" t="s">
        <v>998</v>
      </c>
      <c r="C24" s="14" t="s">
        <v>142</v>
      </c>
      <c r="D24" s="651">
        <v>24307.309884704056</v>
      </c>
    </row>
    <row r="25" spans="1:4" ht="30" customHeight="1" thickTop="1" thickBot="1">
      <c r="A25" s="13" t="s">
        <v>148</v>
      </c>
      <c r="B25" s="11" t="s">
        <v>113</v>
      </c>
      <c r="C25" s="14" t="s">
        <v>149</v>
      </c>
      <c r="D25" s="651">
        <v>101721.24993598952</v>
      </c>
    </row>
    <row r="26" spans="1:4" ht="30" customHeight="1" thickTop="1" thickBot="1">
      <c r="A26" s="13" t="s">
        <v>150</v>
      </c>
      <c r="B26" s="11" t="s">
        <v>113</v>
      </c>
      <c r="C26" s="14" t="s">
        <v>151</v>
      </c>
      <c r="D26" s="651">
        <v>104264.28118438926</v>
      </c>
    </row>
    <row r="27" spans="1:4" ht="30" customHeight="1" thickTop="1" thickBot="1">
      <c r="A27" s="13" t="s">
        <v>152</v>
      </c>
      <c r="B27" s="11" t="s">
        <v>113</v>
      </c>
      <c r="C27" s="14" t="s">
        <v>153</v>
      </c>
      <c r="D27" s="651">
        <v>50860.624967994758</v>
      </c>
    </row>
    <row r="28" spans="1:4" ht="30" customHeight="1" thickTop="1" thickBot="1">
      <c r="A28" s="13" t="s">
        <v>154</v>
      </c>
      <c r="B28" s="11" t="s">
        <v>113</v>
      </c>
      <c r="C28" s="14" t="s">
        <v>155</v>
      </c>
      <c r="D28" s="651">
        <v>81376.999948791621</v>
      </c>
    </row>
    <row r="29" spans="1:4" ht="30" customHeight="1" thickTop="1" thickBot="1">
      <c r="A29" s="13" t="s">
        <v>156</v>
      </c>
      <c r="B29" s="11" t="s">
        <v>113</v>
      </c>
      <c r="C29" s="14" t="s">
        <v>157</v>
      </c>
      <c r="D29" s="651">
        <v>682.54958707048968</v>
      </c>
    </row>
    <row r="30" spans="1:4" ht="30" customHeight="1" thickTop="1" thickBot="1">
      <c r="A30" s="13" t="s">
        <v>166</v>
      </c>
      <c r="B30" s="11" t="s">
        <v>113</v>
      </c>
      <c r="C30" s="14" t="s">
        <v>167</v>
      </c>
      <c r="D30" s="651">
        <v>119522.46867478768</v>
      </c>
    </row>
    <row r="31" spans="1:4" ht="30" customHeight="1" thickTop="1" thickBot="1">
      <c r="A31" s="13" t="s">
        <v>162</v>
      </c>
      <c r="B31" s="11" t="s">
        <v>113</v>
      </c>
      <c r="C31" s="14" t="s">
        <v>163</v>
      </c>
      <c r="D31" s="651">
        <v>10927.913880623355</v>
      </c>
    </row>
    <row r="32" spans="1:4" ht="30" customHeight="1" thickTop="1" thickBot="1">
      <c r="A32" s="13" t="s">
        <v>164</v>
      </c>
      <c r="B32" s="11" t="s">
        <v>113</v>
      </c>
      <c r="C32" s="14" t="s">
        <v>165</v>
      </c>
      <c r="D32" s="651">
        <v>50860.624967994758</v>
      </c>
    </row>
    <row r="33" spans="1:4" ht="30" customHeight="1" thickTop="1" thickBot="1">
      <c r="A33" s="13" t="s">
        <v>171</v>
      </c>
      <c r="B33" s="11" t="s">
        <v>113</v>
      </c>
      <c r="C33" s="14" t="s">
        <v>172</v>
      </c>
      <c r="D33" s="651">
        <v>12046.847629919239</v>
      </c>
    </row>
    <row r="34" spans="1:4" ht="30" customHeight="1" thickTop="1" thickBot="1">
      <c r="A34" s="13" t="s">
        <v>160</v>
      </c>
      <c r="B34" s="11" t="s">
        <v>113</v>
      </c>
      <c r="C34" s="14" t="s">
        <v>161</v>
      </c>
      <c r="D34" s="651">
        <v>5586.5310464845443</v>
      </c>
    </row>
    <row r="35" spans="1:4" ht="30" customHeight="1" thickTop="1" thickBot="1">
      <c r="A35" s="13" t="s">
        <v>173</v>
      </c>
      <c r="B35" s="11" t="s">
        <v>113</v>
      </c>
      <c r="C35" s="14" t="s">
        <v>1886</v>
      </c>
      <c r="D35" s="651">
        <v>189649.09838065886</v>
      </c>
    </row>
    <row r="36" spans="1:4" ht="30" customHeight="1" thickTop="1" thickBot="1">
      <c r="A36" s="13" t="s">
        <v>170</v>
      </c>
      <c r="B36" s="11" t="s">
        <v>113</v>
      </c>
      <c r="C36" s="14" t="s">
        <v>1885</v>
      </c>
      <c r="D36" s="651">
        <v>76290.93745199214</v>
      </c>
    </row>
    <row r="37" spans="1:4" ht="30" customHeight="1" thickTop="1" thickBot="1">
      <c r="A37" s="13" t="s">
        <v>168</v>
      </c>
      <c r="B37" s="11" t="s">
        <v>113</v>
      </c>
      <c r="C37" s="14" t="s">
        <v>169</v>
      </c>
      <c r="D37" s="651">
        <v>101721.24993598952</v>
      </c>
    </row>
    <row r="38" spans="1:4" ht="30" customHeight="1" thickTop="1" thickBot="1">
      <c r="A38" s="13" t="s">
        <v>174</v>
      </c>
      <c r="B38" s="11" t="s">
        <v>113</v>
      </c>
      <c r="C38" s="14" t="s">
        <v>175</v>
      </c>
      <c r="D38" s="651">
        <v>71204.874955192659</v>
      </c>
    </row>
    <row r="39" spans="1:4" ht="30" customHeight="1" thickTop="1" thickBot="1">
      <c r="A39" s="13" t="s">
        <v>176</v>
      </c>
      <c r="B39" s="11" t="s">
        <v>113</v>
      </c>
      <c r="C39" s="14" t="s">
        <v>177</v>
      </c>
      <c r="D39" s="651">
        <v>40371.129674595519</v>
      </c>
    </row>
    <row r="40" spans="1:4" ht="30" customHeight="1" thickTop="1" thickBot="1">
      <c r="A40" s="13" t="s">
        <v>180</v>
      </c>
      <c r="B40" s="11" t="s">
        <v>113</v>
      </c>
      <c r="C40" s="14" t="s">
        <v>181</v>
      </c>
      <c r="D40" s="651">
        <v>76290.93745199214</v>
      </c>
    </row>
    <row r="41" spans="1:4" ht="30" customHeight="1" thickTop="1" thickBot="1">
      <c r="A41" s="13" t="s">
        <v>178</v>
      </c>
      <c r="B41" s="11" t="s">
        <v>113</v>
      </c>
      <c r="C41" s="14" t="s">
        <v>179</v>
      </c>
      <c r="D41" s="651">
        <v>80296.720274471416</v>
      </c>
    </row>
    <row r="42" spans="1:4" ht="30" customHeight="1" thickTop="1" thickBot="1">
      <c r="A42" s="13" t="s">
        <v>182</v>
      </c>
      <c r="B42" s="11" t="s">
        <v>113</v>
      </c>
      <c r="C42" s="14" t="s">
        <v>183</v>
      </c>
      <c r="D42" s="651">
        <v>75597.1985274287</v>
      </c>
    </row>
    <row r="43" spans="1:4" ht="30" customHeight="1" thickTop="1" thickBot="1">
      <c r="A43" s="13" t="s">
        <v>1672</v>
      </c>
      <c r="B43" s="11" t="s">
        <v>113</v>
      </c>
      <c r="C43" s="14" t="s">
        <v>1671</v>
      </c>
      <c r="D43" s="651">
        <v>10026.663606190486</v>
      </c>
    </row>
    <row r="44" spans="1:4" ht="30" customHeight="1" thickTop="1" thickBot="1">
      <c r="A44" s="13" t="s">
        <v>184</v>
      </c>
      <c r="B44" s="11" t="s">
        <v>113</v>
      </c>
      <c r="C44" s="14" t="s">
        <v>185</v>
      </c>
      <c r="D44" s="651">
        <v>16459.515452142463</v>
      </c>
    </row>
    <row r="45" spans="1:4" ht="30" customHeight="1" thickTop="1" thickBot="1">
      <c r="A45" s="13" t="s">
        <v>1603</v>
      </c>
      <c r="B45" s="11" t="s">
        <v>113</v>
      </c>
      <c r="C45" s="14" t="s">
        <v>1604</v>
      </c>
      <c r="D45" s="651">
        <v>2100.5438111781837</v>
      </c>
    </row>
    <row r="46" spans="1:4" ht="30" customHeight="1" thickTop="1" thickBot="1">
      <c r="A46" s="13" t="s">
        <v>188</v>
      </c>
      <c r="B46" s="11" t="s">
        <v>113</v>
      </c>
      <c r="C46" s="14" t="s">
        <v>189</v>
      </c>
      <c r="D46" s="651">
        <v>2237.8674985917696</v>
      </c>
    </row>
    <row r="47" spans="1:4" ht="30" customHeight="1" thickTop="1" thickBot="1">
      <c r="A47" s="13" t="s">
        <v>186</v>
      </c>
      <c r="B47" s="11" t="s">
        <v>113</v>
      </c>
      <c r="C47" s="14" t="s">
        <v>187</v>
      </c>
      <c r="D47" s="651">
        <v>3801.3231101079286</v>
      </c>
    </row>
    <row r="48" spans="1:4" ht="30" customHeight="1" thickTop="1" thickBot="1">
      <c r="A48" s="13" t="s">
        <v>190</v>
      </c>
      <c r="B48" s="11" t="s">
        <v>113</v>
      </c>
      <c r="C48" s="14" t="s">
        <v>191</v>
      </c>
      <c r="D48" s="651">
        <v>3694.5157976751393</v>
      </c>
    </row>
    <row r="49" spans="1:4" ht="30" customHeight="1" thickTop="1" thickBot="1">
      <c r="A49" s="13" t="s">
        <v>201</v>
      </c>
      <c r="B49" s="11" t="s">
        <v>113</v>
      </c>
      <c r="C49" s="14" t="s">
        <v>1888</v>
      </c>
      <c r="D49" s="651">
        <v>103900.11910961842</v>
      </c>
    </row>
    <row r="50" spans="1:4" ht="30" customHeight="1" thickTop="1" thickBot="1">
      <c r="A50" s="13" t="s">
        <v>192</v>
      </c>
      <c r="B50" s="11" t="s">
        <v>113</v>
      </c>
      <c r="C50" s="14" t="s">
        <v>193</v>
      </c>
      <c r="D50" s="651">
        <v>42988.417435448529</v>
      </c>
    </row>
    <row r="51" spans="1:4" ht="30" customHeight="1" thickTop="1" thickBot="1">
      <c r="A51" s="13" t="s">
        <v>194</v>
      </c>
      <c r="B51" s="11" t="s">
        <v>113</v>
      </c>
      <c r="C51" s="14" t="s">
        <v>1887</v>
      </c>
      <c r="D51" s="651">
        <v>1812.6726738593334</v>
      </c>
    </row>
    <row r="52" spans="1:4" ht="30" customHeight="1" thickTop="1" thickBot="1">
      <c r="A52" s="13" t="s">
        <v>224</v>
      </c>
      <c r="B52" s="11" t="s">
        <v>92</v>
      </c>
      <c r="C52" s="14" t="s">
        <v>1891</v>
      </c>
      <c r="D52" s="651">
        <v>126691.78237027623</v>
      </c>
    </row>
    <row r="53" spans="1:4" ht="30" customHeight="1" thickTop="1" thickBot="1">
      <c r="A53" s="13" t="s">
        <v>195</v>
      </c>
      <c r="B53" s="11" t="s">
        <v>113</v>
      </c>
      <c r="C53" s="14" t="s">
        <v>196</v>
      </c>
      <c r="D53" s="651">
        <v>16454.429389645666</v>
      </c>
    </row>
    <row r="54" spans="1:4" ht="30" customHeight="1" thickTop="1" thickBot="1">
      <c r="A54" s="13" t="s">
        <v>214</v>
      </c>
      <c r="B54" s="11" t="s">
        <v>113</v>
      </c>
      <c r="C54" s="14" t="s">
        <v>215</v>
      </c>
      <c r="D54" s="651">
        <v>14057.876741153752</v>
      </c>
    </row>
    <row r="55" spans="1:4" ht="30" customHeight="1" thickTop="1" thickBot="1">
      <c r="A55" s="13" t="s">
        <v>197</v>
      </c>
      <c r="B55" s="11" t="s">
        <v>113</v>
      </c>
      <c r="C55" s="14" t="s">
        <v>198</v>
      </c>
      <c r="D55" s="651">
        <v>151362.23711725176</v>
      </c>
    </row>
    <row r="56" spans="1:4" ht="30" customHeight="1" thickTop="1" thickBot="1">
      <c r="A56" s="13" t="s">
        <v>199</v>
      </c>
      <c r="B56" s="11" t="s">
        <v>113</v>
      </c>
      <c r="C56" s="14" t="s">
        <v>200</v>
      </c>
      <c r="D56" s="651">
        <v>5949.6759087560267</v>
      </c>
    </row>
    <row r="57" spans="1:4" ht="30" customHeight="1" thickTop="1" thickBot="1">
      <c r="A57" s="13" t="s">
        <v>202</v>
      </c>
      <c r="B57" s="11" t="s">
        <v>113</v>
      </c>
      <c r="C57" s="14" t="s">
        <v>203</v>
      </c>
      <c r="D57" s="651">
        <v>60150.826724648687</v>
      </c>
    </row>
    <row r="58" spans="1:4" ht="30" customHeight="1" thickTop="1" thickBot="1">
      <c r="A58" s="13" t="s">
        <v>212</v>
      </c>
      <c r="B58" s="11" t="s">
        <v>113</v>
      </c>
      <c r="C58" s="14" t="s">
        <v>213</v>
      </c>
      <c r="D58" s="651">
        <v>36761.042514367255</v>
      </c>
    </row>
    <row r="59" spans="1:4" ht="30" customHeight="1" thickTop="1" thickBot="1">
      <c r="A59" s="13" t="s">
        <v>206</v>
      </c>
      <c r="B59" s="11" t="s">
        <v>113</v>
      </c>
      <c r="C59" s="14" t="s">
        <v>207</v>
      </c>
      <c r="D59" s="651">
        <v>10183.314331091911</v>
      </c>
    </row>
    <row r="60" spans="1:4" ht="30" customHeight="1" thickTop="1" thickBot="1">
      <c r="A60" s="13" t="s">
        <v>204</v>
      </c>
      <c r="B60" s="11" t="s">
        <v>113</v>
      </c>
      <c r="C60" s="14" t="s">
        <v>205</v>
      </c>
      <c r="D60" s="651">
        <v>12390.665454702883</v>
      </c>
    </row>
    <row r="61" spans="1:4" ht="30" customHeight="1" thickTop="1" thickBot="1">
      <c r="A61" s="13" t="s">
        <v>208</v>
      </c>
      <c r="B61" s="11" t="s">
        <v>113</v>
      </c>
      <c r="C61" s="14" t="s">
        <v>209</v>
      </c>
      <c r="D61" s="651">
        <v>14773.994340703119</v>
      </c>
    </row>
    <row r="62" spans="1:4" ht="30" customHeight="1" thickTop="1" thickBot="1">
      <c r="A62" s="13" t="s">
        <v>210</v>
      </c>
      <c r="B62" s="11" t="s">
        <v>113</v>
      </c>
      <c r="C62" s="14" t="s">
        <v>211</v>
      </c>
      <c r="D62" s="651">
        <v>17119.686364227036</v>
      </c>
    </row>
    <row r="63" spans="1:4" ht="30" customHeight="1" thickTop="1" thickBot="1">
      <c r="A63" s="13" t="s">
        <v>217</v>
      </c>
      <c r="B63" s="11" t="s">
        <v>113</v>
      </c>
      <c r="C63" s="14" t="s">
        <v>218</v>
      </c>
      <c r="D63" s="651">
        <v>19863.108475000674</v>
      </c>
    </row>
    <row r="64" spans="1:4" ht="30" customHeight="1" thickTop="1" thickBot="1">
      <c r="A64" s="13" t="s">
        <v>219</v>
      </c>
      <c r="B64" s="11" t="s">
        <v>113</v>
      </c>
      <c r="C64" s="14" t="s">
        <v>220</v>
      </c>
      <c r="D64" s="651">
        <v>14974.385203077018</v>
      </c>
    </row>
    <row r="65" spans="1:4" ht="30" customHeight="1" thickTop="1" thickBot="1">
      <c r="A65" s="13" t="s">
        <v>216</v>
      </c>
      <c r="B65" s="11" t="s">
        <v>113</v>
      </c>
      <c r="C65" s="14" t="s">
        <v>1889</v>
      </c>
      <c r="D65" s="651">
        <v>3051.6374980796854</v>
      </c>
    </row>
    <row r="66" spans="1:4" ht="30" customHeight="1" thickTop="1" thickBot="1">
      <c r="A66" s="13" t="s">
        <v>221</v>
      </c>
      <c r="B66" s="11" t="s">
        <v>113</v>
      </c>
      <c r="C66" s="14" t="s">
        <v>1890</v>
      </c>
      <c r="D66" s="651">
        <v>82545.777110556141</v>
      </c>
    </row>
    <row r="67" spans="1:4" ht="30" customHeight="1" thickTop="1" thickBot="1">
      <c r="A67" s="13" t="s">
        <v>222</v>
      </c>
      <c r="B67" s="11" t="s">
        <v>113</v>
      </c>
      <c r="C67" s="14" t="s">
        <v>223</v>
      </c>
      <c r="D67" s="651">
        <v>22911.69433558228</v>
      </c>
    </row>
    <row r="68" spans="1:4" ht="30" customHeight="1" thickTop="1" thickBot="1">
      <c r="A68" s="13" t="s">
        <v>225</v>
      </c>
      <c r="B68" s="11" t="s">
        <v>113</v>
      </c>
      <c r="C68" s="14" t="s">
        <v>226</v>
      </c>
      <c r="D68" s="651">
        <v>77572.625201185612</v>
      </c>
    </row>
    <row r="69" spans="1:4" ht="30" customHeight="1" thickTop="1" thickBot="1">
      <c r="A69" s="13" t="s">
        <v>227</v>
      </c>
      <c r="B69" s="11" t="s">
        <v>113</v>
      </c>
      <c r="C69" s="14" t="s">
        <v>1892</v>
      </c>
      <c r="D69" s="651">
        <v>10172.124993598953</v>
      </c>
    </row>
    <row r="70" spans="1:4" ht="30" customHeight="1" thickTop="1" thickBot="1">
      <c r="A70" s="13" t="s">
        <v>232</v>
      </c>
      <c r="B70" s="11" t="s">
        <v>233</v>
      </c>
      <c r="C70" s="14" t="s">
        <v>1895</v>
      </c>
      <c r="D70" s="651">
        <v>2090.3716861845846</v>
      </c>
    </row>
    <row r="71" spans="1:4" ht="30" customHeight="1" thickTop="1" thickBot="1">
      <c r="A71" s="13" t="s">
        <v>228</v>
      </c>
      <c r="B71" s="11" t="s">
        <v>113</v>
      </c>
      <c r="C71" s="14" t="s">
        <v>1893</v>
      </c>
      <c r="D71" s="651">
        <v>2444.3616359618281</v>
      </c>
    </row>
    <row r="72" spans="1:4" ht="30" customHeight="1" thickTop="1" thickBot="1">
      <c r="A72" s="13" t="s">
        <v>229</v>
      </c>
      <c r="B72" s="11" t="s">
        <v>113</v>
      </c>
      <c r="C72" s="14" t="s">
        <v>1894</v>
      </c>
      <c r="D72" s="651">
        <v>9711.3277313889193</v>
      </c>
    </row>
    <row r="73" spans="1:4" ht="30" customHeight="1" thickTop="1" thickBot="1">
      <c r="A73" s="13" t="s">
        <v>230</v>
      </c>
      <c r="B73" s="11" t="s">
        <v>113</v>
      </c>
      <c r="C73" s="14" t="s">
        <v>231</v>
      </c>
      <c r="D73" s="651">
        <v>4384.185872241148</v>
      </c>
    </row>
    <row r="74" spans="1:4" ht="30" customHeight="1" thickTop="1" thickBot="1">
      <c r="A74" s="13" t="s">
        <v>234</v>
      </c>
      <c r="B74" s="11" t="s">
        <v>113</v>
      </c>
      <c r="C74" s="14" t="s">
        <v>235</v>
      </c>
      <c r="D74" s="651">
        <v>10601.388668328827</v>
      </c>
    </row>
    <row r="75" spans="1:4" ht="30" customHeight="1" thickTop="1" thickBot="1">
      <c r="A75" s="13" t="s">
        <v>236</v>
      </c>
      <c r="B75" s="11" t="s">
        <v>113</v>
      </c>
      <c r="C75" s="14" t="s">
        <v>237</v>
      </c>
      <c r="D75" s="651">
        <v>356024.37477596331</v>
      </c>
    </row>
    <row r="76" spans="1:4" ht="30" customHeight="1" thickTop="1" thickBot="1">
      <c r="A76" s="13" t="s">
        <v>238</v>
      </c>
      <c r="B76" s="11" t="s">
        <v>113</v>
      </c>
      <c r="C76" s="14" t="s">
        <v>239</v>
      </c>
      <c r="D76" s="651">
        <v>537513.39448675711</v>
      </c>
    </row>
    <row r="77" spans="1:4" ht="30" customHeight="1" thickTop="1" thickBot="1">
      <c r="A77" s="13" t="s">
        <v>240</v>
      </c>
      <c r="B77" s="11" t="s">
        <v>113</v>
      </c>
      <c r="C77" s="14" t="s">
        <v>1896</v>
      </c>
      <c r="D77" s="651">
        <v>165404.85567091513</v>
      </c>
    </row>
    <row r="78" spans="1:4" ht="30" customHeight="1" thickTop="1" thickBot="1">
      <c r="A78" s="13" t="s">
        <v>241</v>
      </c>
      <c r="B78" s="11" t="s">
        <v>113</v>
      </c>
      <c r="C78" s="14" t="s">
        <v>1897</v>
      </c>
      <c r="D78" s="651">
        <v>109697.21314347046</v>
      </c>
    </row>
    <row r="79" spans="1:4" ht="30" customHeight="1" thickTop="1" thickBot="1">
      <c r="A79" s="13" t="s">
        <v>246</v>
      </c>
      <c r="B79" s="11" t="s">
        <v>113</v>
      </c>
      <c r="C79" s="14" t="s">
        <v>1902</v>
      </c>
      <c r="D79" s="651">
        <v>109697.21314347046</v>
      </c>
    </row>
    <row r="80" spans="1:4" ht="30" customHeight="1" thickTop="1" thickBot="1">
      <c r="A80" s="13" t="s">
        <v>243</v>
      </c>
      <c r="B80" s="11" t="s">
        <v>113</v>
      </c>
      <c r="C80" s="14" t="s">
        <v>1899</v>
      </c>
      <c r="D80" s="651">
        <v>193613.17549066438</v>
      </c>
    </row>
    <row r="81" spans="1:4" ht="30" customHeight="1" thickTop="1" thickBot="1">
      <c r="A81" s="13" t="s">
        <v>244</v>
      </c>
      <c r="B81" s="11" t="s">
        <v>113</v>
      </c>
      <c r="C81" s="14" t="s">
        <v>1900</v>
      </c>
      <c r="D81" s="651">
        <v>341828.15713489661</v>
      </c>
    </row>
    <row r="82" spans="1:4" ht="30" customHeight="1" thickTop="1" thickBot="1">
      <c r="A82" s="13" t="s">
        <v>245</v>
      </c>
      <c r="B82" s="11" t="s">
        <v>113</v>
      </c>
      <c r="C82" s="14" t="s">
        <v>1901</v>
      </c>
      <c r="D82" s="651">
        <v>214675.57750241036</v>
      </c>
    </row>
    <row r="83" spans="1:4" ht="30" customHeight="1" thickTop="1" thickBot="1">
      <c r="A83" s="13" t="s">
        <v>247</v>
      </c>
      <c r="B83" s="11" t="s">
        <v>113</v>
      </c>
      <c r="C83" s="14" t="s">
        <v>1903</v>
      </c>
      <c r="D83" s="651">
        <v>214675.57750241036</v>
      </c>
    </row>
    <row r="84" spans="1:4" ht="30" customHeight="1" thickTop="1" thickBot="1">
      <c r="A84" s="13" t="s">
        <v>242</v>
      </c>
      <c r="B84" s="11" t="s">
        <v>113</v>
      </c>
      <c r="C84" s="14" t="s">
        <v>1898</v>
      </c>
      <c r="D84" s="651">
        <v>218344.66298760151</v>
      </c>
    </row>
    <row r="85" spans="1:4" ht="30" customHeight="1" thickTop="1" thickBot="1">
      <c r="A85" s="13" t="s">
        <v>248</v>
      </c>
      <c r="B85" s="11" t="s">
        <v>113</v>
      </c>
      <c r="C85" s="14" t="s">
        <v>1904</v>
      </c>
      <c r="D85" s="651">
        <v>258267.20194997932</v>
      </c>
    </row>
    <row r="86" spans="1:4" ht="30" customHeight="1" thickTop="1" thickBot="1">
      <c r="A86" s="13" t="s">
        <v>249</v>
      </c>
      <c r="B86" s="11" t="s">
        <v>113</v>
      </c>
      <c r="C86" s="14" t="s">
        <v>250</v>
      </c>
      <c r="D86" s="651">
        <v>3704.6879226687383</v>
      </c>
    </row>
    <row r="87" spans="1:4" ht="30" customHeight="1" thickTop="1" thickBot="1">
      <c r="A87" s="13" t="s">
        <v>255</v>
      </c>
      <c r="B87" s="11" t="s">
        <v>113</v>
      </c>
      <c r="C87" s="14" t="s">
        <v>256</v>
      </c>
      <c r="D87" s="651">
        <v>1956592.9843312681</v>
      </c>
    </row>
    <row r="88" spans="1:4" ht="30" customHeight="1" thickTop="1" thickBot="1">
      <c r="A88" s="13" t="s">
        <v>253</v>
      </c>
      <c r="B88" s="11" t="s">
        <v>113</v>
      </c>
      <c r="C88" s="14" t="s">
        <v>254</v>
      </c>
      <c r="D88" s="651">
        <v>16713.818576982438</v>
      </c>
    </row>
    <row r="89" spans="1:4" ht="30" customHeight="1" thickTop="1" thickBot="1">
      <c r="A89" s="13" t="s">
        <v>251</v>
      </c>
      <c r="B89" s="11" t="s">
        <v>113</v>
      </c>
      <c r="C89" s="14" t="s">
        <v>252</v>
      </c>
      <c r="D89" s="651">
        <v>21939.23918619422</v>
      </c>
    </row>
    <row r="90" spans="1:4" ht="30" customHeight="1" thickTop="1" thickBot="1">
      <c r="A90" s="13" t="s">
        <v>257</v>
      </c>
      <c r="B90" s="11" t="s">
        <v>113</v>
      </c>
      <c r="C90" s="14" t="s">
        <v>258</v>
      </c>
      <c r="D90" s="651">
        <v>7212.0366204616566</v>
      </c>
    </row>
    <row r="91" spans="1:4" ht="30" customHeight="1" thickTop="1" thickBot="1">
      <c r="A91" s="13" t="s">
        <v>259</v>
      </c>
      <c r="B91" s="11" t="s">
        <v>113</v>
      </c>
      <c r="C91" s="14" t="s">
        <v>260</v>
      </c>
      <c r="D91" s="651">
        <v>74594.22700305983</v>
      </c>
    </row>
    <row r="92" spans="1:4" ht="30" customHeight="1" thickTop="1" thickBot="1">
      <c r="A92" s="13" t="s">
        <v>261</v>
      </c>
      <c r="B92" s="11" t="s">
        <v>113</v>
      </c>
      <c r="C92" s="14" t="s">
        <v>262</v>
      </c>
      <c r="D92" s="651">
        <v>7469.3913827997103</v>
      </c>
    </row>
    <row r="93" spans="1:4" ht="30" customHeight="1" thickTop="1" thickBot="1">
      <c r="A93" s="13" t="s">
        <v>263</v>
      </c>
      <c r="B93" s="11" t="s">
        <v>113</v>
      </c>
      <c r="C93" s="14" t="s">
        <v>264</v>
      </c>
      <c r="D93" s="651">
        <v>7438.8750078189141</v>
      </c>
    </row>
    <row r="94" spans="1:4" ht="30" customHeight="1" thickTop="1" thickBot="1">
      <c r="A94" s="13" t="s">
        <v>265</v>
      </c>
      <c r="B94" s="11" t="s">
        <v>113</v>
      </c>
      <c r="C94" s="14" t="s">
        <v>266</v>
      </c>
      <c r="D94" s="651">
        <v>15934.633802472759</v>
      </c>
    </row>
    <row r="95" spans="1:4" ht="30" customHeight="1" thickTop="1" thickBot="1">
      <c r="A95" s="13" t="s">
        <v>267</v>
      </c>
      <c r="B95" s="11" t="s">
        <v>113</v>
      </c>
      <c r="C95" s="14" t="s">
        <v>268</v>
      </c>
      <c r="D95" s="651">
        <v>53575.565128786322</v>
      </c>
    </row>
    <row r="96" spans="1:4" ht="30" customHeight="1" thickTop="1" thickBot="1">
      <c r="A96" s="13" t="s">
        <v>269</v>
      </c>
      <c r="B96" s="11" t="s">
        <v>113</v>
      </c>
      <c r="C96" s="14" t="s">
        <v>270</v>
      </c>
      <c r="D96" s="651">
        <v>183098.24988478114</v>
      </c>
    </row>
    <row r="97" spans="1:4" ht="30" customHeight="1" thickTop="1" thickBot="1">
      <c r="A97" s="13" t="s">
        <v>271</v>
      </c>
      <c r="B97" s="11" t="s">
        <v>113</v>
      </c>
      <c r="C97" s="14" t="s">
        <v>272</v>
      </c>
      <c r="D97" s="651">
        <v>152581.87490398428</v>
      </c>
    </row>
    <row r="98" spans="1:4" ht="30" customHeight="1" thickTop="1" thickBot="1">
      <c r="A98" s="13" t="s">
        <v>273</v>
      </c>
      <c r="B98" s="11" t="s">
        <v>113</v>
      </c>
      <c r="C98" s="14" t="s">
        <v>274</v>
      </c>
      <c r="D98" s="651">
        <v>7419.5479703310757</v>
      </c>
    </row>
    <row r="99" spans="1:4" ht="30" customHeight="1" thickTop="1" thickBot="1">
      <c r="A99" s="13" t="s">
        <v>275</v>
      </c>
      <c r="B99" s="11" t="s">
        <v>113</v>
      </c>
      <c r="C99" s="14" t="s">
        <v>276</v>
      </c>
      <c r="D99" s="651">
        <v>27339.620345295905</v>
      </c>
    </row>
    <row r="100" spans="1:4" ht="30" customHeight="1" thickTop="1" thickBot="1">
      <c r="A100" s="13" t="s">
        <v>277</v>
      </c>
      <c r="B100" s="11" t="s">
        <v>113</v>
      </c>
      <c r="C100" s="14" t="s">
        <v>278</v>
      </c>
      <c r="D100" s="651">
        <v>380894.2031728134</v>
      </c>
    </row>
    <row r="101" spans="1:4" ht="30" customHeight="1" thickTop="1" thickBot="1">
      <c r="A101" s="13" t="s">
        <v>279</v>
      </c>
      <c r="B101" s="11" t="s">
        <v>113</v>
      </c>
      <c r="C101" s="14" t="s">
        <v>1905</v>
      </c>
      <c r="D101" s="651">
        <v>430147.63239181956</v>
      </c>
    </row>
    <row r="102" spans="1:4" ht="30" customHeight="1" thickTop="1" thickBot="1">
      <c r="A102" s="13" t="s">
        <v>280</v>
      </c>
      <c r="B102" s="11" t="s">
        <v>113</v>
      </c>
      <c r="C102" s="14" t="s">
        <v>281</v>
      </c>
      <c r="D102" s="651">
        <v>487495.02146823233</v>
      </c>
    </row>
    <row r="103" spans="1:4" ht="30" customHeight="1" thickTop="1" thickBot="1">
      <c r="A103" s="13" t="s">
        <v>282</v>
      </c>
      <c r="B103" s="11" t="s">
        <v>113</v>
      </c>
      <c r="C103" s="14" t="s">
        <v>283</v>
      </c>
      <c r="D103" s="651">
        <v>555375.64597551688</v>
      </c>
    </row>
    <row r="104" spans="1:4" ht="30" customHeight="1" thickTop="1" thickBot="1">
      <c r="A104" s="13" t="s">
        <v>284</v>
      </c>
      <c r="B104" s="11" t="s">
        <v>113</v>
      </c>
      <c r="C104" s="14" t="s">
        <v>285</v>
      </c>
      <c r="D104" s="651">
        <v>570751.830115841</v>
      </c>
    </row>
    <row r="105" spans="1:4" ht="30" customHeight="1" thickTop="1" thickBot="1">
      <c r="A105" s="13" t="s">
        <v>286</v>
      </c>
      <c r="B105" s="11" t="s">
        <v>113</v>
      </c>
      <c r="C105" s="14" t="s">
        <v>287</v>
      </c>
      <c r="D105" s="651">
        <v>255276.59720186124</v>
      </c>
    </row>
    <row r="106" spans="1:4" ht="30" customHeight="1" thickTop="1" thickBot="1">
      <c r="A106" s="13" t="s">
        <v>288</v>
      </c>
      <c r="B106" s="11" t="s">
        <v>113</v>
      </c>
      <c r="C106" s="14" t="s">
        <v>289</v>
      </c>
      <c r="D106" s="651">
        <v>7524.3208577651449</v>
      </c>
    </row>
    <row r="107" spans="1:4" ht="30" customHeight="1" thickTop="1" thickBot="1">
      <c r="A107" s="13" t="s">
        <v>290</v>
      </c>
      <c r="B107" s="11" t="s">
        <v>113</v>
      </c>
      <c r="C107" s="14" t="s">
        <v>291</v>
      </c>
      <c r="D107" s="651">
        <v>694066.46698824246</v>
      </c>
    </row>
    <row r="108" spans="1:4" ht="30" customHeight="1" thickTop="1" thickBot="1">
      <c r="A108" s="13" t="s">
        <v>292</v>
      </c>
      <c r="B108" s="11" t="s">
        <v>113</v>
      </c>
      <c r="C108" s="14" t="s">
        <v>293</v>
      </c>
      <c r="D108" s="651">
        <v>5686.2178714218144</v>
      </c>
    </row>
    <row r="109" spans="1:4" ht="30" customHeight="1" thickTop="1" thickBot="1">
      <c r="A109" s="13" t="s">
        <v>294</v>
      </c>
      <c r="B109" s="11" t="s">
        <v>113</v>
      </c>
      <c r="C109" s="14" t="s">
        <v>1906</v>
      </c>
      <c r="D109" s="651">
        <v>504128.48025776533</v>
      </c>
    </row>
    <row r="110" spans="1:4" ht="30" customHeight="1" thickTop="1" thickBot="1">
      <c r="A110" s="13" t="s">
        <v>295</v>
      </c>
      <c r="B110" s="11" t="s">
        <v>113</v>
      </c>
      <c r="C110" s="14" t="s">
        <v>296</v>
      </c>
      <c r="D110" s="651">
        <v>2030.3561487223508</v>
      </c>
    </row>
    <row r="111" spans="1:4" ht="30" customHeight="1" thickTop="1" thickBot="1">
      <c r="A111" s="13" t="s">
        <v>297</v>
      </c>
      <c r="B111" s="11" t="s">
        <v>113</v>
      </c>
      <c r="C111" s="14" t="s">
        <v>298</v>
      </c>
      <c r="D111" s="651">
        <v>120666.83273656757</v>
      </c>
    </row>
    <row r="112" spans="1:4" ht="30" customHeight="1" thickTop="1" thickBot="1">
      <c r="A112" s="13" t="s">
        <v>299</v>
      </c>
      <c r="B112" s="11" t="s">
        <v>113</v>
      </c>
      <c r="C112" s="14" t="s">
        <v>300</v>
      </c>
      <c r="D112" s="651">
        <v>509231.83536705392</v>
      </c>
    </row>
    <row r="113" spans="1:4" ht="30" customHeight="1" thickTop="1" thickBot="1">
      <c r="A113" s="13" t="s">
        <v>301</v>
      </c>
      <c r="B113" s="11" t="s">
        <v>113</v>
      </c>
      <c r="C113" s="14" t="s">
        <v>302</v>
      </c>
      <c r="D113" s="651">
        <v>6762.4286957445838</v>
      </c>
    </row>
    <row r="114" spans="1:4" ht="30" customHeight="1" thickTop="1" thickBot="1">
      <c r="A114" s="13" t="s">
        <v>305</v>
      </c>
      <c r="B114" s="11" t="s">
        <v>113</v>
      </c>
      <c r="C114" s="14" t="s">
        <v>306</v>
      </c>
      <c r="D114" s="651">
        <v>122364.56039799923</v>
      </c>
    </row>
    <row r="115" spans="1:4" ht="30" customHeight="1" thickTop="1" thickBot="1">
      <c r="A115" s="13" t="s">
        <v>303</v>
      </c>
      <c r="B115" s="11" t="s">
        <v>113</v>
      </c>
      <c r="C115" s="14" t="s">
        <v>304</v>
      </c>
      <c r="D115" s="651">
        <v>121033.02923633713</v>
      </c>
    </row>
    <row r="116" spans="1:4" ht="30" customHeight="1" thickTop="1" thickBot="1">
      <c r="A116" s="13" t="s">
        <v>309</v>
      </c>
      <c r="B116" s="11" t="s">
        <v>113</v>
      </c>
      <c r="C116" s="14" t="s">
        <v>1907</v>
      </c>
      <c r="D116" s="651">
        <v>123247.50084744362</v>
      </c>
    </row>
    <row r="117" spans="1:4" ht="30" customHeight="1" thickTop="1" thickBot="1">
      <c r="A117" s="13" t="s">
        <v>310</v>
      </c>
      <c r="B117" s="11" t="s">
        <v>113</v>
      </c>
      <c r="C117" s="14" t="s">
        <v>311</v>
      </c>
      <c r="D117" s="651">
        <v>120666.83273656757</v>
      </c>
    </row>
    <row r="118" spans="1:4" ht="30" customHeight="1" thickTop="1" thickBot="1">
      <c r="A118" s="13" t="s">
        <v>313</v>
      </c>
      <c r="B118" s="11" t="s">
        <v>113</v>
      </c>
      <c r="C118" s="14" t="s">
        <v>1909</v>
      </c>
      <c r="D118" s="651">
        <v>176344.9761015308</v>
      </c>
    </row>
    <row r="119" spans="1:4" ht="30" customHeight="1" thickTop="1" thickBot="1">
      <c r="A119" s="13" t="s">
        <v>318</v>
      </c>
      <c r="B119" s="11" t="s">
        <v>113</v>
      </c>
      <c r="C119" s="14" t="s">
        <v>319</v>
      </c>
      <c r="D119" s="651">
        <v>168475.82020648263</v>
      </c>
    </row>
    <row r="120" spans="1:4" ht="30" customHeight="1" thickTop="1" thickBot="1">
      <c r="A120" s="13" t="s">
        <v>314</v>
      </c>
      <c r="B120" s="11" t="s">
        <v>113</v>
      </c>
      <c r="C120" s="14" t="s">
        <v>315</v>
      </c>
      <c r="D120" s="651">
        <v>159926.14914936273</v>
      </c>
    </row>
    <row r="121" spans="1:4" ht="30" customHeight="1" thickTop="1" thickBot="1">
      <c r="A121" s="13" t="s">
        <v>1648</v>
      </c>
      <c r="B121" s="11" t="s">
        <v>113</v>
      </c>
      <c r="C121" s="14" t="s">
        <v>1649</v>
      </c>
      <c r="D121" s="651">
        <v>122065.49992318742</v>
      </c>
    </row>
    <row r="122" spans="1:4" ht="30" customHeight="1" thickTop="1" thickBot="1">
      <c r="A122" s="13" t="s">
        <v>322</v>
      </c>
      <c r="B122" s="11" t="s">
        <v>113</v>
      </c>
      <c r="C122" s="14" t="s">
        <v>323</v>
      </c>
      <c r="D122" s="651">
        <v>118191.95472562495</v>
      </c>
    </row>
    <row r="123" spans="1:4" ht="30" customHeight="1" thickTop="1" thickBot="1">
      <c r="A123" s="13" t="s">
        <v>320</v>
      </c>
      <c r="B123" s="11" t="s">
        <v>113</v>
      </c>
      <c r="C123" s="14" t="s">
        <v>321</v>
      </c>
      <c r="D123" s="651">
        <v>119291.56143743299</v>
      </c>
    </row>
    <row r="124" spans="1:4" ht="30" customHeight="1" thickTop="1" thickBot="1">
      <c r="A124" s="13" t="s">
        <v>312</v>
      </c>
      <c r="B124" s="11" t="s">
        <v>113</v>
      </c>
      <c r="C124" s="14" t="s">
        <v>1908</v>
      </c>
      <c r="D124" s="651">
        <v>137323.68741358587</v>
      </c>
    </row>
    <row r="125" spans="1:4" ht="30" customHeight="1" thickTop="1" thickBot="1">
      <c r="A125" s="13" t="s">
        <v>316</v>
      </c>
      <c r="B125" s="11" t="s">
        <v>113</v>
      </c>
      <c r="C125" s="14" t="s">
        <v>317</v>
      </c>
      <c r="D125" s="651">
        <v>158596.65241269933</v>
      </c>
    </row>
    <row r="126" spans="1:4" ht="30" customHeight="1" thickTop="1" thickBot="1">
      <c r="A126" s="13" t="s">
        <v>307</v>
      </c>
      <c r="B126" s="11" t="s">
        <v>113</v>
      </c>
      <c r="C126" s="14" t="s">
        <v>308</v>
      </c>
      <c r="D126" s="651">
        <v>114105.81211569624</v>
      </c>
    </row>
    <row r="127" spans="1:4" ht="30" customHeight="1" thickTop="1" thickBot="1">
      <c r="A127" s="13" t="s">
        <v>324</v>
      </c>
      <c r="B127" s="11" t="s">
        <v>113</v>
      </c>
      <c r="C127" s="14" t="s">
        <v>325</v>
      </c>
      <c r="D127" s="651">
        <v>3488.0216603050808</v>
      </c>
    </row>
    <row r="128" spans="1:4" ht="30" customHeight="1" thickTop="1" thickBot="1">
      <c r="A128" s="13" t="s">
        <v>326</v>
      </c>
      <c r="B128" s="11" t="s">
        <v>113</v>
      </c>
      <c r="C128" s="14" t="s">
        <v>327</v>
      </c>
      <c r="D128" s="651">
        <v>75194.382377682181</v>
      </c>
    </row>
    <row r="129" spans="1:4" ht="30" customHeight="1" thickTop="1" thickBot="1">
      <c r="A129" s="13" t="s">
        <v>328</v>
      </c>
      <c r="B129" s="11" t="s">
        <v>113</v>
      </c>
      <c r="C129" s="14" t="s">
        <v>329</v>
      </c>
      <c r="D129" s="651">
        <v>111.89337492958848</v>
      </c>
    </row>
    <row r="130" spans="1:4" ht="30" customHeight="1" thickTop="1" thickBot="1">
      <c r="A130" s="13" t="s">
        <v>330</v>
      </c>
      <c r="B130" s="11" t="s">
        <v>113</v>
      </c>
      <c r="C130" s="14" t="s">
        <v>331</v>
      </c>
      <c r="D130" s="651">
        <v>3876.5968350605608</v>
      </c>
    </row>
    <row r="131" spans="1:4" ht="30" customHeight="1" thickTop="1" thickBot="1">
      <c r="A131" s="13" t="s">
        <v>332</v>
      </c>
      <c r="B131" s="11" t="s">
        <v>113</v>
      </c>
      <c r="C131" s="14" t="s">
        <v>333</v>
      </c>
      <c r="D131" s="651">
        <v>4632.3857220849632</v>
      </c>
    </row>
    <row r="132" spans="1:4" ht="30" customHeight="1" thickTop="1" thickBot="1">
      <c r="A132" s="13" t="s">
        <v>334</v>
      </c>
      <c r="B132" s="11" t="s">
        <v>113</v>
      </c>
      <c r="C132" s="14" t="s">
        <v>1676</v>
      </c>
      <c r="D132" s="651">
        <v>3827.7706350912858</v>
      </c>
    </row>
    <row r="133" spans="1:4" ht="30" customHeight="1" thickTop="1" thickBot="1">
      <c r="A133" s="13" t="s">
        <v>335</v>
      </c>
      <c r="B133" s="11" t="s">
        <v>92</v>
      </c>
      <c r="C133" s="14" t="s">
        <v>1910</v>
      </c>
      <c r="D133" s="651">
        <v>206585.68649500111</v>
      </c>
    </row>
    <row r="134" spans="1:4" ht="30" customHeight="1" thickTop="1" thickBot="1">
      <c r="A134" s="13" t="s">
        <v>336</v>
      </c>
      <c r="B134" s="11" t="s">
        <v>113</v>
      </c>
      <c r="C134" s="14" t="s">
        <v>337</v>
      </c>
      <c r="D134" s="651">
        <v>57524.384051301437</v>
      </c>
    </row>
    <row r="135" spans="1:4" ht="30" customHeight="1" thickTop="1" thickBot="1">
      <c r="A135" s="13" t="s">
        <v>338</v>
      </c>
      <c r="B135" s="11" t="s">
        <v>339</v>
      </c>
      <c r="C135" s="14" t="s">
        <v>340</v>
      </c>
      <c r="D135" s="651">
        <v>1017.2124993598952</v>
      </c>
    </row>
    <row r="136" spans="1:4" ht="30" customHeight="1" thickTop="1" thickBot="1">
      <c r="A136" s="13" t="s">
        <v>352</v>
      </c>
      <c r="B136" s="11" t="s">
        <v>339</v>
      </c>
      <c r="C136" s="14" t="s">
        <v>353</v>
      </c>
      <c r="D136" s="651">
        <v>1042.6428118438926</v>
      </c>
    </row>
    <row r="137" spans="1:4" ht="30" customHeight="1" thickTop="1" thickBot="1">
      <c r="A137" s="13" t="s">
        <v>343</v>
      </c>
      <c r="B137" s="11" t="s">
        <v>344</v>
      </c>
      <c r="C137" s="14" t="s">
        <v>345</v>
      </c>
      <c r="D137" s="651">
        <v>0</v>
      </c>
    </row>
    <row r="138" spans="1:4" ht="30" customHeight="1" thickTop="1" thickBot="1">
      <c r="A138" s="13" t="s">
        <v>346</v>
      </c>
      <c r="B138" s="11" t="s">
        <v>344</v>
      </c>
      <c r="C138" s="14" t="s">
        <v>347</v>
      </c>
      <c r="D138" s="651">
        <v>0</v>
      </c>
    </row>
    <row r="139" spans="1:4" ht="30" customHeight="1" thickTop="1" thickBot="1">
      <c r="A139" s="13" t="s">
        <v>350</v>
      </c>
      <c r="B139" s="11" t="s">
        <v>339</v>
      </c>
      <c r="C139" s="14" t="s">
        <v>351</v>
      </c>
      <c r="D139" s="651">
        <v>2543.0312483997382</v>
      </c>
    </row>
    <row r="140" spans="1:4" ht="30" customHeight="1" thickTop="1" thickBot="1">
      <c r="A140" s="13" t="s">
        <v>348</v>
      </c>
      <c r="B140" s="11" t="s">
        <v>339</v>
      </c>
      <c r="C140" s="14" t="s">
        <v>349</v>
      </c>
      <c r="D140" s="651">
        <v>3969.1631725023112</v>
      </c>
    </row>
    <row r="141" spans="1:4" ht="30" customHeight="1" thickTop="1" thickBot="1">
      <c r="A141" s="13" t="s">
        <v>356</v>
      </c>
      <c r="B141" s="11" t="s">
        <v>113</v>
      </c>
      <c r="C141" s="14" t="s">
        <v>357</v>
      </c>
      <c r="D141" s="651">
        <v>46506.955470734407</v>
      </c>
    </row>
    <row r="142" spans="1:4" ht="30" customHeight="1" thickTop="1" thickBot="1">
      <c r="A142" s="13" t="s">
        <v>341</v>
      </c>
      <c r="B142" s="11" t="s">
        <v>339</v>
      </c>
      <c r="C142" s="14" t="s">
        <v>342</v>
      </c>
      <c r="D142" s="651">
        <v>1017.2124993598952</v>
      </c>
    </row>
    <row r="143" spans="1:4" ht="30" customHeight="1" thickTop="1" thickBot="1">
      <c r="A143" s="13" t="s">
        <v>354</v>
      </c>
      <c r="B143" s="11" t="s">
        <v>113</v>
      </c>
      <c r="C143" s="14" t="s">
        <v>355</v>
      </c>
      <c r="D143" s="651">
        <v>44716.661471860993</v>
      </c>
    </row>
    <row r="144" spans="1:4" ht="30" customHeight="1" thickTop="1" thickBot="1">
      <c r="A144" s="13" t="s">
        <v>359</v>
      </c>
      <c r="B144" s="11" t="s">
        <v>113</v>
      </c>
      <c r="C144" s="14" t="s">
        <v>360</v>
      </c>
      <c r="D144" s="651">
        <v>610327.49961593712</v>
      </c>
    </row>
    <row r="145" spans="1:4" ht="68.25" customHeight="1" thickTop="1" thickBot="1">
      <c r="A145" s="13" t="s">
        <v>358</v>
      </c>
      <c r="B145" s="11" t="s">
        <v>113</v>
      </c>
      <c r="C145" s="14" t="s">
        <v>2197</v>
      </c>
      <c r="D145" s="651">
        <v>610480.08149084111</v>
      </c>
    </row>
    <row r="146" spans="1:4" ht="30" customHeight="1" thickTop="1" thickBot="1">
      <c r="A146" s="13" t="s">
        <v>361</v>
      </c>
      <c r="B146" s="11" t="s">
        <v>113</v>
      </c>
      <c r="C146" s="14" t="s">
        <v>1911</v>
      </c>
      <c r="D146" s="651">
        <v>137120.24491371386</v>
      </c>
    </row>
    <row r="147" spans="1:4" ht="30" customHeight="1" thickTop="1" thickBot="1">
      <c r="A147" s="13" t="s">
        <v>362</v>
      </c>
      <c r="B147" s="11" t="s">
        <v>113</v>
      </c>
      <c r="C147" s="14" t="s">
        <v>1912</v>
      </c>
      <c r="D147" s="651">
        <v>136935.11223883036</v>
      </c>
    </row>
    <row r="148" spans="1:4" ht="30" customHeight="1" thickTop="1" thickBot="1">
      <c r="A148" s="13" t="s">
        <v>367</v>
      </c>
      <c r="B148" s="11" t="s">
        <v>113</v>
      </c>
      <c r="C148" s="14" t="s">
        <v>368</v>
      </c>
      <c r="D148" s="651">
        <v>4982.3068218647668</v>
      </c>
    </row>
    <row r="149" spans="1:4" ht="30" customHeight="1" thickTop="1" thickBot="1">
      <c r="A149" s="13" t="s">
        <v>363</v>
      </c>
      <c r="B149" s="11" t="s">
        <v>113</v>
      </c>
      <c r="C149" s="14" t="s">
        <v>364</v>
      </c>
      <c r="D149" s="651">
        <v>5431.9147465818405</v>
      </c>
    </row>
    <row r="150" spans="1:4" ht="30" customHeight="1" thickTop="1" thickBot="1">
      <c r="A150" s="13" t="s">
        <v>158</v>
      </c>
      <c r="B150" s="11" t="s">
        <v>113</v>
      </c>
      <c r="C150" s="14" t="s">
        <v>159</v>
      </c>
      <c r="D150" s="651">
        <v>58927.120087918731</v>
      </c>
    </row>
    <row r="151" spans="1:4" ht="30" customHeight="1" thickTop="1" thickBot="1">
      <c r="A151" s="13" t="s">
        <v>369</v>
      </c>
      <c r="B151" s="11" t="s">
        <v>113</v>
      </c>
      <c r="C151" s="14" t="s">
        <v>370</v>
      </c>
      <c r="D151" s="651">
        <v>138006.23700065634</v>
      </c>
    </row>
    <row r="152" spans="1:4" ht="30" customHeight="1" thickTop="1" thickBot="1">
      <c r="A152" s="13" t="s">
        <v>371</v>
      </c>
      <c r="B152" s="11" t="s">
        <v>113</v>
      </c>
      <c r="C152" s="14" t="s">
        <v>372</v>
      </c>
      <c r="D152" s="651">
        <v>71924.044192240108</v>
      </c>
    </row>
    <row r="153" spans="1:4" ht="30" customHeight="1" thickTop="1" thickBot="1">
      <c r="A153" s="13" t="s">
        <v>365</v>
      </c>
      <c r="B153" s="11" t="s">
        <v>113</v>
      </c>
      <c r="C153" s="14" t="s">
        <v>366</v>
      </c>
      <c r="D153" s="651">
        <v>145224.37689611415</v>
      </c>
    </row>
    <row r="154" spans="1:4" ht="30" customHeight="1" thickTop="1" thickBot="1">
      <c r="A154" s="13" t="s">
        <v>373</v>
      </c>
      <c r="B154" s="11" t="s">
        <v>113</v>
      </c>
      <c r="C154" s="14" t="s">
        <v>374</v>
      </c>
      <c r="D154" s="651">
        <v>101721.24993598952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4" sqref="D4"/>
    </sheetView>
  </sheetViews>
  <sheetFormatPr baseColWidth="10" defaultRowHeight="15"/>
  <cols>
    <col min="1" max="1" width="11.5703125" customWidth="1"/>
    <col min="2" max="2" width="9.140625"/>
    <col min="3" max="3" width="77.42578125" style="202" customWidth="1"/>
    <col min="4" max="4" width="17.42578125" style="186" customWidth="1"/>
  </cols>
  <sheetData>
    <row r="1" spans="1:4" ht="81.75" customHeight="1" thickTop="1" thickBot="1">
      <c r="A1" s="686" t="s">
        <v>1850</v>
      </c>
      <c r="B1" s="687"/>
      <c r="C1" s="687"/>
      <c r="D1" s="688"/>
    </row>
    <row r="2" spans="1:4" ht="51.75" customHeight="1" thickTop="1" thickBot="1">
      <c r="A2" s="685" t="s">
        <v>375</v>
      </c>
      <c r="B2" s="685"/>
      <c r="C2" s="685"/>
      <c r="D2" s="68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1846</v>
      </c>
    </row>
    <row r="6" spans="1:4" ht="16.5" thickTop="1" thickBot="1">
      <c r="A6" s="662" t="s">
        <v>742</v>
      </c>
      <c r="B6" s="662" t="s">
        <v>377</v>
      </c>
      <c r="C6" s="663" t="s">
        <v>2239</v>
      </c>
      <c r="D6" s="650">
        <v>3111.3375499561844</v>
      </c>
    </row>
    <row r="7" spans="1:4" ht="16.5" thickTop="1" thickBot="1">
      <c r="A7" s="662" t="s">
        <v>747</v>
      </c>
      <c r="B7" s="662" t="s">
        <v>377</v>
      </c>
      <c r="C7" s="663" t="s">
        <v>748</v>
      </c>
      <c r="D7" s="650">
        <v>2275.1916153461389</v>
      </c>
    </row>
    <row r="8" spans="1:4" ht="16.5" thickTop="1" thickBot="1">
      <c r="A8" s="662" t="s">
        <v>743</v>
      </c>
      <c r="B8" s="662" t="s">
        <v>377</v>
      </c>
      <c r="C8" s="663" t="s">
        <v>744</v>
      </c>
      <c r="D8" s="650">
        <v>2275.1916153461389</v>
      </c>
    </row>
    <row r="9" spans="1:4" ht="16.5" thickTop="1" thickBot="1">
      <c r="A9" s="662" t="s">
        <v>745</v>
      </c>
      <c r="B9" s="662" t="s">
        <v>377</v>
      </c>
      <c r="C9" s="663" t="s">
        <v>746</v>
      </c>
      <c r="D9" s="650">
        <v>2809.3670380795802</v>
      </c>
    </row>
    <row r="10" spans="1:4" ht="16.5" thickTop="1" thickBot="1">
      <c r="A10" s="662" t="s">
        <v>1668</v>
      </c>
      <c r="B10" s="662" t="s">
        <v>377</v>
      </c>
      <c r="C10" s="663" t="s">
        <v>1667</v>
      </c>
      <c r="D10" s="650">
        <v>2969.7237926623284</v>
      </c>
    </row>
    <row r="11" spans="1:4" ht="16.5" thickTop="1" thickBot="1">
      <c r="A11" s="662" t="s">
        <v>751</v>
      </c>
      <c r="B11" s="662" t="s">
        <v>377</v>
      </c>
      <c r="C11" s="663" t="s">
        <v>752</v>
      </c>
      <c r="D11" s="650">
        <v>14637.23960499802</v>
      </c>
    </row>
    <row r="12" spans="1:4" ht="16.5" thickTop="1" thickBot="1">
      <c r="A12" s="662" t="s">
        <v>749</v>
      </c>
      <c r="B12" s="662" t="s">
        <v>377</v>
      </c>
      <c r="C12" s="663" t="s">
        <v>750</v>
      </c>
      <c r="D12" s="650">
        <v>12437.019978807451</v>
      </c>
    </row>
    <row r="13" spans="1:4" ht="16.5" thickTop="1" thickBot="1">
      <c r="A13" s="662" t="s">
        <v>753</v>
      </c>
      <c r="B13" s="662" t="s">
        <v>92</v>
      </c>
      <c r="C13" s="663" t="s">
        <v>1935</v>
      </c>
      <c r="D13" s="650">
        <v>897.12315245657635</v>
      </c>
    </row>
    <row r="14" spans="1:4" ht="16.5" thickTop="1" thickBot="1">
      <c r="A14" s="662" t="s">
        <v>755</v>
      </c>
      <c r="B14" s="662" t="s">
        <v>233</v>
      </c>
      <c r="C14" s="663" t="s">
        <v>1937</v>
      </c>
      <c r="D14" s="650">
        <v>20059.172209623808</v>
      </c>
    </row>
    <row r="15" spans="1:4" ht="16.5" thickTop="1" thickBot="1">
      <c r="A15" s="662" t="s">
        <v>756</v>
      </c>
      <c r="B15" s="662" t="s">
        <v>92</v>
      </c>
      <c r="C15" s="663" t="s">
        <v>1938</v>
      </c>
      <c r="D15" s="650">
        <v>1759.7591899015902</v>
      </c>
    </row>
    <row r="16" spans="1:4" ht="16.5" thickTop="1" thickBot="1">
      <c r="A16" s="662" t="s">
        <v>754</v>
      </c>
      <c r="B16" s="662" t="s">
        <v>233</v>
      </c>
      <c r="C16" s="663" t="s">
        <v>1936</v>
      </c>
      <c r="D16" s="650">
        <v>40733.739496899587</v>
      </c>
    </row>
    <row r="17" spans="1:4" ht="16.5" thickTop="1" thickBot="1">
      <c r="A17" s="662" t="s">
        <v>776</v>
      </c>
      <c r="B17" s="662" t="s">
        <v>422</v>
      </c>
      <c r="C17" s="663" t="s">
        <v>777</v>
      </c>
      <c r="D17" s="650">
        <v>7894.9669691324598</v>
      </c>
    </row>
    <row r="18" spans="1:4" ht="16.5" thickTop="1" thickBot="1">
      <c r="A18" s="662" t="s">
        <v>757</v>
      </c>
      <c r="B18" s="662" t="s">
        <v>387</v>
      </c>
      <c r="C18" s="663" t="s">
        <v>1939</v>
      </c>
      <c r="D18" s="650">
        <v>71849.197551715755</v>
      </c>
    </row>
    <row r="19" spans="1:4" ht="16.5" thickTop="1" thickBot="1">
      <c r="A19" s="662" t="s">
        <v>758</v>
      </c>
      <c r="B19" s="662" t="s">
        <v>387</v>
      </c>
      <c r="C19" s="663" t="s">
        <v>2240</v>
      </c>
      <c r="D19" s="650">
        <v>71351.46684593294</v>
      </c>
    </row>
    <row r="20" spans="1:4" ht="16.5" thickTop="1" thickBot="1">
      <c r="A20" s="662" t="s">
        <v>761</v>
      </c>
      <c r="B20" s="662" t="s">
        <v>387</v>
      </c>
      <c r="C20" s="663" t="s">
        <v>762</v>
      </c>
      <c r="D20" s="650">
        <v>72427.106634789947</v>
      </c>
    </row>
    <row r="21" spans="1:4" ht="16.5" thickTop="1" thickBot="1">
      <c r="A21" s="662" t="s">
        <v>759</v>
      </c>
      <c r="B21" s="662" t="s">
        <v>387</v>
      </c>
      <c r="C21" s="663" t="s">
        <v>2241</v>
      </c>
      <c r="D21" s="650">
        <v>72427.106634789947</v>
      </c>
    </row>
    <row r="22" spans="1:4" ht="16.5" thickTop="1" thickBot="1">
      <c r="A22" s="662" t="s">
        <v>760</v>
      </c>
      <c r="B22" s="662" t="s">
        <v>387</v>
      </c>
      <c r="C22" s="663" t="s">
        <v>2242</v>
      </c>
      <c r="D22" s="650">
        <v>72427.106634789947</v>
      </c>
    </row>
    <row r="23" spans="1:4" ht="16.5" thickTop="1" thickBot="1">
      <c r="A23" s="662" t="s">
        <v>763</v>
      </c>
      <c r="B23" s="662" t="s">
        <v>387</v>
      </c>
      <c r="C23" s="663" t="s">
        <v>764</v>
      </c>
      <c r="D23" s="650">
        <v>182223.58475312326</v>
      </c>
    </row>
    <row r="24" spans="1:4" ht="16.5" thickTop="1" thickBot="1">
      <c r="A24" s="662" t="s">
        <v>772</v>
      </c>
      <c r="B24" s="662" t="s">
        <v>387</v>
      </c>
      <c r="C24" s="663" t="s">
        <v>773</v>
      </c>
      <c r="D24" s="650">
        <v>130159.70339508803</v>
      </c>
    </row>
    <row r="25" spans="1:4" ht="16.5" thickTop="1" thickBot="1">
      <c r="A25" s="662" t="s">
        <v>765</v>
      </c>
      <c r="B25" s="662" t="s">
        <v>387</v>
      </c>
      <c r="C25" s="663" t="s">
        <v>766</v>
      </c>
      <c r="D25" s="650">
        <v>72427.106634789947</v>
      </c>
    </row>
    <row r="26" spans="1:4" ht="16.5" thickTop="1" thickBot="1">
      <c r="A26" s="662" t="s">
        <v>768</v>
      </c>
      <c r="B26" s="662" t="s">
        <v>387</v>
      </c>
      <c r="C26" s="663" t="s">
        <v>2002</v>
      </c>
      <c r="D26" s="650">
        <v>54298.463145922084</v>
      </c>
    </row>
    <row r="27" spans="1:4" ht="16.5" thickTop="1" thickBot="1">
      <c r="A27" s="662" t="s">
        <v>767</v>
      </c>
      <c r="B27" s="662" t="s">
        <v>387</v>
      </c>
      <c r="C27" s="663" t="s">
        <v>2004</v>
      </c>
      <c r="D27" s="650">
        <v>54165.179609645515</v>
      </c>
    </row>
    <row r="28" spans="1:4" ht="16.5" thickTop="1" thickBot="1">
      <c r="A28" s="662" t="s">
        <v>770</v>
      </c>
      <c r="B28" s="662" t="s">
        <v>387</v>
      </c>
      <c r="C28" s="663" t="s">
        <v>2003</v>
      </c>
      <c r="D28" s="650">
        <v>54597.309824917204</v>
      </c>
    </row>
    <row r="29" spans="1:4" ht="16.5" thickTop="1" thickBot="1">
      <c r="A29" s="662" t="s">
        <v>769</v>
      </c>
      <c r="B29" s="662" t="s">
        <v>387</v>
      </c>
      <c r="C29" s="663" t="s">
        <v>2001</v>
      </c>
      <c r="D29" s="650">
        <v>54932.601220862955</v>
      </c>
    </row>
    <row r="30" spans="1:4" ht="16.5" thickTop="1" thickBot="1">
      <c r="A30" s="662" t="s">
        <v>771</v>
      </c>
      <c r="B30" s="662" t="s">
        <v>387</v>
      </c>
      <c r="C30" s="663" t="s">
        <v>2243</v>
      </c>
      <c r="D30" s="650">
        <v>65430.762257897171</v>
      </c>
    </row>
    <row r="31" spans="1:4" ht="16.5" thickTop="1" thickBot="1">
      <c r="A31" s="662" t="s">
        <v>774</v>
      </c>
      <c r="B31" s="662" t="s">
        <v>422</v>
      </c>
      <c r="C31" s="663" t="s">
        <v>775</v>
      </c>
      <c r="D31" s="650">
        <v>12.495331525928451</v>
      </c>
    </row>
    <row r="32" spans="1:4" ht="16.5" thickTop="1" thickBot="1">
      <c r="A32" s="662" t="s">
        <v>779</v>
      </c>
      <c r="B32" s="662" t="s">
        <v>144</v>
      </c>
      <c r="C32" s="663" t="s">
        <v>1941</v>
      </c>
      <c r="D32" s="650">
        <v>395.6854983210676</v>
      </c>
    </row>
    <row r="33" spans="1:4" ht="16.5" thickTop="1" thickBot="1">
      <c r="A33" s="662" t="s">
        <v>780</v>
      </c>
      <c r="B33" s="662" t="s">
        <v>377</v>
      </c>
      <c r="C33" s="663" t="s">
        <v>781</v>
      </c>
      <c r="D33" s="650">
        <v>4179.688395423067</v>
      </c>
    </row>
    <row r="34" spans="1:4" ht="16.5" thickTop="1" thickBot="1">
      <c r="A34" s="662" t="s">
        <v>786</v>
      </c>
      <c r="B34" s="662" t="s">
        <v>377</v>
      </c>
      <c r="C34" s="663" t="s">
        <v>787</v>
      </c>
      <c r="D34" s="650">
        <v>3912.0800452427661</v>
      </c>
    </row>
    <row r="35" spans="1:4" ht="16.5" thickTop="1" thickBot="1">
      <c r="A35" s="662" t="s">
        <v>782</v>
      </c>
      <c r="B35" s="662" t="s">
        <v>377</v>
      </c>
      <c r="C35" s="663" t="s">
        <v>783</v>
      </c>
      <c r="D35" s="650">
        <v>7015.0873741816649</v>
      </c>
    </row>
    <row r="36" spans="1:4" ht="16.5" thickTop="1" thickBot="1">
      <c r="A36" s="662" t="s">
        <v>784</v>
      </c>
      <c r="B36" s="662" t="s">
        <v>377</v>
      </c>
      <c r="C36" s="663" t="s">
        <v>785</v>
      </c>
      <c r="D36" s="650">
        <v>4237.9999425440665</v>
      </c>
    </row>
    <row r="37" spans="1:4" ht="16.5" thickTop="1" thickBot="1">
      <c r="A37" s="662" t="s">
        <v>898</v>
      </c>
      <c r="B37" s="662" t="s">
        <v>377</v>
      </c>
      <c r="C37" s="663" t="s">
        <v>899</v>
      </c>
      <c r="D37" s="650">
        <v>4841.9409662972748</v>
      </c>
    </row>
    <row r="38" spans="1:4" ht="16.5" thickTop="1" thickBot="1">
      <c r="A38" s="662" t="s">
        <v>788</v>
      </c>
      <c r="B38" s="662" t="s">
        <v>377</v>
      </c>
      <c r="C38" s="663" t="s">
        <v>789</v>
      </c>
      <c r="D38" s="650">
        <v>4751.3498127342937</v>
      </c>
    </row>
    <row r="39" spans="1:4" ht="16.5" thickTop="1" thickBot="1">
      <c r="A39" s="662" t="s">
        <v>917</v>
      </c>
      <c r="B39" s="662" t="s">
        <v>92</v>
      </c>
      <c r="C39" s="663" t="s">
        <v>2244</v>
      </c>
      <c r="D39" s="650">
        <v>213621.22904489996</v>
      </c>
    </row>
    <row r="40" spans="1:4" ht="16.5" thickTop="1" thickBot="1">
      <c r="A40" s="662" t="s">
        <v>896</v>
      </c>
      <c r="B40" s="662" t="s">
        <v>92</v>
      </c>
      <c r="C40" s="663" t="s">
        <v>897</v>
      </c>
      <c r="D40" s="650">
        <v>29531.674783904735</v>
      </c>
    </row>
    <row r="41" spans="1:4" ht="16.5" thickTop="1" thickBot="1">
      <c r="A41" s="662" t="s">
        <v>827</v>
      </c>
      <c r="B41" s="662" t="s">
        <v>92</v>
      </c>
      <c r="C41" s="663" t="s">
        <v>828</v>
      </c>
      <c r="D41" s="650">
        <v>754.92627969151056</v>
      </c>
    </row>
    <row r="42" spans="1:4" ht="16.5" thickTop="1" thickBot="1">
      <c r="A42" s="662" t="s">
        <v>432</v>
      </c>
      <c r="B42" s="662" t="s">
        <v>92</v>
      </c>
      <c r="C42" s="663" t="s">
        <v>433</v>
      </c>
      <c r="D42" s="650">
        <v>16590.6764335515</v>
      </c>
    </row>
    <row r="43" spans="1:4" ht="16.5" thickTop="1" thickBot="1">
      <c r="A43" s="662" t="s">
        <v>376</v>
      </c>
      <c r="B43" s="662" t="s">
        <v>377</v>
      </c>
      <c r="C43" s="663" t="s">
        <v>378</v>
      </c>
      <c r="D43" s="650">
        <v>6603.7827114531865</v>
      </c>
    </row>
    <row r="44" spans="1:4" ht="16.5" thickTop="1" thickBot="1">
      <c r="A44" s="662" t="s">
        <v>379</v>
      </c>
      <c r="B44" s="662" t="s">
        <v>144</v>
      </c>
      <c r="C44" s="663" t="s">
        <v>2245</v>
      </c>
      <c r="D44" s="650">
        <v>11411.361516054158</v>
      </c>
    </row>
    <row r="45" spans="1:4" ht="16.5" thickTop="1" thickBot="1">
      <c r="A45" s="662" t="s">
        <v>778</v>
      </c>
      <c r="B45" s="662" t="s">
        <v>377</v>
      </c>
      <c r="C45" s="663" t="s">
        <v>1940</v>
      </c>
      <c r="D45" s="650">
        <v>5278.2362920776095</v>
      </c>
    </row>
    <row r="46" spans="1:4" ht="16.5" thickTop="1" thickBot="1">
      <c r="A46" s="662" t="s">
        <v>913</v>
      </c>
      <c r="B46" s="662" t="s">
        <v>92</v>
      </c>
      <c r="C46" s="663" t="s">
        <v>1954</v>
      </c>
      <c r="D46" s="650">
        <v>2256.4486180572462</v>
      </c>
    </row>
    <row r="47" spans="1:4" ht="16.5" thickTop="1" thickBot="1">
      <c r="A47" s="662" t="s">
        <v>914</v>
      </c>
      <c r="B47" s="662" t="s">
        <v>92</v>
      </c>
      <c r="C47" s="663" t="s">
        <v>1955</v>
      </c>
      <c r="D47" s="650">
        <v>16139.803220990916</v>
      </c>
    </row>
    <row r="48" spans="1:4" ht="16.5" thickTop="1" thickBot="1">
      <c r="A48" s="662" t="s">
        <v>797</v>
      </c>
      <c r="B48" s="662" t="s">
        <v>387</v>
      </c>
      <c r="C48" s="663" t="s">
        <v>798</v>
      </c>
      <c r="D48" s="650">
        <v>49113.941840288935</v>
      </c>
    </row>
    <row r="49" spans="1:4" ht="16.5" thickTop="1" thickBot="1">
      <c r="A49" s="662" t="s">
        <v>800</v>
      </c>
      <c r="B49" s="662" t="s">
        <v>387</v>
      </c>
      <c r="C49" s="663" t="s">
        <v>801</v>
      </c>
      <c r="D49" s="650">
        <v>42767.354702744444</v>
      </c>
    </row>
    <row r="50" spans="1:4" ht="16.5" thickTop="1" thickBot="1">
      <c r="A50" s="662" t="s">
        <v>799</v>
      </c>
      <c r="B50" s="662" t="s">
        <v>387</v>
      </c>
      <c r="C50" s="663" t="s">
        <v>1943</v>
      </c>
      <c r="D50" s="650">
        <v>49343.022918264294</v>
      </c>
    </row>
    <row r="51" spans="1:4" ht="16.5" thickTop="1" thickBot="1">
      <c r="A51" s="662" t="s">
        <v>796</v>
      </c>
      <c r="B51" s="662" t="s">
        <v>387</v>
      </c>
      <c r="C51" s="663" t="s">
        <v>1942</v>
      </c>
      <c r="D51" s="650">
        <v>58227.203633199424</v>
      </c>
    </row>
    <row r="52" spans="1:4" ht="16.5" thickTop="1" thickBot="1">
      <c r="A52" s="662" t="s">
        <v>802</v>
      </c>
      <c r="B52" s="662" t="s">
        <v>387</v>
      </c>
      <c r="C52" s="663" t="s">
        <v>803</v>
      </c>
      <c r="D52" s="650">
        <v>76325.650070879623</v>
      </c>
    </row>
    <row r="53" spans="1:4" ht="16.5" thickTop="1" thickBot="1">
      <c r="A53" s="662" t="s">
        <v>380</v>
      </c>
      <c r="B53" s="662" t="s">
        <v>144</v>
      </c>
      <c r="C53" s="663" t="s">
        <v>381</v>
      </c>
      <c r="D53" s="650">
        <v>3486.1974957340381</v>
      </c>
    </row>
    <row r="54" spans="1:4" ht="16.5" thickTop="1" thickBot="1">
      <c r="A54" s="662" t="s">
        <v>794</v>
      </c>
      <c r="B54" s="662" t="s">
        <v>377</v>
      </c>
      <c r="C54" s="663" t="s">
        <v>795</v>
      </c>
      <c r="D54" s="650">
        <v>3055.1085580895065</v>
      </c>
    </row>
    <row r="55" spans="1:4" ht="16.5" thickTop="1" thickBot="1">
      <c r="A55" s="662" t="s">
        <v>790</v>
      </c>
      <c r="B55" s="662" t="s">
        <v>422</v>
      </c>
      <c r="C55" s="663" t="s">
        <v>791</v>
      </c>
      <c r="D55" s="650">
        <v>2030.4913729633734</v>
      </c>
    </row>
    <row r="56" spans="1:4" ht="16.5" thickTop="1" thickBot="1">
      <c r="A56" s="662" t="s">
        <v>792</v>
      </c>
      <c r="B56" s="662" t="s">
        <v>606</v>
      </c>
      <c r="C56" s="663" t="s">
        <v>793</v>
      </c>
      <c r="D56" s="650">
        <v>9349.6318142759628</v>
      </c>
    </row>
    <row r="57" spans="1:4" ht="16.5" thickTop="1" thickBot="1">
      <c r="A57" s="662" t="s">
        <v>382</v>
      </c>
      <c r="B57" s="662" t="s">
        <v>377</v>
      </c>
      <c r="C57" s="663" t="s">
        <v>383</v>
      </c>
      <c r="D57" s="650">
        <v>4333.7974842428512</v>
      </c>
    </row>
    <row r="58" spans="1:4" ht="16.5" thickTop="1" thickBot="1">
      <c r="A58" s="662" t="s">
        <v>384</v>
      </c>
      <c r="B58" s="662" t="s">
        <v>377</v>
      </c>
      <c r="C58" s="663" t="s">
        <v>385</v>
      </c>
      <c r="D58" s="650">
        <v>3432.0510591216812</v>
      </c>
    </row>
    <row r="59" spans="1:4" ht="16.5" thickTop="1" thickBot="1">
      <c r="A59" s="662" t="s">
        <v>386</v>
      </c>
      <c r="B59" s="662" t="s">
        <v>387</v>
      </c>
      <c r="C59" s="663" t="s">
        <v>2246</v>
      </c>
      <c r="D59" s="650">
        <v>34396.523857999542</v>
      </c>
    </row>
    <row r="60" spans="1:4" ht="16.5" thickTop="1" thickBot="1">
      <c r="A60" s="662" t="s">
        <v>388</v>
      </c>
      <c r="B60" s="662" t="s">
        <v>377</v>
      </c>
      <c r="C60" s="663" t="s">
        <v>389</v>
      </c>
      <c r="D60" s="650">
        <v>9511.0298464858733</v>
      </c>
    </row>
    <row r="61" spans="1:4" ht="16.5" thickTop="1" thickBot="1">
      <c r="A61" s="662" t="s">
        <v>390</v>
      </c>
      <c r="B61" s="662" t="s">
        <v>233</v>
      </c>
      <c r="C61" s="663" t="s">
        <v>391</v>
      </c>
      <c r="D61" s="650">
        <v>122054.39834526912</v>
      </c>
    </row>
    <row r="62" spans="1:4" ht="16.5" thickTop="1" thickBot="1">
      <c r="A62" s="662" t="s">
        <v>398</v>
      </c>
      <c r="B62" s="662" t="s">
        <v>233</v>
      </c>
      <c r="C62" s="663" t="s">
        <v>399</v>
      </c>
      <c r="D62" s="650">
        <v>3825.6540021884275</v>
      </c>
    </row>
    <row r="63" spans="1:4" ht="16.5" thickTop="1" thickBot="1">
      <c r="A63" s="662" t="s">
        <v>392</v>
      </c>
      <c r="B63" s="662" t="s">
        <v>387</v>
      </c>
      <c r="C63" s="663" t="s">
        <v>393</v>
      </c>
      <c r="D63" s="650">
        <v>25444.660097298969</v>
      </c>
    </row>
    <row r="64" spans="1:4" ht="16.5" thickTop="1" thickBot="1">
      <c r="A64" s="662" t="s">
        <v>400</v>
      </c>
      <c r="B64" s="662" t="s">
        <v>92</v>
      </c>
      <c r="C64" s="663" t="s">
        <v>401</v>
      </c>
      <c r="D64" s="650">
        <v>28739.262509635439</v>
      </c>
    </row>
    <row r="65" spans="1:4" ht="16.5" thickTop="1" thickBot="1">
      <c r="A65" s="662" t="s">
        <v>394</v>
      </c>
      <c r="B65" s="662" t="s">
        <v>92</v>
      </c>
      <c r="C65" s="663" t="s">
        <v>395</v>
      </c>
      <c r="D65" s="650">
        <v>63638.7234615536</v>
      </c>
    </row>
    <row r="66" spans="1:4" ht="16.5" thickTop="1" thickBot="1">
      <c r="A66" s="662" t="s">
        <v>396</v>
      </c>
      <c r="B66" s="662" t="s">
        <v>92</v>
      </c>
      <c r="C66" s="663" t="s">
        <v>397</v>
      </c>
      <c r="D66" s="650">
        <v>98764.141658565641</v>
      </c>
    </row>
    <row r="67" spans="1:4" ht="16.5" thickTop="1" thickBot="1">
      <c r="A67" s="662" t="s">
        <v>918</v>
      </c>
      <c r="B67" s="662" t="s">
        <v>144</v>
      </c>
      <c r="C67" s="663" t="s">
        <v>919</v>
      </c>
      <c r="D67" s="650">
        <v>13415.820948338514</v>
      </c>
    </row>
    <row r="68" spans="1:4" ht="16.5" thickTop="1" thickBot="1">
      <c r="A68" s="662" t="s">
        <v>402</v>
      </c>
      <c r="B68" s="662" t="s">
        <v>377</v>
      </c>
      <c r="C68" s="663" t="s">
        <v>403</v>
      </c>
      <c r="D68" s="650">
        <v>942.3562525804374</v>
      </c>
    </row>
    <row r="69" spans="1:4" ht="16.5" thickTop="1" thickBot="1">
      <c r="A69" s="662" t="s">
        <v>404</v>
      </c>
      <c r="B69" s="662" t="s">
        <v>377</v>
      </c>
      <c r="C69" s="663" t="s">
        <v>405</v>
      </c>
      <c r="D69" s="650">
        <v>6749.5615792556855</v>
      </c>
    </row>
    <row r="70" spans="1:4" ht="16.5" thickTop="1" thickBot="1">
      <c r="A70" s="662" t="s">
        <v>406</v>
      </c>
      <c r="B70" s="662" t="s">
        <v>144</v>
      </c>
      <c r="C70" s="663" t="s">
        <v>407</v>
      </c>
      <c r="D70" s="650">
        <v>58150.149088789527</v>
      </c>
    </row>
    <row r="71" spans="1:4" ht="16.5" thickTop="1" thickBot="1">
      <c r="A71" s="662" t="s">
        <v>408</v>
      </c>
      <c r="B71" s="662" t="s">
        <v>92</v>
      </c>
      <c r="C71" s="663" t="s">
        <v>409</v>
      </c>
      <c r="D71" s="650">
        <v>8183.4008718559744</v>
      </c>
    </row>
    <row r="72" spans="1:4" ht="16.5" thickTop="1" thickBot="1">
      <c r="A72" s="662" t="s">
        <v>410</v>
      </c>
      <c r="B72" s="662" t="s">
        <v>92</v>
      </c>
      <c r="C72" s="663" t="s">
        <v>411</v>
      </c>
      <c r="D72" s="650">
        <v>18030609.282825936</v>
      </c>
    </row>
    <row r="73" spans="1:4" ht="16.5" thickTop="1" thickBot="1">
      <c r="A73" s="662" t="s">
        <v>810</v>
      </c>
      <c r="B73" s="662" t="s">
        <v>377</v>
      </c>
      <c r="C73" s="663" t="s">
        <v>811</v>
      </c>
      <c r="D73" s="650">
        <v>1633.764597015145</v>
      </c>
    </row>
    <row r="74" spans="1:4" ht="16.5" thickTop="1" thickBot="1">
      <c r="A74" s="662" t="s">
        <v>805</v>
      </c>
      <c r="B74" s="662" t="s">
        <v>377</v>
      </c>
      <c r="C74" s="663" t="s">
        <v>806</v>
      </c>
      <c r="D74" s="650">
        <v>1562.957718368217</v>
      </c>
    </row>
    <row r="75" spans="1:4" ht="16.5" thickTop="1" thickBot="1">
      <c r="A75" s="662" t="s">
        <v>808</v>
      </c>
      <c r="B75" s="662" t="s">
        <v>377</v>
      </c>
      <c r="C75" s="663" t="s">
        <v>809</v>
      </c>
      <c r="D75" s="650">
        <v>1929.4874431287851</v>
      </c>
    </row>
    <row r="76" spans="1:4" ht="16.5" thickTop="1" thickBot="1">
      <c r="A76" s="662" t="s">
        <v>822</v>
      </c>
      <c r="B76" s="662" t="s">
        <v>377</v>
      </c>
      <c r="C76" s="663" t="s">
        <v>823</v>
      </c>
      <c r="D76" s="650">
        <v>1859.7218421090179</v>
      </c>
    </row>
    <row r="77" spans="1:4" ht="16.5" thickTop="1" thickBot="1">
      <c r="A77" s="662" t="s">
        <v>807</v>
      </c>
      <c r="B77" s="662" t="s">
        <v>377</v>
      </c>
      <c r="C77" s="663" t="s">
        <v>2037</v>
      </c>
      <c r="D77" s="650">
        <v>2525.0982458647077</v>
      </c>
    </row>
    <row r="78" spans="1:4" ht="16.5" thickTop="1" thickBot="1">
      <c r="A78" s="662" t="s">
        <v>817</v>
      </c>
      <c r="B78" s="662" t="s">
        <v>377</v>
      </c>
      <c r="C78" s="663" t="s">
        <v>818</v>
      </c>
      <c r="D78" s="650">
        <v>1682.7046454916981</v>
      </c>
    </row>
    <row r="79" spans="1:4" ht="16.5" thickTop="1" thickBot="1">
      <c r="A79" s="662" t="s">
        <v>819</v>
      </c>
      <c r="B79" s="662" t="s">
        <v>377</v>
      </c>
      <c r="C79" s="663" t="s">
        <v>2023</v>
      </c>
      <c r="D79" s="650">
        <v>1760.8004675287509</v>
      </c>
    </row>
    <row r="80" spans="1:4" ht="16.5" thickTop="1" thickBot="1">
      <c r="A80" s="662" t="s">
        <v>820</v>
      </c>
      <c r="B80" s="662" t="s">
        <v>377</v>
      </c>
      <c r="C80" s="663" t="s">
        <v>2024</v>
      </c>
      <c r="D80" s="650">
        <v>1779.5434648176436</v>
      </c>
    </row>
    <row r="81" spans="1:4" ht="16.5" thickTop="1" thickBot="1">
      <c r="A81" s="662" t="s">
        <v>812</v>
      </c>
      <c r="B81" s="662" t="s">
        <v>377</v>
      </c>
      <c r="C81" s="663" t="s">
        <v>2247</v>
      </c>
      <c r="D81" s="650">
        <v>1843.0614000744465</v>
      </c>
    </row>
    <row r="82" spans="1:4" ht="16.5" thickTop="1" thickBot="1">
      <c r="A82" s="662" t="s">
        <v>813</v>
      </c>
      <c r="B82" s="662" t="s">
        <v>377</v>
      </c>
      <c r="C82" s="663" t="s">
        <v>2248</v>
      </c>
      <c r="D82" s="650">
        <v>2742.7252699412952</v>
      </c>
    </row>
    <row r="83" spans="1:4" ht="16.5" thickTop="1" thickBot="1">
      <c r="A83" s="662" t="s">
        <v>814</v>
      </c>
      <c r="B83" s="662" t="s">
        <v>377</v>
      </c>
      <c r="C83" s="663" t="s">
        <v>2249</v>
      </c>
      <c r="D83" s="650">
        <v>2887.4628601166328</v>
      </c>
    </row>
    <row r="84" spans="1:4" ht="16.5" thickTop="1" thickBot="1">
      <c r="A84" s="662" t="s">
        <v>815</v>
      </c>
      <c r="B84" s="662" t="s">
        <v>377</v>
      </c>
      <c r="C84" s="663" t="s">
        <v>2250</v>
      </c>
      <c r="D84" s="650">
        <v>3032.2004502919708</v>
      </c>
    </row>
    <row r="85" spans="1:4" ht="16.5" thickTop="1" thickBot="1">
      <c r="A85" s="662" t="s">
        <v>821</v>
      </c>
      <c r="B85" s="662" t="s">
        <v>377</v>
      </c>
      <c r="C85" s="663" t="s">
        <v>1944</v>
      </c>
      <c r="D85" s="650">
        <v>3032.2004502919708</v>
      </c>
    </row>
    <row r="86" spans="1:4" ht="16.5" thickTop="1" thickBot="1">
      <c r="A86" s="662" t="s">
        <v>816</v>
      </c>
      <c r="B86" s="662" t="s">
        <v>377</v>
      </c>
      <c r="C86" s="663" t="s">
        <v>2251</v>
      </c>
      <c r="D86" s="650">
        <v>3032.2004502919708</v>
      </c>
    </row>
    <row r="87" spans="1:4" ht="16.5" thickTop="1" thickBot="1">
      <c r="A87" s="662" t="s">
        <v>804</v>
      </c>
      <c r="B87" s="662" t="s">
        <v>377</v>
      </c>
      <c r="C87" s="663" t="s">
        <v>2252</v>
      </c>
      <c r="D87" s="650">
        <v>436.29532578033508</v>
      </c>
    </row>
    <row r="88" spans="1:4" ht="16.5" thickTop="1" thickBot="1">
      <c r="A88" s="662" t="s">
        <v>826</v>
      </c>
      <c r="B88" s="662" t="s">
        <v>377</v>
      </c>
      <c r="C88" s="663" t="s">
        <v>1945</v>
      </c>
      <c r="D88" s="650">
        <v>877.79703969647369</v>
      </c>
    </row>
    <row r="89" spans="1:4" ht="16.5" thickTop="1" thickBot="1">
      <c r="A89" s="662" t="s">
        <v>824</v>
      </c>
      <c r="B89" s="662" t="s">
        <v>377</v>
      </c>
      <c r="C89" s="663" t="s">
        <v>825</v>
      </c>
      <c r="D89" s="650">
        <v>487.31792951120957</v>
      </c>
    </row>
    <row r="90" spans="1:4" ht="16.5" thickTop="1" thickBot="1">
      <c r="A90" s="662" t="s">
        <v>915</v>
      </c>
      <c r="B90" s="662" t="s">
        <v>233</v>
      </c>
      <c r="C90" s="663" t="s">
        <v>916</v>
      </c>
      <c r="D90" s="650">
        <v>4941.9036185047025</v>
      </c>
    </row>
    <row r="91" spans="1:4" ht="16.5" thickTop="1" thickBot="1">
      <c r="A91" s="662" t="s">
        <v>412</v>
      </c>
      <c r="B91" s="662" t="s">
        <v>377</v>
      </c>
      <c r="C91" s="663" t="s">
        <v>2253</v>
      </c>
      <c r="D91" s="650">
        <v>12929.544296454465</v>
      </c>
    </row>
    <row r="92" spans="1:4" ht="16.5" thickTop="1" thickBot="1">
      <c r="A92" s="662" t="s">
        <v>413</v>
      </c>
      <c r="B92" s="662" t="s">
        <v>144</v>
      </c>
      <c r="C92" s="663" t="s">
        <v>414</v>
      </c>
      <c r="D92" s="650">
        <v>35339.713132681711</v>
      </c>
    </row>
    <row r="93" spans="1:4" ht="16.5" thickTop="1" thickBot="1">
      <c r="A93" s="662" t="s">
        <v>415</v>
      </c>
      <c r="B93" s="662" t="s">
        <v>144</v>
      </c>
      <c r="C93" s="663" t="s">
        <v>416</v>
      </c>
      <c r="D93" s="650">
        <v>899.66386986684847</v>
      </c>
    </row>
    <row r="94" spans="1:4" ht="16.5" thickTop="1" thickBot="1">
      <c r="A94" s="662" t="s">
        <v>417</v>
      </c>
      <c r="B94" s="662" t="s">
        <v>144</v>
      </c>
      <c r="C94" s="663" t="s">
        <v>418</v>
      </c>
      <c r="D94" s="650">
        <v>1369.2800797163261</v>
      </c>
    </row>
    <row r="95" spans="1:4" ht="16.5" thickTop="1" thickBot="1">
      <c r="A95" s="662" t="s">
        <v>419</v>
      </c>
      <c r="B95" s="662" t="s">
        <v>377</v>
      </c>
      <c r="C95" s="663" t="s">
        <v>420</v>
      </c>
      <c r="D95" s="650">
        <v>5832.1959897271045</v>
      </c>
    </row>
    <row r="96" spans="1:4" ht="16.5" thickTop="1" thickBot="1">
      <c r="A96" s="662" t="s">
        <v>436</v>
      </c>
      <c r="B96" s="662" t="s">
        <v>377</v>
      </c>
      <c r="C96" s="663" t="s">
        <v>437</v>
      </c>
      <c r="D96" s="650">
        <v>3700.7006869291431</v>
      </c>
    </row>
    <row r="97" spans="1:4" ht="16.5" thickTop="1" thickBot="1">
      <c r="A97" s="662" t="s">
        <v>434</v>
      </c>
      <c r="B97" s="662" t="s">
        <v>377</v>
      </c>
      <c r="C97" s="663" t="s">
        <v>435</v>
      </c>
      <c r="D97" s="650">
        <v>5832.1959897271045</v>
      </c>
    </row>
    <row r="98" spans="1:4" ht="16.5" thickTop="1" thickBot="1">
      <c r="A98" s="662" t="s">
        <v>421</v>
      </c>
      <c r="B98" s="662" t="s">
        <v>422</v>
      </c>
      <c r="C98" s="663" t="s">
        <v>423</v>
      </c>
      <c r="D98" s="650">
        <v>3700.7006869291431</v>
      </c>
    </row>
    <row r="99" spans="1:4" ht="16.5" thickTop="1" thickBot="1">
      <c r="A99" s="662" t="s">
        <v>835</v>
      </c>
      <c r="B99" s="662" t="s">
        <v>387</v>
      </c>
      <c r="C99" s="663" t="s">
        <v>2254</v>
      </c>
      <c r="D99" s="650">
        <v>421590.40312957164</v>
      </c>
    </row>
    <row r="100" spans="1:4" ht="16.5" thickTop="1" thickBot="1">
      <c r="A100" s="662" t="s">
        <v>836</v>
      </c>
      <c r="B100" s="662" t="s">
        <v>387</v>
      </c>
      <c r="C100" s="663" t="s">
        <v>2255</v>
      </c>
      <c r="D100" s="650">
        <v>414111.94721130346</v>
      </c>
    </row>
    <row r="101" spans="1:4" ht="16.5" thickTop="1" thickBot="1">
      <c r="A101" s="662" t="s">
        <v>837</v>
      </c>
      <c r="B101" s="662" t="s">
        <v>387</v>
      </c>
      <c r="C101" s="663" t="s">
        <v>2256</v>
      </c>
      <c r="D101" s="650">
        <v>475606.68003853317</v>
      </c>
    </row>
    <row r="102" spans="1:4" ht="16.5" thickTop="1" thickBot="1">
      <c r="A102" s="662" t="s">
        <v>838</v>
      </c>
      <c r="B102" s="662" t="s">
        <v>387</v>
      </c>
      <c r="C102" s="663" t="s">
        <v>2257</v>
      </c>
      <c r="D102" s="650">
        <v>441113.31736120768</v>
      </c>
    </row>
    <row r="103" spans="1:4" ht="16.5" thickTop="1" thickBot="1">
      <c r="A103" s="662" t="s">
        <v>839</v>
      </c>
      <c r="B103" s="662" t="s">
        <v>387</v>
      </c>
      <c r="C103" s="663" t="s">
        <v>2258</v>
      </c>
      <c r="D103" s="650">
        <v>444313.16350947251</v>
      </c>
    </row>
    <row r="104" spans="1:4" ht="16.5" thickTop="1" thickBot="1">
      <c r="A104" s="662" t="s">
        <v>833</v>
      </c>
      <c r="B104" s="662" t="s">
        <v>387</v>
      </c>
      <c r="C104" s="663" t="s">
        <v>2006</v>
      </c>
      <c r="D104" s="650">
        <v>391454.7873219137</v>
      </c>
    </row>
    <row r="105" spans="1:4" ht="16.5" thickTop="1" thickBot="1">
      <c r="A105" s="662" t="s">
        <v>832</v>
      </c>
      <c r="B105" s="662" t="s">
        <v>387</v>
      </c>
      <c r="C105" s="663" t="s">
        <v>2007</v>
      </c>
      <c r="D105" s="650">
        <v>427650.63891964691</v>
      </c>
    </row>
    <row r="106" spans="1:4" ht="16.5" thickTop="1" thickBot="1">
      <c r="A106" s="662" t="s">
        <v>1661</v>
      </c>
      <c r="B106" s="662" t="s">
        <v>387</v>
      </c>
      <c r="C106" s="663" t="s">
        <v>2005</v>
      </c>
      <c r="D106" s="650">
        <v>424964.14264157228</v>
      </c>
    </row>
    <row r="107" spans="1:4" ht="16.5" thickTop="1" thickBot="1">
      <c r="A107" s="662" t="s">
        <v>829</v>
      </c>
      <c r="B107" s="662" t="s">
        <v>387</v>
      </c>
      <c r="C107" s="663" t="s">
        <v>2005</v>
      </c>
      <c r="D107" s="650">
        <v>431472.1278113267</v>
      </c>
    </row>
    <row r="108" spans="1:4" ht="16.5" thickTop="1" thickBot="1">
      <c r="A108" s="662" t="s">
        <v>831</v>
      </c>
      <c r="B108" s="662" t="s">
        <v>387</v>
      </c>
      <c r="C108" s="663" t="s">
        <v>2008</v>
      </c>
      <c r="D108" s="650">
        <v>442121.27410429926</v>
      </c>
    </row>
    <row r="109" spans="1:4" ht="16.5" thickTop="1" thickBot="1">
      <c r="A109" s="662" t="s">
        <v>830</v>
      </c>
      <c r="B109" s="662" t="s">
        <v>387</v>
      </c>
      <c r="C109" s="663" t="s">
        <v>2009</v>
      </c>
      <c r="D109" s="650">
        <v>455192.43215804757</v>
      </c>
    </row>
    <row r="110" spans="1:4" ht="16.5" thickTop="1" thickBot="1">
      <c r="A110" s="662" t="s">
        <v>834</v>
      </c>
      <c r="B110" s="662" t="s">
        <v>387</v>
      </c>
      <c r="C110" s="663" t="s">
        <v>2010</v>
      </c>
      <c r="D110" s="650">
        <v>420718.85375563812</v>
      </c>
    </row>
    <row r="111" spans="1:4" ht="16.5" thickTop="1" thickBot="1">
      <c r="A111" s="662" t="s">
        <v>424</v>
      </c>
      <c r="B111" s="662" t="s">
        <v>144</v>
      </c>
      <c r="C111" s="663" t="s">
        <v>425</v>
      </c>
      <c r="D111" s="650">
        <v>3415.3906170871101</v>
      </c>
    </row>
    <row r="112" spans="1:4" ht="16.5" thickTop="1" thickBot="1">
      <c r="A112" s="662" t="s">
        <v>426</v>
      </c>
      <c r="B112" s="662" t="s">
        <v>233</v>
      </c>
      <c r="C112" s="663" t="s">
        <v>427</v>
      </c>
      <c r="D112" s="650">
        <v>1351.5783600545942</v>
      </c>
    </row>
    <row r="113" spans="1:4" ht="16.5" thickTop="1" thickBot="1">
      <c r="A113" s="662" t="s">
        <v>428</v>
      </c>
      <c r="B113" s="662" t="s">
        <v>92</v>
      </c>
      <c r="C113" s="663" t="s">
        <v>427</v>
      </c>
      <c r="D113" s="650">
        <v>2398.0623753511018</v>
      </c>
    </row>
    <row r="114" spans="1:4" ht="16.5" thickTop="1" thickBot="1">
      <c r="A114" s="662" t="s">
        <v>429</v>
      </c>
      <c r="B114" s="662" t="s">
        <v>144</v>
      </c>
      <c r="C114" s="663" t="s">
        <v>2259</v>
      </c>
      <c r="D114" s="650">
        <v>34980.6806068367</v>
      </c>
    </row>
    <row r="115" spans="1:4" ht="16.5" thickTop="1" thickBot="1">
      <c r="A115" s="662" t="s">
        <v>430</v>
      </c>
      <c r="B115" s="662" t="s">
        <v>92</v>
      </c>
      <c r="C115" s="663" t="s">
        <v>431</v>
      </c>
      <c r="D115" s="650">
        <v>33183.435422357325</v>
      </c>
    </row>
    <row r="116" spans="1:4" ht="16.5" thickTop="1" thickBot="1">
      <c r="A116" s="662" t="s">
        <v>438</v>
      </c>
      <c r="B116" s="662" t="s">
        <v>92</v>
      </c>
      <c r="C116" s="663" t="s">
        <v>1913</v>
      </c>
      <c r="D116" s="650">
        <v>149913.78125995374</v>
      </c>
    </row>
    <row r="117" spans="1:4" ht="16.5" thickTop="1" thickBot="1">
      <c r="A117" s="662" t="s">
        <v>440</v>
      </c>
      <c r="B117" s="662" t="s">
        <v>92</v>
      </c>
      <c r="C117" s="663" t="s">
        <v>441</v>
      </c>
      <c r="D117" s="650">
        <v>26404.718069541137</v>
      </c>
    </row>
    <row r="118" spans="1:4" ht="16.5" thickTop="1" thickBot="1">
      <c r="A118" s="662" t="s">
        <v>439</v>
      </c>
      <c r="B118" s="662" t="s">
        <v>92</v>
      </c>
      <c r="C118" s="663" t="s">
        <v>2260</v>
      </c>
      <c r="D118" s="650">
        <v>38139.916927642276</v>
      </c>
    </row>
    <row r="119" spans="1:4" ht="16.5" thickTop="1" thickBot="1">
      <c r="A119" s="662" t="s">
        <v>443</v>
      </c>
      <c r="B119" s="662" t="s">
        <v>387</v>
      </c>
      <c r="C119" s="663" t="s">
        <v>2261</v>
      </c>
      <c r="D119" s="650">
        <v>4799.248583583686</v>
      </c>
    </row>
    <row r="120" spans="1:4" ht="16.5" thickTop="1" thickBot="1">
      <c r="A120" s="662" t="s">
        <v>442</v>
      </c>
      <c r="B120" s="662" t="s">
        <v>387</v>
      </c>
      <c r="C120" s="663" t="s">
        <v>2262</v>
      </c>
      <c r="D120" s="650">
        <v>4624.3139422206877</v>
      </c>
    </row>
    <row r="121" spans="1:4" ht="16.5" thickTop="1" thickBot="1">
      <c r="A121" s="662" t="s">
        <v>840</v>
      </c>
      <c r="B121" s="662" t="s">
        <v>606</v>
      </c>
      <c r="C121" s="663" t="s">
        <v>2263</v>
      </c>
      <c r="D121" s="650">
        <v>19355.268533663169</v>
      </c>
    </row>
    <row r="122" spans="1:4" ht="16.5" thickTop="1" thickBot="1">
      <c r="A122" s="662" t="s">
        <v>841</v>
      </c>
      <c r="B122" s="662" t="s">
        <v>606</v>
      </c>
      <c r="C122" s="663" t="s">
        <v>1946</v>
      </c>
      <c r="D122" s="650">
        <v>43029.75666478894</v>
      </c>
    </row>
    <row r="123" spans="1:4" ht="16.5" thickTop="1" thickBot="1">
      <c r="A123" s="662" t="s">
        <v>444</v>
      </c>
      <c r="B123" s="662" t="s">
        <v>387</v>
      </c>
      <c r="C123" s="663" t="s">
        <v>1914</v>
      </c>
      <c r="D123" s="650">
        <v>2173.1464078843896</v>
      </c>
    </row>
    <row r="124" spans="1:4" ht="16.5" thickTop="1" thickBot="1">
      <c r="A124" s="662" t="s">
        <v>445</v>
      </c>
      <c r="B124" s="662" t="s">
        <v>144</v>
      </c>
      <c r="C124" s="663" t="s">
        <v>446</v>
      </c>
      <c r="D124" s="650">
        <v>18428.531445490145</v>
      </c>
    </row>
    <row r="125" spans="1:4" ht="16.5" thickTop="1" thickBot="1">
      <c r="A125" s="662" t="s">
        <v>865</v>
      </c>
      <c r="B125" s="662" t="s">
        <v>422</v>
      </c>
      <c r="C125" s="663" t="s">
        <v>1947</v>
      </c>
      <c r="D125" s="650">
        <v>3999.5473659242653</v>
      </c>
    </row>
    <row r="126" spans="1:4" ht="16.5" thickTop="1" thickBot="1">
      <c r="A126" s="662" t="s">
        <v>866</v>
      </c>
      <c r="B126" s="662" t="s">
        <v>422</v>
      </c>
      <c r="C126" s="663" t="s">
        <v>1948</v>
      </c>
      <c r="D126" s="650">
        <v>2597.9876797659572</v>
      </c>
    </row>
    <row r="127" spans="1:4" ht="16.5" thickTop="1" thickBot="1">
      <c r="A127" s="662" t="s">
        <v>864</v>
      </c>
      <c r="B127" s="662" t="s">
        <v>422</v>
      </c>
      <c r="C127" s="663" t="s">
        <v>2264</v>
      </c>
      <c r="D127" s="650">
        <v>2597.9876797659572</v>
      </c>
    </row>
    <row r="128" spans="1:4" ht="16.5" thickTop="1" thickBot="1">
      <c r="A128" s="662" t="s">
        <v>846</v>
      </c>
      <c r="B128" s="662" t="s">
        <v>422</v>
      </c>
      <c r="C128" s="663" t="s">
        <v>847</v>
      </c>
      <c r="D128" s="650">
        <v>2126.2889146621583</v>
      </c>
    </row>
    <row r="129" spans="1:4" ht="16.5" thickTop="1" thickBot="1">
      <c r="A129" s="662" t="s">
        <v>848</v>
      </c>
      <c r="B129" s="662" t="s">
        <v>422</v>
      </c>
      <c r="C129" s="663" t="s">
        <v>849</v>
      </c>
      <c r="D129" s="650">
        <v>3644.4716950624647</v>
      </c>
    </row>
    <row r="130" spans="1:4" ht="16.5" thickTop="1" thickBot="1">
      <c r="A130" s="662" t="s">
        <v>850</v>
      </c>
      <c r="B130" s="662" t="s">
        <v>422</v>
      </c>
      <c r="C130" s="663" t="s">
        <v>851</v>
      </c>
      <c r="D130" s="650">
        <v>1772.2545214275187</v>
      </c>
    </row>
    <row r="131" spans="1:4" ht="16.5" thickTop="1" thickBot="1">
      <c r="A131" s="662" t="s">
        <v>852</v>
      </c>
      <c r="B131" s="662" t="s">
        <v>422</v>
      </c>
      <c r="C131" s="663" t="s">
        <v>853</v>
      </c>
      <c r="D131" s="650">
        <v>4165.110508642817</v>
      </c>
    </row>
    <row r="132" spans="1:4" ht="16.5" thickTop="1" thickBot="1">
      <c r="A132" s="662" t="s">
        <v>854</v>
      </c>
      <c r="B132" s="662" t="s">
        <v>422</v>
      </c>
      <c r="C132" s="663" t="s">
        <v>855</v>
      </c>
      <c r="D132" s="650">
        <v>1889.9188932966783</v>
      </c>
    </row>
    <row r="133" spans="1:4" ht="16.5" thickTop="1" thickBot="1">
      <c r="A133" s="662" t="s">
        <v>858</v>
      </c>
      <c r="B133" s="662" t="s">
        <v>422</v>
      </c>
      <c r="C133" s="663" t="s">
        <v>859</v>
      </c>
      <c r="D133" s="650">
        <v>3644.4716950624647</v>
      </c>
    </row>
    <row r="134" spans="1:4" ht="16.5" thickTop="1" thickBot="1">
      <c r="A134" s="662" t="s">
        <v>856</v>
      </c>
      <c r="B134" s="662" t="s">
        <v>422</v>
      </c>
      <c r="C134" s="663" t="s">
        <v>857</v>
      </c>
      <c r="D134" s="650">
        <v>1653.5488719311984</v>
      </c>
    </row>
    <row r="135" spans="1:4" ht="16.5" thickTop="1" thickBot="1">
      <c r="A135" s="662" t="s">
        <v>860</v>
      </c>
      <c r="B135" s="662" t="s">
        <v>422</v>
      </c>
      <c r="C135" s="663" t="s">
        <v>861</v>
      </c>
      <c r="D135" s="650">
        <v>1772.2545214275187</v>
      </c>
    </row>
    <row r="136" spans="1:4" ht="16.5" thickTop="1" thickBot="1">
      <c r="A136" s="662" t="s">
        <v>862</v>
      </c>
      <c r="B136" s="662" t="s">
        <v>422</v>
      </c>
      <c r="C136" s="663" t="s">
        <v>863</v>
      </c>
      <c r="D136" s="650">
        <v>2126.2889146621583</v>
      </c>
    </row>
    <row r="137" spans="1:4" ht="16.5" thickTop="1" thickBot="1">
      <c r="A137" s="662" t="s">
        <v>845</v>
      </c>
      <c r="B137" s="662" t="s">
        <v>377</v>
      </c>
      <c r="C137" s="663" t="s">
        <v>2265</v>
      </c>
      <c r="D137" s="650">
        <v>637325.42575760779</v>
      </c>
    </row>
    <row r="138" spans="1:4" ht="31.5" thickTop="1" thickBot="1">
      <c r="A138" s="662" t="s">
        <v>842</v>
      </c>
      <c r="B138" s="662" t="s">
        <v>843</v>
      </c>
      <c r="C138" s="663" t="s">
        <v>844</v>
      </c>
      <c r="D138" s="650">
        <v>0</v>
      </c>
    </row>
    <row r="139" spans="1:4" ht="16.5" thickTop="1" thickBot="1">
      <c r="A139" s="662" t="s">
        <v>447</v>
      </c>
      <c r="B139" s="662" t="s">
        <v>377</v>
      </c>
      <c r="C139" s="663" t="s">
        <v>448</v>
      </c>
      <c r="D139" s="650">
        <v>3330.0058516599324</v>
      </c>
    </row>
    <row r="140" spans="1:4" ht="16.5" thickTop="1" thickBot="1">
      <c r="A140" s="662" t="s">
        <v>449</v>
      </c>
      <c r="B140" s="662" t="s">
        <v>450</v>
      </c>
      <c r="C140" s="663" t="s">
        <v>2266</v>
      </c>
      <c r="D140" s="650">
        <v>460.24471120503131</v>
      </c>
    </row>
    <row r="141" spans="1:4" ht="16.5" thickTop="1" thickBot="1">
      <c r="A141" s="662" t="s">
        <v>451</v>
      </c>
      <c r="B141" s="662" t="s">
        <v>144</v>
      </c>
      <c r="C141" s="663" t="s">
        <v>2267</v>
      </c>
      <c r="D141" s="650">
        <v>13276.289746298979</v>
      </c>
    </row>
    <row r="142" spans="1:4" ht="16.5" thickTop="1" thickBot="1">
      <c r="A142" s="662" t="s">
        <v>452</v>
      </c>
      <c r="B142" s="662" t="s">
        <v>92</v>
      </c>
      <c r="C142" s="663" t="s">
        <v>2268</v>
      </c>
      <c r="D142" s="650">
        <v>3339.3773503043785</v>
      </c>
    </row>
    <row r="143" spans="1:4" ht="16.5" thickTop="1" thickBot="1">
      <c r="A143" s="662" t="s">
        <v>453</v>
      </c>
      <c r="B143" s="662" t="s">
        <v>454</v>
      </c>
      <c r="C143" s="663" t="s">
        <v>455</v>
      </c>
      <c r="D143" s="650">
        <v>12691.091719834663</v>
      </c>
    </row>
    <row r="144" spans="1:4" ht="16.5" thickTop="1" thickBot="1">
      <c r="A144" s="662" t="s">
        <v>456</v>
      </c>
      <c r="B144" s="662" t="s">
        <v>422</v>
      </c>
      <c r="C144" s="663" t="s">
        <v>457</v>
      </c>
      <c r="D144" s="650">
        <v>15403.619938588297</v>
      </c>
    </row>
    <row r="145" spans="1:4" ht="16.5" thickTop="1" thickBot="1">
      <c r="A145" s="662" t="s">
        <v>873</v>
      </c>
      <c r="B145" s="662" t="s">
        <v>233</v>
      </c>
      <c r="C145" s="663" t="s">
        <v>875</v>
      </c>
      <c r="D145" s="650">
        <v>6924.4962206186838</v>
      </c>
    </row>
    <row r="146" spans="1:4" ht="31.5" thickTop="1" thickBot="1">
      <c r="A146" s="662" t="s">
        <v>867</v>
      </c>
      <c r="B146" s="662" t="s">
        <v>233</v>
      </c>
      <c r="C146" s="663" t="s">
        <v>2269</v>
      </c>
      <c r="D146" s="650">
        <v>3392.4825092895744</v>
      </c>
    </row>
    <row r="147" spans="1:4" ht="16.5" thickTop="1" thickBot="1">
      <c r="A147" s="662" t="s">
        <v>868</v>
      </c>
      <c r="B147" s="662" t="s">
        <v>233</v>
      </c>
      <c r="C147" s="663" t="s">
        <v>2270</v>
      </c>
      <c r="D147" s="650">
        <v>9501.6583478414268</v>
      </c>
    </row>
    <row r="148" spans="1:4" ht="16.5" thickTop="1" thickBot="1">
      <c r="A148" s="662" t="s">
        <v>1691</v>
      </c>
      <c r="B148" s="662" t="s">
        <v>233</v>
      </c>
      <c r="C148" s="663" t="s">
        <v>1949</v>
      </c>
      <c r="D148" s="650">
        <v>5686.4171219246064</v>
      </c>
    </row>
    <row r="149" spans="1:4" ht="16.5" thickTop="1" thickBot="1">
      <c r="A149" s="662" t="s">
        <v>869</v>
      </c>
      <c r="B149" s="662" t="s">
        <v>144</v>
      </c>
      <c r="C149" s="663" t="s">
        <v>2271</v>
      </c>
      <c r="D149" s="650">
        <v>30380.316050040707</v>
      </c>
    </row>
    <row r="150" spans="1:4" ht="16.5" thickTop="1" thickBot="1">
      <c r="A150" s="662" t="s">
        <v>870</v>
      </c>
      <c r="B150" s="662" t="s">
        <v>233</v>
      </c>
      <c r="C150" s="663" t="s">
        <v>871</v>
      </c>
      <c r="D150" s="650">
        <v>5728.0682270110337</v>
      </c>
    </row>
    <row r="151" spans="1:4" ht="16.5" thickTop="1" thickBot="1">
      <c r="A151" s="662" t="s">
        <v>872</v>
      </c>
      <c r="B151" s="662" t="s">
        <v>450</v>
      </c>
      <c r="C151" s="663" t="s">
        <v>2272</v>
      </c>
      <c r="D151" s="650">
        <v>183604.31888673833</v>
      </c>
    </row>
    <row r="152" spans="1:4" ht="16.5" thickTop="1" thickBot="1">
      <c r="A152" s="662" t="s">
        <v>458</v>
      </c>
      <c r="B152" s="662" t="s">
        <v>92</v>
      </c>
      <c r="C152" s="663" t="s">
        <v>459</v>
      </c>
      <c r="D152" s="650">
        <v>1114.1670610619535</v>
      </c>
    </row>
    <row r="153" spans="1:4" ht="16.5" thickTop="1" thickBot="1">
      <c r="A153" s="662" t="s">
        <v>460</v>
      </c>
      <c r="B153" s="662" t="s">
        <v>377</v>
      </c>
      <c r="C153" s="663" t="s">
        <v>461</v>
      </c>
      <c r="D153" s="650">
        <v>22727.966768036691</v>
      </c>
    </row>
    <row r="154" spans="1:4" ht="16.5" thickTop="1" thickBot="1">
      <c r="A154" s="662" t="s">
        <v>462</v>
      </c>
      <c r="B154" s="662" t="s">
        <v>377</v>
      </c>
      <c r="C154" s="663" t="s">
        <v>463</v>
      </c>
      <c r="D154" s="650">
        <v>4026.6205842304435</v>
      </c>
    </row>
    <row r="155" spans="1:4" ht="16.5" thickTop="1" thickBot="1">
      <c r="A155" s="662" t="s">
        <v>909</v>
      </c>
      <c r="B155" s="662" t="s">
        <v>144</v>
      </c>
      <c r="C155" s="663" t="s">
        <v>2273</v>
      </c>
      <c r="D155" s="650">
        <v>59717.271917666389</v>
      </c>
    </row>
    <row r="156" spans="1:4" ht="16.5" thickTop="1" thickBot="1">
      <c r="A156" s="662" t="s">
        <v>910</v>
      </c>
      <c r="B156" s="662" t="s">
        <v>144</v>
      </c>
      <c r="C156" s="663" t="s">
        <v>2274</v>
      </c>
      <c r="D156" s="650">
        <v>15244.30446163271</v>
      </c>
    </row>
    <row r="157" spans="1:4" ht="16.5" thickTop="1" thickBot="1">
      <c r="A157" s="662" t="s">
        <v>911</v>
      </c>
      <c r="B157" s="662" t="s">
        <v>144</v>
      </c>
      <c r="C157" s="663" t="s">
        <v>2275</v>
      </c>
      <c r="D157" s="650">
        <v>1145163.8134672735</v>
      </c>
    </row>
    <row r="158" spans="1:4" ht="16.5" thickTop="1" thickBot="1">
      <c r="A158" s="662" t="s">
        <v>912</v>
      </c>
      <c r="B158" s="662" t="s">
        <v>144</v>
      </c>
      <c r="C158" s="663" t="s">
        <v>2276</v>
      </c>
      <c r="D158" s="650">
        <v>2260369.028323506</v>
      </c>
    </row>
    <row r="159" spans="1:4" ht="16.5" thickTop="1" thickBot="1">
      <c r="A159" s="662" t="s">
        <v>466</v>
      </c>
      <c r="B159" s="662" t="s">
        <v>233</v>
      </c>
      <c r="C159" s="663" t="s">
        <v>467</v>
      </c>
      <c r="D159" s="650">
        <v>8236.5060308411703</v>
      </c>
    </row>
    <row r="160" spans="1:4" ht="16.5" thickTop="1" thickBot="1">
      <c r="A160" s="662" t="s">
        <v>902</v>
      </c>
      <c r="B160" s="662" t="s">
        <v>233</v>
      </c>
      <c r="C160" s="663" t="s">
        <v>467</v>
      </c>
      <c r="D160" s="650">
        <v>8136.5433786337435</v>
      </c>
    </row>
    <row r="161" spans="1:4" ht="16.5" thickTop="1" thickBot="1">
      <c r="A161" s="662" t="s">
        <v>468</v>
      </c>
      <c r="B161" s="662" t="s">
        <v>233</v>
      </c>
      <c r="C161" s="663" t="s">
        <v>469</v>
      </c>
      <c r="D161" s="650">
        <v>10705.375284839201</v>
      </c>
    </row>
    <row r="162" spans="1:4" ht="16.5" thickTop="1" thickBot="1">
      <c r="A162" s="662" t="s">
        <v>903</v>
      </c>
      <c r="B162" s="662" t="s">
        <v>233</v>
      </c>
      <c r="C162" s="663" t="s">
        <v>469</v>
      </c>
      <c r="D162" s="650">
        <v>10968.818524510858</v>
      </c>
    </row>
    <row r="163" spans="1:4" ht="16.5" thickTop="1" thickBot="1">
      <c r="A163" s="662" t="s">
        <v>894</v>
      </c>
      <c r="B163" s="662" t="s">
        <v>233</v>
      </c>
      <c r="C163" s="663" t="s">
        <v>895</v>
      </c>
      <c r="D163" s="650">
        <v>3543021.0571258245</v>
      </c>
    </row>
    <row r="164" spans="1:4" ht="16.5" thickTop="1" thickBot="1">
      <c r="A164" s="662" t="s">
        <v>900</v>
      </c>
      <c r="B164" s="662" t="s">
        <v>233</v>
      </c>
      <c r="C164" s="663" t="s">
        <v>895</v>
      </c>
      <c r="D164" s="650">
        <v>11055.244567565198</v>
      </c>
    </row>
    <row r="165" spans="1:4" ht="16.5" thickTop="1" thickBot="1">
      <c r="A165" s="662" t="s">
        <v>907</v>
      </c>
      <c r="B165" s="662" t="s">
        <v>874</v>
      </c>
      <c r="C165" s="663" t="s">
        <v>908</v>
      </c>
      <c r="D165" s="650">
        <v>15191.199302647514</v>
      </c>
    </row>
    <row r="166" spans="1:4" ht="16.5" thickTop="1" thickBot="1">
      <c r="A166" s="662" t="s">
        <v>905</v>
      </c>
      <c r="B166" s="662" t="s">
        <v>233</v>
      </c>
      <c r="C166" s="663" t="s">
        <v>906</v>
      </c>
      <c r="D166" s="650">
        <v>10888.640147219485</v>
      </c>
    </row>
    <row r="167" spans="1:4" ht="16.5" thickTop="1" thickBot="1">
      <c r="A167" s="662" t="s">
        <v>470</v>
      </c>
      <c r="B167" s="662" t="s">
        <v>233</v>
      </c>
      <c r="C167" s="663" t="s">
        <v>471</v>
      </c>
      <c r="D167" s="650">
        <v>6862.0195629890413</v>
      </c>
    </row>
    <row r="168" spans="1:4" ht="16.5" thickTop="1" thickBot="1">
      <c r="A168" s="662" t="s">
        <v>904</v>
      </c>
      <c r="B168" s="662" t="s">
        <v>233</v>
      </c>
      <c r="C168" s="663" t="s">
        <v>471</v>
      </c>
      <c r="D168" s="650">
        <v>7074.4401989298249</v>
      </c>
    </row>
    <row r="169" spans="1:4" ht="16.5" thickTop="1" thickBot="1">
      <c r="A169" s="662" t="s">
        <v>464</v>
      </c>
      <c r="B169" s="662" t="s">
        <v>233</v>
      </c>
      <c r="C169" s="663" t="s">
        <v>465</v>
      </c>
      <c r="D169" s="650">
        <v>12236.053396765436</v>
      </c>
    </row>
    <row r="170" spans="1:4" ht="16.5" thickTop="1" thickBot="1">
      <c r="A170" s="662" t="s">
        <v>901</v>
      </c>
      <c r="B170" s="662" t="s">
        <v>233</v>
      </c>
      <c r="C170" s="663" t="s">
        <v>465</v>
      </c>
      <c r="D170" s="650">
        <v>12114.223914387634</v>
      </c>
    </row>
    <row r="171" spans="1:4" ht="16.5" thickTop="1" thickBot="1">
      <c r="A171" s="662" t="s">
        <v>877</v>
      </c>
      <c r="B171" s="662" t="s">
        <v>233</v>
      </c>
      <c r="C171" s="663" t="s">
        <v>878</v>
      </c>
      <c r="D171" s="650">
        <v>12399.533984229667</v>
      </c>
    </row>
    <row r="172" spans="1:4" ht="16.5" thickTop="1" thickBot="1">
      <c r="A172" s="662" t="s">
        <v>890</v>
      </c>
      <c r="B172" s="662" t="s">
        <v>874</v>
      </c>
      <c r="C172" s="663" t="s">
        <v>891</v>
      </c>
      <c r="D172" s="650">
        <v>18154.675429546878</v>
      </c>
    </row>
    <row r="173" spans="1:4" ht="16.5" thickTop="1" thickBot="1">
      <c r="A173" s="662" t="s">
        <v>892</v>
      </c>
      <c r="B173" s="662" t="s">
        <v>874</v>
      </c>
      <c r="C173" s="663" t="s">
        <v>893</v>
      </c>
      <c r="D173" s="650">
        <v>4525.3925676404206</v>
      </c>
    </row>
    <row r="174" spans="1:4" ht="16.5" thickTop="1" thickBot="1">
      <c r="A174" s="662" t="s">
        <v>879</v>
      </c>
      <c r="B174" s="662" t="s">
        <v>233</v>
      </c>
      <c r="C174" s="663" t="s">
        <v>880</v>
      </c>
      <c r="D174" s="650">
        <v>4982.5134459639703</v>
      </c>
    </row>
    <row r="175" spans="1:4" ht="16.5" thickTop="1" thickBot="1">
      <c r="A175" s="662" t="s">
        <v>881</v>
      </c>
      <c r="B175" s="662" t="s">
        <v>233</v>
      </c>
      <c r="C175" s="663" t="s">
        <v>882</v>
      </c>
      <c r="D175" s="650">
        <v>3792.3331181192848</v>
      </c>
    </row>
    <row r="176" spans="1:4" ht="31.5" thickTop="1" thickBot="1">
      <c r="A176" s="662" t="s">
        <v>887</v>
      </c>
      <c r="B176" s="662" t="s">
        <v>233</v>
      </c>
      <c r="C176" s="663" t="s">
        <v>1952</v>
      </c>
      <c r="D176" s="650">
        <v>4660.7586591713125</v>
      </c>
    </row>
    <row r="177" spans="1:4" ht="31.5" thickTop="1" thickBot="1">
      <c r="A177" s="662" t="s">
        <v>883</v>
      </c>
      <c r="B177" s="662" t="s">
        <v>233</v>
      </c>
      <c r="C177" s="663" t="s">
        <v>1951</v>
      </c>
      <c r="D177" s="650">
        <v>5643.7247392110175</v>
      </c>
    </row>
    <row r="178" spans="1:4" ht="16.5" thickTop="1" thickBot="1">
      <c r="A178" s="662" t="s">
        <v>884</v>
      </c>
      <c r="B178" s="662" t="s">
        <v>233</v>
      </c>
      <c r="C178" s="663" t="s">
        <v>2277</v>
      </c>
      <c r="D178" s="650">
        <v>7090.0593633372355</v>
      </c>
    </row>
    <row r="179" spans="1:4" ht="31.5" thickTop="1" thickBot="1">
      <c r="A179" s="662" t="s">
        <v>889</v>
      </c>
      <c r="B179" s="662" t="s">
        <v>233</v>
      </c>
      <c r="C179" s="663" t="s">
        <v>1953</v>
      </c>
      <c r="D179" s="650">
        <v>5261.5758500430384</v>
      </c>
    </row>
    <row r="180" spans="1:4" ht="31.5" thickTop="1" thickBot="1">
      <c r="A180" s="662" t="s">
        <v>876</v>
      </c>
      <c r="B180" s="662" t="s">
        <v>233</v>
      </c>
      <c r="C180" s="663" t="s">
        <v>1950</v>
      </c>
      <c r="D180" s="650">
        <v>7942.8657399818521</v>
      </c>
    </row>
    <row r="181" spans="1:4" ht="16.5" thickTop="1" thickBot="1">
      <c r="A181" s="662" t="s">
        <v>885</v>
      </c>
      <c r="B181" s="662" t="s">
        <v>233</v>
      </c>
      <c r="C181" s="663" t="s">
        <v>886</v>
      </c>
      <c r="D181" s="650">
        <v>4941.9036185047025</v>
      </c>
    </row>
    <row r="182" spans="1:4" ht="16.5" thickTop="1" thickBot="1">
      <c r="A182" s="662" t="s">
        <v>888</v>
      </c>
      <c r="B182" s="662" t="s">
        <v>233</v>
      </c>
      <c r="C182" s="663" t="s">
        <v>886</v>
      </c>
      <c r="D182" s="650">
        <v>6197.6844368605116</v>
      </c>
    </row>
    <row r="183" spans="1:4" ht="16.5" thickTop="1" thickBot="1">
      <c r="A183" s="662" t="s">
        <v>472</v>
      </c>
      <c r="B183" s="662" t="s">
        <v>377</v>
      </c>
      <c r="C183" s="663" t="s">
        <v>473</v>
      </c>
      <c r="D183" s="650">
        <v>6681.8785334902395</v>
      </c>
    </row>
    <row r="184" spans="1:4" ht="16.5" thickTop="1" thickBot="1">
      <c r="A184" s="662" t="s">
        <v>476</v>
      </c>
      <c r="B184" s="662" t="s">
        <v>92</v>
      </c>
      <c r="C184" s="663" t="s">
        <v>477</v>
      </c>
      <c r="D184" s="650">
        <v>8460.3807206807214</v>
      </c>
    </row>
    <row r="185" spans="1:4" ht="16.5" thickTop="1" thickBot="1">
      <c r="A185" s="662" t="s">
        <v>474</v>
      </c>
      <c r="B185" s="662" t="s">
        <v>387</v>
      </c>
      <c r="C185" s="663" t="s">
        <v>475</v>
      </c>
      <c r="D185" s="650">
        <v>91821.943718285227</v>
      </c>
    </row>
    <row r="186" spans="1:4" ht="16.5" thickTop="1" thickBot="1">
      <c r="A186" s="662" t="s">
        <v>478</v>
      </c>
      <c r="B186" s="662" t="s">
        <v>144</v>
      </c>
      <c r="C186" s="663" t="s">
        <v>1915</v>
      </c>
      <c r="D186" s="650">
        <v>1691.0348665089837</v>
      </c>
    </row>
    <row r="187" spans="1:4" ht="16.5" thickTop="1" thickBot="1">
      <c r="A187" s="662" t="s">
        <v>1455</v>
      </c>
      <c r="B187" s="662" t="s">
        <v>377</v>
      </c>
      <c r="C187" s="663" t="s">
        <v>1454</v>
      </c>
      <c r="D187" s="650">
        <v>17601.757009524546</v>
      </c>
    </row>
    <row r="188" spans="1:4" ht="16.5" thickTop="1" thickBot="1">
      <c r="A188" s="662" t="s">
        <v>1709</v>
      </c>
      <c r="B188" s="662" t="s">
        <v>377</v>
      </c>
      <c r="C188" s="663" t="s">
        <v>1708</v>
      </c>
      <c r="D188" s="650">
        <v>13027.424393407571</v>
      </c>
    </row>
    <row r="189" spans="1:4" ht="16.5" thickTop="1" thickBot="1">
      <c r="A189" s="662" t="s">
        <v>479</v>
      </c>
      <c r="B189" s="662" t="s">
        <v>377</v>
      </c>
      <c r="C189" s="663" t="s">
        <v>480</v>
      </c>
      <c r="D189" s="650">
        <v>63151.405532042394</v>
      </c>
    </row>
    <row r="190" spans="1:4" ht="16.5" thickTop="1" thickBot="1">
      <c r="A190" s="662" t="s">
        <v>1666</v>
      </c>
      <c r="B190" s="662" t="s">
        <v>144</v>
      </c>
      <c r="C190" s="663" t="s">
        <v>1665</v>
      </c>
      <c r="D190" s="650">
        <v>563560.27737191634</v>
      </c>
    </row>
    <row r="191" spans="1:4" ht="16.5" thickTop="1" thickBot="1">
      <c r="A191" s="662" t="s">
        <v>488</v>
      </c>
      <c r="B191" s="662" t="s">
        <v>92</v>
      </c>
      <c r="C191" s="663" t="s">
        <v>489</v>
      </c>
      <c r="D191" s="650">
        <v>816966.64199537248</v>
      </c>
    </row>
    <row r="192" spans="1:4" ht="16.5" thickTop="1" thickBot="1">
      <c r="A192" s="662" t="s">
        <v>490</v>
      </c>
      <c r="B192" s="662" t="s">
        <v>92</v>
      </c>
      <c r="C192" s="663" t="s">
        <v>491</v>
      </c>
      <c r="D192" s="650">
        <v>467676.30963007722</v>
      </c>
    </row>
    <row r="193" spans="1:4" ht="16.5" thickTop="1" thickBot="1">
      <c r="A193" s="662" t="s">
        <v>481</v>
      </c>
      <c r="B193" s="662" t="s">
        <v>233</v>
      </c>
      <c r="C193" s="663" t="s">
        <v>482</v>
      </c>
      <c r="D193" s="650">
        <v>1848.26778821025</v>
      </c>
    </row>
    <row r="194" spans="1:4" ht="16.5" thickTop="1" thickBot="1">
      <c r="A194" s="662" t="s">
        <v>492</v>
      </c>
      <c r="B194" s="662" t="s">
        <v>92</v>
      </c>
      <c r="C194" s="663" t="s">
        <v>493</v>
      </c>
      <c r="D194" s="650">
        <v>1082.9287322471325</v>
      </c>
    </row>
    <row r="195" spans="1:4" ht="16.5" thickTop="1" thickBot="1">
      <c r="A195" s="662" t="s">
        <v>483</v>
      </c>
      <c r="B195" s="662" t="s">
        <v>422</v>
      </c>
      <c r="C195" s="663" t="s">
        <v>2278</v>
      </c>
      <c r="D195" s="650">
        <v>775.7518322347247</v>
      </c>
    </row>
    <row r="196" spans="1:4" ht="16.5" thickTop="1" thickBot="1">
      <c r="A196" s="662" t="s">
        <v>484</v>
      </c>
      <c r="B196" s="662" t="s">
        <v>92</v>
      </c>
      <c r="C196" s="663" t="s">
        <v>485</v>
      </c>
      <c r="D196" s="650">
        <v>34045.613297646385</v>
      </c>
    </row>
    <row r="197" spans="1:4" ht="16.5" thickTop="1" thickBot="1">
      <c r="A197" s="662" t="s">
        <v>486</v>
      </c>
      <c r="B197" s="662" t="s">
        <v>144</v>
      </c>
      <c r="C197" s="663" t="s">
        <v>487</v>
      </c>
      <c r="D197" s="650">
        <v>1736.8510821040547</v>
      </c>
    </row>
    <row r="198" spans="1:4" ht="16.5" thickTop="1" thickBot="1">
      <c r="A198" s="662" t="s">
        <v>494</v>
      </c>
      <c r="B198" s="662" t="s">
        <v>92</v>
      </c>
      <c r="C198" s="663" t="s">
        <v>495</v>
      </c>
      <c r="D198" s="650">
        <v>18694.057240416125</v>
      </c>
    </row>
    <row r="199" spans="1:4" ht="16.5" thickTop="1" thickBot="1">
      <c r="A199" s="662" t="s">
        <v>925</v>
      </c>
      <c r="B199" s="662" t="s">
        <v>92</v>
      </c>
      <c r="C199" s="663" t="s">
        <v>926</v>
      </c>
      <c r="D199" s="650">
        <v>78298.871174349159</v>
      </c>
    </row>
    <row r="200" spans="1:4" ht="31.5" thickTop="1" thickBot="1">
      <c r="A200" s="662" t="s">
        <v>929</v>
      </c>
      <c r="B200" s="662" t="s">
        <v>92</v>
      </c>
      <c r="C200" s="663" t="s">
        <v>930</v>
      </c>
      <c r="D200" s="650">
        <v>124393.10789587205</v>
      </c>
    </row>
    <row r="201" spans="1:4" ht="16.5" thickTop="1" thickBot="1">
      <c r="A201" s="662" t="s">
        <v>927</v>
      </c>
      <c r="B201" s="662" t="s">
        <v>92</v>
      </c>
      <c r="C201" s="663" t="s">
        <v>928</v>
      </c>
      <c r="D201" s="650">
        <v>104134.01038183339</v>
      </c>
    </row>
    <row r="202" spans="1:4" ht="16.5" thickTop="1" thickBot="1">
      <c r="A202" s="662" t="s">
        <v>931</v>
      </c>
      <c r="B202" s="662" t="s">
        <v>233</v>
      </c>
      <c r="C202" s="663" t="s">
        <v>932</v>
      </c>
      <c r="D202" s="650">
        <v>5752.0176124357304</v>
      </c>
    </row>
    <row r="203" spans="1:4" ht="16.5" thickTop="1" thickBot="1">
      <c r="A203" s="662" t="s">
        <v>920</v>
      </c>
      <c r="B203" s="662" t="s">
        <v>233</v>
      </c>
      <c r="C203" s="663" t="s">
        <v>2279</v>
      </c>
      <c r="D203" s="650">
        <v>16830.170287798464</v>
      </c>
    </row>
    <row r="204" spans="1:4" ht="16.5" thickTop="1" thickBot="1">
      <c r="A204" s="662" t="s">
        <v>923</v>
      </c>
      <c r="B204" s="662" t="s">
        <v>92</v>
      </c>
      <c r="C204" s="663" t="s">
        <v>924</v>
      </c>
      <c r="D204" s="650">
        <v>117870.5448393374</v>
      </c>
    </row>
    <row r="205" spans="1:4" ht="16.5" thickTop="1" thickBot="1">
      <c r="A205" s="662" t="s">
        <v>921</v>
      </c>
      <c r="B205" s="662" t="s">
        <v>92</v>
      </c>
      <c r="C205" s="663" t="s">
        <v>922</v>
      </c>
      <c r="D205" s="650">
        <v>110838.79702312117</v>
      </c>
    </row>
    <row r="206" spans="1:4" ht="16.5" thickTop="1" thickBot="1">
      <c r="A206" s="662" t="s">
        <v>496</v>
      </c>
      <c r="B206" s="662" t="s">
        <v>144</v>
      </c>
      <c r="C206" s="663" t="s">
        <v>1916</v>
      </c>
      <c r="D206" s="650">
        <v>144855.25454720706</v>
      </c>
    </row>
    <row r="207" spans="1:4" ht="16.5" thickTop="1" thickBot="1">
      <c r="A207" s="662" t="s">
        <v>505</v>
      </c>
      <c r="B207" s="662" t="s">
        <v>144</v>
      </c>
      <c r="C207" s="663" t="s">
        <v>506</v>
      </c>
      <c r="D207" s="650">
        <v>109228.98181153071</v>
      </c>
    </row>
    <row r="208" spans="1:4" ht="16.5" thickTop="1" thickBot="1">
      <c r="A208" s="662" t="s">
        <v>507</v>
      </c>
      <c r="B208" s="662" t="s">
        <v>144</v>
      </c>
      <c r="C208" s="663" t="s">
        <v>508</v>
      </c>
      <c r="D208" s="650">
        <v>6742.27263586556</v>
      </c>
    </row>
    <row r="209" spans="1:4" ht="16.5" thickTop="1" thickBot="1">
      <c r="A209" s="662" t="s">
        <v>509</v>
      </c>
      <c r="B209" s="662" t="s">
        <v>233</v>
      </c>
      <c r="C209" s="663" t="s">
        <v>510</v>
      </c>
      <c r="D209" s="650">
        <v>8768.5988983202915</v>
      </c>
    </row>
    <row r="210" spans="1:4" ht="16.5" thickTop="1" thickBot="1">
      <c r="A210" s="662" t="s">
        <v>512</v>
      </c>
      <c r="B210" s="662" t="s">
        <v>233</v>
      </c>
      <c r="C210" s="663" t="s">
        <v>1918</v>
      </c>
      <c r="D210" s="650">
        <v>10533.564476357684</v>
      </c>
    </row>
    <row r="211" spans="1:4" ht="16.5" thickTop="1" thickBot="1">
      <c r="A211" s="662" t="s">
        <v>511</v>
      </c>
      <c r="B211" s="662" t="s">
        <v>233</v>
      </c>
      <c r="C211" s="663" t="s">
        <v>1917</v>
      </c>
      <c r="D211" s="650">
        <v>5135.5812571565939</v>
      </c>
    </row>
    <row r="212" spans="1:4" ht="16.5" thickTop="1" thickBot="1">
      <c r="A212" s="662" t="s">
        <v>519</v>
      </c>
      <c r="B212" s="662" t="s">
        <v>387</v>
      </c>
      <c r="C212" s="663" t="s">
        <v>520</v>
      </c>
      <c r="D212" s="650">
        <v>41526.151771168887</v>
      </c>
    </row>
    <row r="213" spans="1:4" ht="16.5" thickTop="1" thickBot="1">
      <c r="A213" s="662" t="s">
        <v>515</v>
      </c>
      <c r="B213" s="662" t="s">
        <v>387</v>
      </c>
      <c r="C213" s="663" t="s">
        <v>516</v>
      </c>
      <c r="D213" s="650">
        <v>86019.944779745783</v>
      </c>
    </row>
    <row r="214" spans="1:4" ht="16.5" thickTop="1" thickBot="1">
      <c r="A214" s="662" t="s">
        <v>513</v>
      </c>
      <c r="B214" s="662" t="s">
        <v>387</v>
      </c>
      <c r="C214" s="663" t="s">
        <v>514</v>
      </c>
      <c r="D214" s="650">
        <v>47469.764467002184</v>
      </c>
    </row>
    <row r="215" spans="1:4" ht="16.5" thickTop="1" thickBot="1">
      <c r="A215" s="662" t="s">
        <v>521</v>
      </c>
      <c r="B215" s="662" t="s">
        <v>387</v>
      </c>
      <c r="C215" s="663" t="s">
        <v>522</v>
      </c>
      <c r="D215" s="650">
        <v>145565.40588893066</v>
      </c>
    </row>
    <row r="216" spans="1:4" ht="16.5" thickTop="1" thickBot="1">
      <c r="A216" s="662" t="s">
        <v>525</v>
      </c>
      <c r="B216" s="662" t="s">
        <v>387</v>
      </c>
      <c r="C216" s="663" t="s">
        <v>526</v>
      </c>
      <c r="D216" s="650">
        <v>59980.715157338047</v>
      </c>
    </row>
    <row r="217" spans="1:4" ht="16.5" thickTop="1" thickBot="1">
      <c r="A217" s="662" t="s">
        <v>527</v>
      </c>
      <c r="B217" s="662" t="s">
        <v>387</v>
      </c>
      <c r="C217" s="663" t="s">
        <v>528</v>
      </c>
      <c r="D217" s="650">
        <v>62481.864017778062</v>
      </c>
    </row>
    <row r="218" spans="1:4" ht="16.5" thickTop="1" thickBot="1">
      <c r="A218" s="662" t="s">
        <v>529</v>
      </c>
      <c r="B218" s="662" t="s">
        <v>387</v>
      </c>
      <c r="C218" s="663" t="s">
        <v>530</v>
      </c>
      <c r="D218" s="650">
        <v>49880.32217387922</v>
      </c>
    </row>
    <row r="219" spans="1:4" ht="16.5" thickTop="1" thickBot="1">
      <c r="A219" s="662" t="s">
        <v>531</v>
      </c>
      <c r="B219" s="662" t="s">
        <v>387</v>
      </c>
      <c r="C219" s="663" t="s">
        <v>532</v>
      </c>
      <c r="D219" s="650">
        <v>40474.461367736578</v>
      </c>
    </row>
    <row r="220" spans="1:4" ht="16.5" thickTop="1" thickBot="1">
      <c r="A220" s="662" t="s">
        <v>523</v>
      </c>
      <c r="B220" s="662" t="s">
        <v>387</v>
      </c>
      <c r="C220" s="663" t="s">
        <v>524</v>
      </c>
      <c r="D220" s="650">
        <v>9940.0362288760825</v>
      </c>
    </row>
    <row r="221" spans="1:4" ht="16.5" thickTop="1" thickBot="1">
      <c r="A221" s="662" t="s">
        <v>533</v>
      </c>
      <c r="B221" s="662" t="s">
        <v>387</v>
      </c>
      <c r="C221" s="663" t="s">
        <v>534</v>
      </c>
      <c r="D221" s="650">
        <v>26514.052220393012</v>
      </c>
    </row>
    <row r="222" spans="1:4" ht="16.5" thickTop="1" thickBot="1">
      <c r="A222" s="662" t="s">
        <v>540</v>
      </c>
      <c r="B222" s="662" t="s">
        <v>387</v>
      </c>
      <c r="C222" s="663" t="s">
        <v>541</v>
      </c>
      <c r="D222" s="650">
        <v>49402.375743012453</v>
      </c>
    </row>
    <row r="223" spans="1:4" ht="16.5" thickTop="1" thickBot="1">
      <c r="A223" s="662" t="s">
        <v>551</v>
      </c>
      <c r="B223" s="662" t="s">
        <v>387</v>
      </c>
      <c r="C223" s="663" t="s">
        <v>1856</v>
      </c>
      <c r="D223" s="650">
        <v>4084.9321313514429</v>
      </c>
    </row>
    <row r="224" spans="1:4" ht="16.5" thickTop="1" thickBot="1">
      <c r="A224" s="662" t="s">
        <v>535</v>
      </c>
      <c r="B224" s="662" t="s">
        <v>387</v>
      </c>
      <c r="C224" s="663" t="s">
        <v>2280</v>
      </c>
      <c r="D224" s="650">
        <v>75607.16850813874</v>
      </c>
    </row>
    <row r="225" spans="1:4" ht="16.5" thickTop="1" thickBot="1">
      <c r="A225" s="662" t="s">
        <v>536</v>
      </c>
      <c r="B225" s="662" t="s">
        <v>387</v>
      </c>
      <c r="C225" s="663" t="s">
        <v>2281</v>
      </c>
      <c r="D225" s="650">
        <v>114540.53898767747</v>
      </c>
    </row>
    <row r="226" spans="1:4" ht="16.5" thickTop="1" thickBot="1">
      <c r="A226" s="662" t="s">
        <v>537</v>
      </c>
      <c r="B226" s="662" t="s">
        <v>387</v>
      </c>
      <c r="C226" s="663" t="s">
        <v>1919</v>
      </c>
      <c r="D226" s="650">
        <v>124953.31525928451</v>
      </c>
    </row>
    <row r="227" spans="1:4" ht="16.5" thickTop="1" thickBot="1">
      <c r="A227" s="662" t="s">
        <v>538</v>
      </c>
      <c r="B227" s="662" t="s">
        <v>387</v>
      </c>
      <c r="C227" s="663" t="s">
        <v>2282</v>
      </c>
      <c r="D227" s="650">
        <v>46572.183152389662</v>
      </c>
    </row>
    <row r="228" spans="1:4" ht="16.5" thickTop="1" thickBot="1">
      <c r="A228" s="662" t="s">
        <v>539</v>
      </c>
      <c r="B228" s="662" t="s">
        <v>387</v>
      </c>
      <c r="C228" s="663" t="s">
        <v>2283</v>
      </c>
      <c r="D228" s="650">
        <v>45847.453923885812</v>
      </c>
    </row>
    <row r="229" spans="1:4" ht="16.5" thickTop="1" thickBot="1">
      <c r="A229" s="662" t="s">
        <v>542</v>
      </c>
      <c r="B229" s="662" t="s">
        <v>387</v>
      </c>
      <c r="C229" s="663" t="s">
        <v>543</v>
      </c>
      <c r="D229" s="650">
        <v>88508.598308659857</v>
      </c>
    </row>
    <row r="230" spans="1:4" ht="16.5" thickTop="1" thickBot="1">
      <c r="A230" s="662" t="s">
        <v>544</v>
      </c>
      <c r="B230" s="662" t="s">
        <v>387</v>
      </c>
      <c r="C230" s="663" t="s">
        <v>545</v>
      </c>
      <c r="D230" s="650">
        <v>83302.210172856343</v>
      </c>
    </row>
    <row r="231" spans="1:4" ht="16.5" thickTop="1" thickBot="1">
      <c r="A231" s="662" t="s">
        <v>517</v>
      </c>
      <c r="B231" s="662" t="s">
        <v>387</v>
      </c>
      <c r="C231" s="663" t="s">
        <v>518</v>
      </c>
      <c r="D231" s="650">
        <v>192656.14529964633</v>
      </c>
    </row>
    <row r="232" spans="1:4" ht="16.5" thickTop="1" thickBot="1">
      <c r="A232" s="662" t="s">
        <v>546</v>
      </c>
      <c r="B232" s="662" t="s">
        <v>387</v>
      </c>
      <c r="C232" s="663" t="s">
        <v>547</v>
      </c>
      <c r="D232" s="650">
        <v>39048.952296153569</v>
      </c>
    </row>
    <row r="233" spans="1:4" ht="16.5" thickTop="1" thickBot="1">
      <c r="A233" s="662" t="s">
        <v>548</v>
      </c>
      <c r="B233" s="662" t="s">
        <v>387</v>
      </c>
      <c r="C233" s="663" t="s">
        <v>549</v>
      </c>
      <c r="D233" s="650">
        <v>38096.183267301523</v>
      </c>
    </row>
    <row r="234" spans="1:4" ht="16.5" thickTop="1" thickBot="1">
      <c r="A234" s="662" t="s">
        <v>550</v>
      </c>
      <c r="B234" s="662" t="s">
        <v>387</v>
      </c>
      <c r="C234" s="663" t="s">
        <v>2284</v>
      </c>
      <c r="D234" s="650">
        <v>24165.971171145626</v>
      </c>
    </row>
    <row r="235" spans="1:4" ht="16.5" thickTop="1" thickBot="1">
      <c r="A235" s="662" t="s">
        <v>552</v>
      </c>
      <c r="B235" s="662" t="s">
        <v>144</v>
      </c>
      <c r="C235" s="663" t="s">
        <v>553</v>
      </c>
      <c r="D235" s="650">
        <v>1055.8555139409541</v>
      </c>
    </row>
    <row r="236" spans="1:4" ht="16.5" thickTop="1" thickBot="1">
      <c r="A236" s="662" t="s">
        <v>556</v>
      </c>
      <c r="B236" s="662" t="s">
        <v>387</v>
      </c>
      <c r="C236" s="663" t="s">
        <v>2285</v>
      </c>
      <c r="D236" s="650">
        <v>427981.765205084</v>
      </c>
    </row>
    <row r="237" spans="1:4" ht="16.5" thickTop="1" thickBot="1">
      <c r="A237" s="662" t="s">
        <v>557</v>
      </c>
      <c r="B237" s="662" t="s">
        <v>387</v>
      </c>
      <c r="C237" s="663" t="s">
        <v>2286</v>
      </c>
      <c r="D237" s="650">
        <v>434565.76364162116</v>
      </c>
    </row>
    <row r="238" spans="1:4" ht="16.5" thickTop="1" thickBot="1">
      <c r="A238" s="662" t="s">
        <v>558</v>
      </c>
      <c r="B238" s="662" t="s">
        <v>387</v>
      </c>
      <c r="C238" s="663" t="s">
        <v>2287</v>
      </c>
      <c r="D238" s="650">
        <v>397340.08847062598</v>
      </c>
    </row>
    <row r="239" spans="1:4" ht="16.5" thickTop="1" thickBot="1">
      <c r="A239" s="662" t="s">
        <v>570</v>
      </c>
      <c r="B239" s="662" t="s">
        <v>571</v>
      </c>
      <c r="C239" s="663" t="s">
        <v>572</v>
      </c>
      <c r="D239" s="650">
        <v>324085.16612224327</v>
      </c>
    </row>
    <row r="240" spans="1:4" ht="16.5" thickTop="1" thickBot="1">
      <c r="A240" s="662" t="s">
        <v>559</v>
      </c>
      <c r="B240" s="662" t="s">
        <v>387</v>
      </c>
      <c r="C240" s="663" t="s">
        <v>1920</v>
      </c>
      <c r="D240" s="650">
        <v>330285.97439198528</v>
      </c>
    </row>
    <row r="241" spans="1:4" ht="16.5" thickTop="1" thickBot="1">
      <c r="A241" s="662" t="s">
        <v>560</v>
      </c>
      <c r="B241" s="662" t="s">
        <v>387</v>
      </c>
      <c r="C241" s="663" t="s">
        <v>2011</v>
      </c>
      <c r="D241" s="650">
        <v>319656.61237392877</v>
      </c>
    </row>
    <row r="242" spans="1:4" ht="16.5" thickTop="1" thickBot="1">
      <c r="A242" s="664" t="s">
        <v>2013</v>
      </c>
      <c r="B242" s="662" t="s">
        <v>387</v>
      </c>
      <c r="C242" s="663" t="s">
        <v>2012</v>
      </c>
      <c r="D242" s="650">
        <v>431760.56171405024</v>
      </c>
    </row>
    <row r="243" spans="1:4" ht="16.5" thickTop="1" thickBot="1">
      <c r="A243" s="662" t="s">
        <v>561</v>
      </c>
      <c r="B243" s="662" t="s">
        <v>387</v>
      </c>
      <c r="C243" s="663" t="s">
        <v>562</v>
      </c>
      <c r="D243" s="650">
        <v>306469.87250356562</v>
      </c>
    </row>
    <row r="244" spans="1:4" ht="16.5" thickTop="1" thickBot="1">
      <c r="A244" s="662" t="s">
        <v>563</v>
      </c>
      <c r="B244" s="662" t="s">
        <v>387</v>
      </c>
      <c r="C244" s="663" t="s">
        <v>564</v>
      </c>
      <c r="D244" s="650">
        <v>853847.65427177749</v>
      </c>
    </row>
    <row r="245" spans="1:4" ht="16.5" thickTop="1" thickBot="1">
      <c r="A245" s="662" t="s">
        <v>565</v>
      </c>
      <c r="B245" s="662" t="s">
        <v>387</v>
      </c>
      <c r="C245" s="663" t="s">
        <v>566</v>
      </c>
      <c r="D245" s="650">
        <v>853847.65427177749</v>
      </c>
    </row>
    <row r="246" spans="1:4" ht="16.5" thickTop="1" thickBot="1">
      <c r="A246" s="662" t="s">
        <v>567</v>
      </c>
      <c r="B246" s="662" t="s">
        <v>387</v>
      </c>
      <c r="C246" s="663" t="s">
        <v>2014</v>
      </c>
      <c r="D246" s="650">
        <v>368722.65544336836</v>
      </c>
    </row>
    <row r="247" spans="1:4" ht="16.5" thickTop="1" thickBot="1">
      <c r="A247" s="662" t="s">
        <v>568</v>
      </c>
      <c r="B247" s="662" t="s">
        <v>387</v>
      </c>
      <c r="C247" s="663" t="s">
        <v>569</v>
      </c>
      <c r="D247" s="650">
        <v>343587.25480133609</v>
      </c>
    </row>
    <row r="248" spans="1:4" ht="16.5" thickTop="1" thickBot="1">
      <c r="A248" s="662" t="s">
        <v>573</v>
      </c>
      <c r="B248" s="662" t="s">
        <v>387</v>
      </c>
      <c r="C248" s="663" t="s">
        <v>574</v>
      </c>
      <c r="D248" s="650">
        <v>339157.65977539448</v>
      </c>
    </row>
    <row r="249" spans="1:4" ht="16.5" thickTop="1" thickBot="1">
      <c r="A249" s="662" t="s">
        <v>575</v>
      </c>
      <c r="B249" s="662" t="s">
        <v>387</v>
      </c>
      <c r="C249" s="663" t="s">
        <v>576</v>
      </c>
      <c r="D249" s="650">
        <v>348483.34220424574</v>
      </c>
    </row>
    <row r="250" spans="1:4" ht="16.5" thickTop="1" thickBot="1">
      <c r="A250" s="662" t="s">
        <v>577</v>
      </c>
      <c r="B250" s="662" t="s">
        <v>387</v>
      </c>
      <c r="C250" s="663" t="s">
        <v>578</v>
      </c>
      <c r="D250" s="650">
        <v>185023.58029255838</v>
      </c>
    </row>
    <row r="251" spans="1:4" ht="16.5" thickTop="1" thickBot="1">
      <c r="A251" s="662" t="s">
        <v>579</v>
      </c>
      <c r="B251" s="662" t="s">
        <v>387</v>
      </c>
      <c r="C251" s="663" t="s">
        <v>580</v>
      </c>
      <c r="D251" s="650">
        <v>187193.60286756128</v>
      </c>
    </row>
    <row r="252" spans="1:4" ht="16.5" thickTop="1" thickBot="1">
      <c r="A252" s="662" t="s">
        <v>581</v>
      </c>
      <c r="B252" s="662" t="s">
        <v>387</v>
      </c>
      <c r="C252" s="663" t="s">
        <v>2288</v>
      </c>
      <c r="D252" s="650">
        <v>278580.29253769334</v>
      </c>
    </row>
    <row r="253" spans="1:4" ht="16.5" thickTop="1" thickBot="1">
      <c r="A253" s="662" t="s">
        <v>582</v>
      </c>
      <c r="B253" s="662" t="s">
        <v>387</v>
      </c>
      <c r="C253" s="663" t="s">
        <v>2289</v>
      </c>
      <c r="D253" s="650">
        <v>158341.8823741925</v>
      </c>
    </row>
    <row r="254" spans="1:4" ht="16.5" thickTop="1" thickBot="1">
      <c r="A254" s="662" t="s">
        <v>584</v>
      </c>
      <c r="B254" s="662" t="s">
        <v>233</v>
      </c>
      <c r="C254" s="663" t="s">
        <v>1921</v>
      </c>
      <c r="D254" s="650">
        <v>13753.194899538583</v>
      </c>
    </row>
    <row r="255" spans="1:4" ht="16.5" thickTop="1" thickBot="1">
      <c r="A255" s="662" t="s">
        <v>583</v>
      </c>
      <c r="B255" s="662" t="s">
        <v>387</v>
      </c>
      <c r="C255" s="663" t="s">
        <v>2290</v>
      </c>
      <c r="D255" s="650">
        <v>436839.91397934011</v>
      </c>
    </row>
    <row r="256" spans="1:4" ht="16.5" thickTop="1" thickBot="1">
      <c r="A256" s="662" t="s">
        <v>554</v>
      </c>
      <c r="B256" s="662" t="s">
        <v>387</v>
      </c>
      <c r="C256" s="663" t="s">
        <v>555</v>
      </c>
      <c r="D256" s="650">
        <v>321550.69637773413</v>
      </c>
    </row>
    <row r="257" spans="1:4" ht="16.5" thickTop="1" thickBot="1">
      <c r="A257" s="662" t="s">
        <v>585</v>
      </c>
      <c r="B257" s="662" t="s">
        <v>387</v>
      </c>
      <c r="C257" s="663" t="s">
        <v>586</v>
      </c>
      <c r="D257" s="650">
        <v>406362.7591099735</v>
      </c>
    </row>
    <row r="258" spans="1:4" ht="16.5" thickTop="1" thickBot="1">
      <c r="A258" s="662" t="s">
        <v>587</v>
      </c>
      <c r="B258" s="662" t="s">
        <v>387</v>
      </c>
      <c r="C258" s="663" t="s">
        <v>588</v>
      </c>
      <c r="D258" s="650">
        <v>406362.7591099735</v>
      </c>
    </row>
    <row r="259" spans="1:4" ht="16.5" thickTop="1" thickBot="1">
      <c r="A259" s="662" t="s">
        <v>497</v>
      </c>
      <c r="B259" s="662" t="s">
        <v>387</v>
      </c>
      <c r="C259" s="663" t="s">
        <v>498</v>
      </c>
      <c r="D259" s="650">
        <v>406362.7591099735</v>
      </c>
    </row>
    <row r="260" spans="1:4" ht="16.5" thickTop="1" thickBot="1">
      <c r="A260" s="662" t="s">
        <v>1669</v>
      </c>
      <c r="B260" s="662" t="s">
        <v>387</v>
      </c>
      <c r="C260" s="663" t="s">
        <v>1670</v>
      </c>
      <c r="D260" s="650">
        <v>295030.39649157814</v>
      </c>
    </row>
    <row r="261" spans="1:4" ht="16.5" thickTop="1" thickBot="1">
      <c r="A261" s="662" t="s">
        <v>499</v>
      </c>
      <c r="B261" s="662" t="s">
        <v>377</v>
      </c>
      <c r="C261" s="663" t="s">
        <v>500</v>
      </c>
      <c r="D261" s="650">
        <v>1988.8402678769451</v>
      </c>
    </row>
    <row r="262" spans="1:4" ht="31.5" thickTop="1" thickBot="1">
      <c r="A262" s="662" t="s">
        <v>589</v>
      </c>
      <c r="B262" s="662" t="s">
        <v>377</v>
      </c>
      <c r="C262" s="663" t="s">
        <v>2291</v>
      </c>
      <c r="D262" s="650">
        <v>1885.7537827880353</v>
      </c>
    </row>
    <row r="263" spans="1:4" ht="16.5" thickTop="1" thickBot="1">
      <c r="A263" s="662" t="s">
        <v>590</v>
      </c>
      <c r="B263" s="662" t="s">
        <v>233</v>
      </c>
      <c r="C263" s="663" t="s">
        <v>2292</v>
      </c>
      <c r="D263" s="650">
        <v>60020.283707170158</v>
      </c>
    </row>
    <row r="264" spans="1:4" ht="16.5" thickTop="1" thickBot="1">
      <c r="A264" s="662" t="s">
        <v>591</v>
      </c>
      <c r="B264" s="662" t="s">
        <v>377</v>
      </c>
      <c r="C264" s="663" t="s">
        <v>2293</v>
      </c>
      <c r="D264" s="650">
        <v>731734.94437938742</v>
      </c>
    </row>
    <row r="265" spans="1:4" ht="16.5" thickTop="1" thickBot="1">
      <c r="A265" s="662" t="s">
        <v>592</v>
      </c>
      <c r="B265" s="662" t="s">
        <v>144</v>
      </c>
      <c r="C265" s="663" t="s">
        <v>2294</v>
      </c>
      <c r="D265" s="650">
        <v>8607.200866110381</v>
      </c>
    </row>
    <row r="266" spans="1:4" ht="16.5" thickTop="1" thickBot="1">
      <c r="A266" s="662" t="s">
        <v>593</v>
      </c>
      <c r="B266" s="662" t="s">
        <v>92</v>
      </c>
      <c r="C266" s="663" t="s">
        <v>2295</v>
      </c>
      <c r="D266" s="650">
        <v>42535.149791887612</v>
      </c>
    </row>
    <row r="267" spans="1:4" ht="16.5" thickTop="1" thickBot="1">
      <c r="A267" s="662" t="s">
        <v>594</v>
      </c>
      <c r="B267" s="662" t="s">
        <v>92</v>
      </c>
      <c r="C267" s="663" t="s">
        <v>2296</v>
      </c>
      <c r="D267" s="650">
        <v>63778.254663593136</v>
      </c>
    </row>
    <row r="268" spans="1:4" ht="16.5" thickTop="1" thickBot="1">
      <c r="A268" s="662" t="s">
        <v>595</v>
      </c>
      <c r="B268" s="662" t="s">
        <v>92</v>
      </c>
      <c r="C268" s="663" t="s">
        <v>2297</v>
      </c>
      <c r="D268" s="650">
        <v>57978.338280308017</v>
      </c>
    </row>
    <row r="269" spans="1:4" ht="16.5" thickTop="1" thickBot="1">
      <c r="A269" s="662" t="s">
        <v>596</v>
      </c>
      <c r="B269" s="662" t="s">
        <v>377</v>
      </c>
      <c r="C269" s="663" t="s">
        <v>597</v>
      </c>
      <c r="D269" s="650">
        <v>71830.454554426862</v>
      </c>
    </row>
    <row r="270" spans="1:4" ht="16.5" thickTop="1" thickBot="1">
      <c r="A270" s="662" t="s">
        <v>599</v>
      </c>
      <c r="B270" s="662" t="s">
        <v>144</v>
      </c>
      <c r="C270" s="663" t="s">
        <v>600</v>
      </c>
      <c r="D270" s="650">
        <v>160633.73443157322</v>
      </c>
    </row>
    <row r="271" spans="1:4" ht="16.5" thickTop="1" thickBot="1">
      <c r="A271" s="662" t="s">
        <v>601</v>
      </c>
      <c r="B271" s="662" t="s">
        <v>387</v>
      </c>
      <c r="C271" s="663" t="s">
        <v>1922</v>
      </c>
      <c r="D271" s="650">
        <v>68540.017252599035</v>
      </c>
    </row>
    <row r="272" spans="1:4" ht="16.5" thickTop="1" thickBot="1">
      <c r="A272" s="662" t="s">
        <v>598</v>
      </c>
      <c r="B272" s="662" t="s">
        <v>387</v>
      </c>
      <c r="C272" s="663" t="s">
        <v>2298</v>
      </c>
      <c r="D272" s="650">
        <v>68540.017252599035</v>
      </c>
    </row>
    <row r="273" spans="1:4" ht="16.5" thickTop="1" thickBot="1">
      <c r="A273" s="662" t="s">
        <v>602</v>
      </c>
      <c r="B273" s="662" t="s">
        <v>387</v>
      </c>
      <c r="C273" s="663" t="s">
        <v>2299</v>
      </c>
      <c r="D273" s="650">
        <v>65868.098861304665</v>
      </c>
    </row>
    <row r="274" spans="1:4" ht="16.5" thickTop="1" thickBot="1">
      <c r="A274" s="662" t="s">
        <v>603</v>
      </c>
      <c r="B274" s="662" t="s">
        <v>144</v>
      </c>
      <c r="C274" s="663" t="s">
        <v>2300</v>
      </c>
      <c r="D274" s="650">
        <v>39196.81371921039</v>
      </c>
    </row>
    <row r="275" spans="1:4" ht="16.5" thickTop="1" thickBot="1">
      <c r="A275" s="662" t="s">
        <v>604</v>
      </c>
      <c r="B275" s="662" t="s">
        <v>144</v>
      </c>
      <c r="C275" s="663" t="s">
        <v>2301</v>
      </c>
      <c r="D275" s="650">
        <v>50515.501526447246</v>
      </c>
    </row>
    <row r="276" spans="1:4" ht="16.5" thickTop="1" thickBot="1">
      <c r="A276" s="662" t="s">
        <v>605</v>
      </c>
      <c r="B276" s="662" t="s">
        <v>606</v>
      </c>
      <c r="C276" s="663" t="s">
        <v>2302</v>
      </c>
      <c r="D276" s="650">
        <v>85273.348721071554</v>
      </c>
    </row>
    <row r="277" spans="1:4" ht="16.5" thickTop="1" thickBot="1">
      <c r="A277" s="662" t="s">
        <v>607</v>
      </c>
      <c r="B277" s="662" t="s">
        <v>606</v>
      </c>
      <c r="C277" s="663" t="s">
        <v>1923</v>
      </c>
      <c r="D277" s="650">
        <v>63101.424205938682</v>
      </c>
    </row>
    <row r="278" spans="1:4" ht="16.5" thickTop="1" thickBot="1">
      <c r="A278" s="662" t="s">
        <v>608</v>
      </c>
      <c r="B278" s="662" t="s">
        <v>606</v>
      </c>
      <c r="C278" s="663" t="s">
        <v>609</v>
      </c>
      <c r="D278" s="650">
        <v>39679.966538212961</v>
      </c>
    </row>
    <row r="279" spans="1:4" ht="16.5" thickTop="1" thickBot="1">
      <c r="A279" s="662" t="s">
        <v>501</v>
      </c>
      <c r="B279" s="662" t="s">
        <v>141</v>
      </c>
      <c r="C279" s="663" t="s">
        <v>502</v>
      </c>
      <c r="D279" s="650">
        <v>44774.937967910286</v>
      </c>
    </row>
    <row r="280" spans="1:4" ht="16.5" thickTop="1" thickBot="1">
      <c r="A280" s="662" t="s">
        <v>503</v>
      </c>
      <c r="B280" s="662" t="s">
        <v>141</v>
      </c>
      <c r="C280" s="663" t="s">
        <v>504</v>
      </c>
      <c r="D280" s="650">
        <v>43224.475581067993</v>
      </c>
    </row>
    <row r="281" spans="1:4" ht="16.5" thickTop="1" thickBot="1">
      <c r="A281" s="662" t="s">
        <v>610</v>
      </c>
      <c r="B281" s="662" t="s">
        <v>92</v>
      </c>
      <c r="C281" s="663" t="s">
        <v>2303</v>
      </c>
      <c r="D281" s="650">
        <v>65842.066920625657</v>
      </c>
    </row>
    <row r="282" spans="1:4" ht="16.5" thickTop="1" thickBot="1">
      <c r="A282" s="662" t="s">
        <v>611</v>
      </c>
      <c r="B282" s="662" t="s">
        <v>377</v>
      </c>
      <c r="C282" s="663" t="s">
        <v>2304</v>
      </c>
      <c r="D282" s="650">
        <v>7896.0082467596203</v>
      </c>
    </row>
    <row r="283" spans="1:4" ht="16.5" thickTop="1" thickBot="1">
      <c r="A283" s="662" t="s">
        <v>612</v>
      </c>
      <c r="B283" s="662" t="s">
        <v>144</v>
      </c>
      <c r="C283" s="663" t="s">
        <v>2305</v>
      </c>
      <c r="D283" s="650">
        <v>4354.6230367860653</v>
      </c>
    </row>
    <row r="284" spans="1:4" ht="16.5" thickTop="1" thickBot="1">
      <c r="A284" s="662" t="s">
        <v>613</v>
      </c>
      <c r="B284" s="662" t="s">
        <v>92</v>
      </c>
      <c r="C284" s="663" t="s">
        <v>614</v>
      </c>
      <c r="D284" s="650">
        <v>22445.78053107614</v>
      </c>
    </row>
    <row r="285" spans="1:4" ht="16.5" thickTop="1" thickBot="1">
      <c r="A285" s="662" t="s">
        <v>615</v>
      </c>
      <c r="B285" s="662" t="s">
        <v>92</v>
      </c>
      <c r="C285" s="663" t="s">
        <v>2306</v>
      </c>
      <c r="D285" s="650">
        <v>70725.658992009354</v>
      </c>
    </row>
    <row r="286" spans="1:4" ht="16.5" thickTop="1" thickBot="1">
      <c r="A286" s="662" t="s">
        <v>616</v>
      </c>
      <c r="B286" s="662" t="s">
        <v>92</v>
      </c>
      <c r="C286" s="663" t="s">
        <v>617</v>
      </c>
      <c r="D286" s="650">
        <v>118212.08390104611</v>
      </c>
    </row>
    <row r="287" spans="1:4" ht="16.5" thickTop="1" thickBot="1">
      <c r="A287" s="662" t="s">
        <v>620</v>
      </c>
      <c r="B287" s="662" t="s">
        <v>92</v>
      </c>
      <c r="C287" s="663" t="s">
        <v>621</v>
      </c>
      <c r="D287" s="650">
        <v>33091.802991167184</v>
      </c>
    </row>
    <row r="288" spans="1:4" ht="16.5" thickTop="1" thickBot="1">
      <c r="A288" s="662" t="s">
        <v>618</v>
      </c>
      <c r="B288" s="662" t="s">
        <v>92</v>
      </c>
      <c r="C288" s="663" t="s">
        <v>2307</v>
      </c>
      <c r="D288" s="650">
        <v>39087.479568358518</v>
      </c>
    </row>
    <row r="289" spans="1:4" ht="16.5" thickTop="1" thickBot="1">
      <c r="A289" s="662" t="s">
        <v>619</v>
      </c>
      <c r="B289" s="662" t="s">
        <v>92</v>
      </c>
      <c r="C289" s="663" t="s">
        <v>2308</v>
      </c>
      <c r="D289" s="650">
        <v>113403.46381881798</v>
      </c>
    </row>
    <row r="290" spans="1:4" ht="16.5" thickTop="1" thickBot="1">
      <c r="A290" s="662" t="s">
        <v>622</v>
      </c>
      <c r="B290" s="662" t="s">
        <v>454</v>
      </c>
      <c r="C290" s="663" t="s">
        <v>623</v>
      </c>
      <c r="D290" s="650">
        <v>2691.7026662104204</v>
      </c>
    </row>
    <row r="291" spans="1:4" ht="16.5" thickTop="1" thickBot="1">
      <c r="A291" s="662" t="s">
        <v>624</v>
      </c>
      <c r="B291" s="662" t="s">
        <v>422</v>
      </c>
      <c r="C291" s="663" t="s">
        <v>1924</v>
      </c>
      <c r="D291" s="650">
        <v>75859.15769391162</v>
      </c>
    </row>
    <row r="292" spans="1:4" ht="16.5" thickTop="1" thickBot="1">
      <c r="A292" s="662" t="s">
        <v>625</v>
      </c>
      <c r="B292" s="662" t="s">
        <v>377</v>
      </c>
      <c r="C292" s="663" t="s">
        <v>2309</v>
      </c>
      <c r="D292" s="650">
        <v>2928.0726875759005</v>
      </c>
    </row>
    <row r="293" spans="1:4" ht="16.5" thickTop="1" thickBot="1">
      <c r="A293" s="662" t="s">
        <v>626</v>
      </c>
      <c r="B293" s="662" t="s">
        <v>377</v>
      </c>
      <c r="C293" s="663" t="s">
        <v>1925</v>
      </c>
      <c r="D293" s="650">
        <v>5640.6009063295351</v>
      </c>
    </row>
    <row r="294" spans="1:4" ht="16.5" thickTop="1" thickBot="1">
      <c r="A294" s="662" t="s">
        <v>627</v>
      </c>
      <c r="B294" s="662" t="s">
        <v>92</v>
      </c>
      <c r="C294" s="663" t="s">
        <v>628</v>
      </c>
      <c r="D294" s="650">
        <v>1479.6555081953607</v>
      </c>
    </row>
    <row r="295" spans="1:4" ht="16.5" thickTop="1" thickBot="1">
      <c r="A295" s="662" t="s">
        <v>633</v>
      </c>
      <c r="B295" s="662" t="s">
        <v>92</v>
      </c>
      <c r="C295" s="663" t="s">
        <v>1926</v>
      </c>
      <c r="D295" s="650">
        <v>40147.500192808111</v>
      </c>
    </row>
    <row r="296" spans="1:4" ht="16.5" thickTop="1" thickBot="1">
      <c r="A296" s="662" t="s">
        <v>629</v>
      </c>
      <c r="B296" s="662" t="s">
        <v>92</v>
      </c>
      <c r="C296" s="663" t="s">
        <v>630</v>
      </c>
      <c r="D296" s="650">
        <v>45850.577756767292</v>
      </c>
    </row>
    <row r="297" spans="1:4" ht="16.5" thickTop="1" thickBot="1">
      <c r="A297" s="662" t="s">
        <v>631</v>
      </c>
      <c r="B297" s="662" t="s">
        <v>92</v>
      </c>
      <c r="C297" s="663" t="s">
        <v>632</v>
      </c>
      <c r="D297" s="650">
        <v>39783.053023301865</v>
      </c>
    </row>
    <row r="298" spans="1:4" ht="16.5" thickTop="1" thickBot="1">
      <c r="A298" s="662" t="s">
        <v>646</v>
      </c>
      <c r="B298" s="662" t="s">
        <v>144</v>
      </c>
      <c r="C298" s="663" t="s">
        <v>647</v>
      </c>
      <c r="D298" s="650">
        <v>5344.8780602158949</v>
      </c>
    </row>
    <row r="299" spans="1:4" ht="16.5" thickTop="1" thickBot="1">
      <c r="A299" s="662" t="s">
        <v>634</v>
      </c>
      <c r="B299" s="662" t="s">
        <v>377</v>
      </c>
      <c r="C299" s="663" t="s">
        <v>635</v>
      </c>
      <c r="D299" s="650">
        <v>33097.009379302988</v>
      </c>
    </row>
    <row r="300" spans="1:4" ht="16.5" thickTop="1" thickBot="1">
      <c r="A300" s="662" t="s">
        <v>650</v>
      </c>
      <c r="B300" s="662" t="s">
        <v>377</v>
      </c>
      <c r="C300" s="663" t="s">
        <v>651</v>
      </c>
      <c r="D300" s="650">
        <v>33097.009379302988</v>
      </c>
    </row>
    <row r="301" spans="1:4" ht="31.5" thickTop="1" thickBot="1">
      <c r="A301" s="662" t="s">
        <v>652</v>
      </c>
      <c r="B301" s="662" t="s">
        <v>92</v>
      </c>
      <c r="C301" s="663" t="s">
        <v>2310</v>
      </c>
      <c r="D301" s="650">
        <v>295322.9955048103</v>
      </c>
    </row>
    <row r="302" spans="1:4" ht="31.5" thickTop="1" thickBot="1">
      <c r="A302" s="662" t="s">
        <v>653</v>
      </c>
      <c r="B302" s="662" t="s">
        <v>92</v>
      </c>
      <c r="C302" s="663" t="s">
        <v>2311</v>
      </c>
      <c r="D302" s="650">
        <v>274841.06457855925</v>
      </c>
    </row>
    <row r="303" spans="1:4" ht="31.5" thickTop="1" thickBot="1">
      <c r="A303" s="662" t="s">
        <v>654</v>
      </c>
      <c r="B303" s="662" t="s">
        <v>92</v>
      </c>
      <c r="C303" s="663" t="s">
        <v>2312</v>
      </c>
      <c r="D303" s="650">
        <v>236257.5633817465</v>
      </c>
    </row>
    <row r="304" spans="1:4" ht="31.5" thickTop="1" thickBot="1">
      <c r="A304" s="662" t="s">
        <v>655</v>
      </c>
      <c r="B304" s="662" t="s">
        <v>92</v>
      </c>
      <c r="C304" s="663" t="s">
        <v>2313</v>
      </c>
      <c r="D304" s="650">
        <v>295322.9955048103</v>
      </c>
    </row>
    <row r="305" spans="1:4" ht="31.5" thickTop="1" thickBot="1">
      <c r="A305" s="662" t="s">
        <v>656</v>
      </c>
      <c r="B305" s="662" t="s">
        <v>92</v>
      </c>
      <c r="C305" s="663" t="s">
        <v>2314</v>
      </c>
      <c r="D305" s="650">
        <v>212632.01529909729</v>
      </c>
    </row>
    <row r="306" spans="1:4" ht="31.5" thickTop="1" thickBot="1">
      <c r="A306" s="662" t="s">
        <v>657</v>
      </c>
      <c r="B306" s="662" t="s">
        <v>233</v>
      </c>
      <c r="C306" s="663" t="s">
        <v>2315</v>
      </c>
      <c r="D306" s="650">
        <v>254160.24962552049</v>
      </c>
    </row>
    <row r="307" spans="1:4" ht="16.5" thickTop="1" thickBot="1">
      <c r="A307" s="662" t="s">
        <v>658</v>
      </c>
      <c r="B307" s="662" t="s">
        <v>92</v>
      </c>
      <c r="C307" s="663" t="s">
        <v>659</v>
      </c>
      <c r="D307" s="650">
        <v>125976.89116678349</v>
      </c>
    </row>
    <row r="308" spans="1:4" ht="16.5" thickTop="1" thickBot="1">
      <c r="A308" s="662" t="s">
        <v>636</v>
      </c>
      <c r="B308" s="662" t="s">
        <v>377</v>
      </c>
      <c r="C308" s="663" t="s">
        <v>637</v>
      </c>
      <c r="D308" s="650">
        <v>75558.22845966219</v>
      </c>
    </row>
    <row r="309" spans="1:4" ht="16.5" thickTop="1" thickBot="1">
      <c r="A309" s="662" t="s">
        <v>642</v>
      </c>
      <c r="B309" s="662" t="s">
        <v>377</v>
      </c>
      <c r="C309" s="663" t="s">
        <v>643</v>
      </c>
      <c r="D309" s="650">
        <v>6465.292787040813</v>
      </c>
    </row>
    <row r="310" spans="1:4" ht="16.5" thickTop="1" thickBot="1">
      <c r="A310" s="662" t="s">
        <v>640</v>
      </c>
      <c r="B310" s="662" t="s">
        <v>377</v>
      </c>
      <c r="C310" s="663" t="s">
        <v>641</v>
      </c>
      <c r="D310" s="650">
        <v>27384.560316699361</v>
      </c>
    </row>
    <row r="311" spans="1:4" ht="16.5" thickTop="1" thickBot="1">
      <c r="A311" s="662" t="s">
        <v>638</v>
      </c>
      <c r="B311" s="662" t="s">
        <v>377</v>
      </c>
      <c r="C311" s="663" t="s">
        <v>639</v>
      </c>
      <c r="D311" s="650">
        <v>89770.626792778639</v>
      </c>
    </row>
    <row r="312" spans="1:4" ht="16.5" thickTop="1" thickBot="1">
      <c r="A312" s="662" t="s">
        <v>644</v>
      </c>
      <c r="B312" s="662" t="s">
        <v>377</v>
      </c>
      <c r="C312" s="663" t="s">
        <v>645</v>
      </c>
      <c r="D312" s="650">
        <v>15868.029760301972</v>
      </c>
    </row>
    <row r="313" spans="1:4" ht="16.5" thickTop="1" thickBot="1">
      <c r="A313" s="662" t="s">
        <v>660</v>
      </c>
      <c r="B313" s="662" t="s">
        <v>377</v>
      </c>
      <c r="C313" s="663" t="s">
        <v>661</v>
      </c>
      <c r="D313" s="650">
        <v>8643.6455830610066</v>
      </c>
    </row>
    <row r="314" spans="1:4" ht="16.5" thickTop="1" thickBot="1">
      <c r="A314" s="662" t="s">
        <v>662</v>
      </c>
      <c r="B314" s="662" t="s">
        <v>377</v>
      </c>
      <c r="C314" s="663" t="s">
        <v>663</v>
      </c>
      <c r="D314" s="650">
        <v>9569.3413936068719</v>
      </c>
    </row>
    <row r="315" spans="1:4" ht="16.5" thickTop="1" thickBot="1">
      <c r="A315" s="662" t="s">
        <v>667</v>
      </c>
      <c r="B315" s="662" t="s">
        <v>377</v>
      </c>
      <c r="C315" s="663" t="s">
        <v>2316</v>
      </c>
      <c r="D315" s="650">
        <v>10007.719274641529</v>
      </c>
    </row>
    <row r="316" spans="1:4" ht="16.5" thickTop="1" thickBot="1">
      <c r="A316" s="662" t="s">
        <v>664</v>
      </c>
      <c r="B316" s="662" t="s">
        <v>92</v>
      </c>
      <c r="C316" s="663" t="s">
        <v>2317</v>
      </c>
      <c r="D316" s="650">
        <v>35599.199517370158</v>
      </c>
    </row>
    <row r="317" spans="1:4" ht="16.5" thickTop="1" thickBot="1">
      <c r="A317" s="662" t="s">
        <v>665</v>
      </c>
      <c r="B317" s="662" t="s">
        <v>377</v>
      </c>
      <c r="C317" s="663" t="s">
        <v>666</v>
      </c>
      <c r="D317" s="650">
        <v>18014.102949880184</v>
      </c>
    </row>
    <row r="318" spans="1:4" ht="16.5" thickTop="1" thickBot="1">
      <c r="A318" s="662" t="s">
        <v>668</v>
      </c>
      <c r="B318" s="662" t="s">
        <v>606</v>
      </c>
      <c r="C318" s="663" t="s">
        <v>2318</v>
      </c>
      <c r="D318" s="650">
        <v>29154.732282872559</v>
      </c>
    </row>
    <row r="319" spans="1:4" ht="16.5" thickTop="1" thickBot="1">
      <c r="A319" s="662" t="s">
        <v>669</v>
      </c>
      <c r="B319" s="662" t="s">
        <v>92</v>
      </c>
      <c r="C319" s="663" t="s">
        <v>2319</v>
      </c>
      <c r="D319" s="650">
        <v>12755.650932718627</v>
      </c>
    </row>
    <row r="320" spans="1:4" ht="16.5" thickTop="1" thickBot="1">
      <c r="A320" s="662" t="s">
        <v>673</v>
      </c>
      <c r="B320" s="662" t="s">
        <v>92</v>
      </c>
      <c r="C320" s="663" t="s">
        <v>2320</v>
      </c>
      <c r="D320" s="650">
        <v>141754.32977352248</v>
      </c>
    </row>
    <row r="321" spans="1:4" ht="16.5" thickTop="1" thickBot="1">
      <c r="A321" s="662" t="s">
        <v>674</v>
      </c>
      <c r="B321" s="662" t="s">
        <v>92</v>
      </c>
      <c r="C321" s="663" t="s">
        <v>2321</v>
      </c>
      <c r="D321" s="650">
        <v>212632.01529909729</v>
      </c>
    </row>
    <row r="322" spans="1:4" ht="16.5" thickTop="1" thickBot="1">
      <c r="A322" s="662" t="s">
        <v>672</v>
      </c>
      <c r="B322" s="662" t="s">
        <v>92</v>
      </c>
      <c r="C322" s="663" t="s">
        <v>2322</v>
      </c>
      <c r="D322" s="650">
        <v>110226.52577835067</v>
      </c>
    </row>
    <row r="323" spans="1:4" ht="31.5" thickTop="1" thickBot="1">
      <c r="A323" s="662" t="s">
        <v>671</v>
      </c>
      <c r="B323" s="662" t="s">
        <v>92</v>
      </c>
      <c r="C323" s="663" t="s">
        <v>2323</v>
      </c>
      <c r="D323" s="650">
        <v>140534.9936721173</v>
      </c>
    </row>
    <row r="324" spans="1:4" ht="16.5" thickTop="1" thickBot="1">
      <c r="A324" s="662" t="s">
        <v>675</v>
      </c>
      <c r="B324" s="662" t="s">
        <v>92</v>
      </c>
      <c r="C324" s="663" t="s">
        <v>676</v>
      </c>
      <c r="D324" s="650">
        <v>283509.70082467212</v>
      </c>
    </row>
    <row r="325" spans="1:4" ht="16.5" thickTop="1" thickBot="1">
      <c r="A325" s="662" t="s">
        <v>678</v>
      </c>
      <c r="B325" s="662" t="s">
        <v>92</v>
      </c>
      <c r="C325" s="663" t="s">
        <v>679</v>
      </c>
      <c r="D325" s="650">
        <v>15098.525593830213</v>
      </c>
    </row>
    <row r="326" spans="1:4" ht="16.5" thickTop="1" thickBot="1">
      <c r="A326" s="662" t="s">
        <v>670</v>
      </c>
      <c r="B326" s="662" t="s">
        <v>92</v>
      </c>
      <c r="C326" s="663" t="s">
        <v>2324</v>
      </c>
      <c r="D326" s="650">
        <v>17875.61302546781</v>
      </c>
    </row>
    <row r="327" spans="1:4" ht="16.5" thickTop="1" thickBot="1">
      <c r="A327" s="662" t="s">
        <v>677</v>
      </c>
      <c r="B327" s="662" t="s">
        <v>92</v>
      </c>
      <c r="C327" s="663" t="s">
        <v>2325</v>
      </c>
      <c r="D327" s="650">
        <v>13276.289746298979</v>
      </c>
    </row>
    <row r="328" spans="1:4" ht="16.5" thickTop="1" thickBot="1">
      <c r="A328" s="662" t="s">
        <v>680</v>
      </c>
      <c r="B328" s="662" t="s">
        <v>92</v>
      </c>
      <c r="C328" s="663" t="s">
        <v>2326</v>
      </c>
      <c r="D328" s="650">
        <v>82961.712388774788</v>
      </c>
    </row>
    <row r="329" spans="1:4" ht="16.5" thickTop="1" thickBot="1">
      <c r="A329" s="662" t="s">
        <v>681</v>
      </c>
      <c r="B329" s="662" t="s">
        <v>92</v>
      </c>
      <c r="C329" s="663" t="s">
        <v>682</v>
      </c>
      <c r="D329" s="650">
        <v>6746.437746374203</v>
      </c>
    </row>
    <row r="330" spans="1:4" ht="16.5" thickTop="1" thickBot="1">
      <c r="A330" s="662" t="s">
        <v>683</v>
      </c>
      <c r="B330" s="662" t="s">
        <v>92</v>
      </c>
      <c r="C330" s="663" t="s">
        <v>2327</v>
      </c>
      <c r="D330" s="650">
        <v>33076.18382675977</v>
      </c>
    </row>
    <row r="331" spans="1:4" ht="16.5" thickTop="1" thickBot="1">
      <c r="A331" s="662" t="s">
        <v>684</v>
      </c>
      <c r="B331" s="662" t="s">
        <v>92</v>
      </c>
      <c r="C331" s="663" t="s">
        <v>2328</v>
      </c>
      <c r="D331" s="650">
        <v>1569.2053841311813</v>
      </c>
    </row>
    <row r="332" spans="1:4" ht="16.5" thickTop="1" thickBot="1">
      <c r="A332" s="662" t="s">
        <v>686</v>
      </c>
      <c r="B332" s="662" t="s">
        <v>387</v>
      </c>
      <c r="C332" s="663" t="s">
        <v>687</v>
      </c>
      <c r="D332" s="650">
        <v>62862.971629318876</v>
      </c>
    </row>
    <row r="333" spans="1:4" ht="16.5" thickTop="1" thickBot="1">
      <c r="A333" s="662" t="s">
        <v>685</v>
      </c>
      <c r="B333" s="662" t="s">
        <v>387</v>
      </c>
      <c r="C333" s="663" t="s">
        <v>2329</v>
      </c>
      <c r="D333" s="650">
        <v>23771.326950451719</v>
      </c>
    </row>
    <row r="334" spans="1:4" ht="16.5" thickTop="1" thickBot="1">
      <c r="A334" s="662" t="s">
        <v>690</v>
      </c>
      <c r="B334" s="662" t="s">
        <v>92</v>
      </c>
      <c r="C334" s="663" t="s">
        <v>1929</v>
      </c>
      <c r="D334" s="650">
        <v>640.38574070383311</v>
      </c>
    </row>
    <row r="335" spans="1:4" ht="16.5" thickTop="1" thickBot="1">
      <c r="A335" s="662" t="s">
        <v>688</v>
      </c>
      <c r="B335" s="662" t="s">
        <v>92</v>
      </c>
      <c r="C335" s="663" t="s">
        <v>689</v>
      </c>
      <c r="D335" s="650">
        <v>1878.4648393979105</v>
      </c>
    </row>
    <row r="336" spans="1:4" ht="16.5" thickTop="1" thickBot="1">
      <c r="A336" s="662" t="s">
        <v>691</v>
      </c>
      <c r="B336" s="662" t="s">
        <v>377</v>
      </c>
      <c r="C336" s="663" t="s">
        <v>692</v>
      </c>
      <c r="D336" s="650">
        <v>5758.2652781986944</v>
      </c>
    </row>
    <row r="337" spans="1:4" ht="16.5" thickTop="1" thickBot="1">
      <c r="A337" s="662" t="s">
        <v>696</v>
      </c>
      <c r="B337" s="662" t="s">
        <v>92</v>
      </c>
      <c r="C337" s="663" t="s">
        <v>697</v>
      </c>
      <c r="D337" s="650">
        <v>361091.13171390753</v>
      </c>
    </row>
    <row r="338" spans="1:4" ht="16.5" thickTop="1" thickBot="1">
      <c r="A338" s="662" t="s">
        <v>694</v>
      </c>
      <c r="B338" s="662" t="s">
        <v>92</v>
      </c>
      <c r="C338" s="663" t="s">
        <v>695</v>
      </c>
      <c r="D338" s="650">
        <v>79201.658877097492</v>
      </c>
    </row>
    <row r="339" spans="1:4" ht="16.5" thickTop="1" thickBot="1">
      <c r="A339" s="662" t="s">
        <v>693</v>
      </c>
      <c r="B339" s="662" t="s">
        <v>144</v>
      </c>
      <c r="C339" s="663" t="s">
        <v>2330</v>
      </c>
      <c r="D339" s="650">
        <v>109375.80195696038</v>
      </c>
    </row>
    <row r="340" spans="1:4" ht="31.5" thickTop="1" thickBot="1">
      <c r="A340" s="662" t="s">
        <v>648</v>
      </c>
      <c r="B340" s="662" t="s">
        <v>92</v>
      </c>
      <c r="C340" s="663" t="s">
        <v>1927</v>
      </c>
      <c r="D340" s="650">
        <v>2172835.0658738688</v>
      </c>
    </row>
    <row r="341" spans="1:4" ht="31.5" thickTop="1" thickBot="1">
      <c r="A341" s="662" t="s">
        <v>698</v>
      </c>
      <c r="B341" s="662" t="s">
        <v>92</v>
      </c>
      <c r="C341" s="663" t="s">
        <v>699</v>
      </c>
      <c r="D341" s="650">
        <v>2172835.0658738688</v>
      </c>
    </row>
    <row r="342" spans="1:4" ht="31.5" thickTop="1" thickBot="1">
      <c r="A342" s="662" t="s">
        <v>649</v>
      </c>
      <c r="B342" s="662" t="s">
        <v>92</v>
      </c>
      <c r="C342" s="663" t="s">
        <v>1928</v>
      </c>
      <c r="D342" s="650">
        <v>1290532.4178846707</v>
      </c>
    </row>
    <row r="343" spans="1:4" ht="31.5" thickTop="1" thickBot="1">
      <c r="A343" s="662" t="s">
        <v>700</v>
      </c>
      <c r="B343" s="662" t="s">
        <v>92</v>
      </c>
      <c r="C343" s="663" t="s">
        <v>701</v>
      </c>
      <c r="D343" s="650">
        <v>1290532.4178846707</v>
      </c>
    </row>
    <row r="344" spans="1:4" ht="16.5" thickTop="1" thickBot="1">
      <c r="A344" s="662" t="s">
        <v>737</v>
      </c>
      <c r="B344" s="662" t="s">
        <v>387</v>
      </c>
      <c r="C344" s="663" t="s">
        <v>2331</v>
      </c>
      <c r="D344" s="650">
        <v>64876.802560247677</v>
      </c>
    </row>
    <row r="345" spans="1:4" ht="16.5" thickTop="1" thickBot="1">
      <c r="A345" s="662" t="s">
        <v>702</v>
      </c>
      <c r="B345" s="662" t="s">
        <v>377</v>
      </c>
      <c r="C345" s="663" t="s">
        <v>2332</v>
      </c>
      <c r="D345" s="650">
        <v>76543.277094956211</v>
      </c>
    </row>
    <row r="346" spans="1:4" ht="16.5" thickTop="1" thickBot="1">
      <c r="A346" s="662" t="s">
        <v>703</v>
      </c>
      <c r="B346" s="662" t="s">
        <v>144</v>
      </c>
      <c r="C346" s="663" t="s">
        <v>2333</v>
      </c>
      <c r="D346" s="650">
        <v>32650.301277251045</v>
      </c>
    </row>
    <row r="347" spans="1:4" ht="16.5" thickTop="1" thickBot="1">
      <c r="A347" s="662" t="s">
        <v>708</v>
      </c>
      <c r="B347" s="662" t="s">
        <v>92</v>
      </c>
      <c r="C347" s="663" t="s">
        <v>2334</v>
      </c>
      <c r="D347" s="650">
        <v>80988.491285305252</v>
      </c>
    </row>
    <row r="348" spans="1:4" ht="16.5" thickTop="1" thickBot="1">
      <c r="A348" s="662" t="s">
        <v>713</v>
      </c>
      <c r="B348" s="662" t="s">
        <v>144</v>
      </c>
      <c r="C348" s="663" t="s">
        <v>1931</v>
      </c>
      <c r="D348" s="650">
        <v>11115.638669940518</v>
      </c>
    </row>
    <row r="349" spans="1:4" ht="16.5" thickTop="1" thickBot="1">
      <c r="A349" s="662" t="s">
        <v>704</v>
      </c>
      <c r="B349" s="662" t="s">
        <v>144</v>
      </c>
      <c r="C349" s="663" t="s">
        <v>2335</v>
      </c>
      <c r="D349" s="650">
        <v>66287.733745050427</v>
      </c>
    </row>
    <row r="350" spans="1:4" ht="16.5" thickTop="1" thickBot="1">
      <c r="A350" s="662" t="s">
        <v>705</v>
      </c>
      <c r="B350" s="662" t="s">
        <v>144</v>
      </c>
      <c r="C350" s="663" t="s">
        <v>2336</v>
      </c>
      <c r="D350" s="650">
        <v>19135.558954332264</v>
      </c>
    </row>
    <row r="351" spans="1:4" ht="16.5" thickTop="1" thickBot="1">
      <c r="A351" s="662" t="s">
        <v>736</v>
      </c>
      <c r="B351" s="662" t="s">
        <v>144</v>
      </c>
      <c r="C351" s="663" t="s">
        <v>1933</v>
      </c>
      <c r="D351" s="650">
        <v>749565.78246688726</v>
      </c>
    </row>
    <row r="352" spans="1:4" ht="16.5" thickTop="1" thickBot="1">
      <c r="A352" s="662" t="s">
        <v>709</v>
      </c>
      <c r="B352" s="662" t="s">
        <v>144</v>
      </c>
      <c r="C352" s="663" t="s">
        <v>710</v>
      </c>
      <c r="D352" s="650">
        <v>351273.9662450364</v>
      </c>
    </row>
    <row r="353" spans="1:4" ht="16.5" thickTop="1" thickBot="1">
      <c r="A353" s="662" t="s">
        <v>711</v>
      </c>
      <c r="B353" s="662" t="s">
        <v>144</v>
      </c>
      <c r="C353" s="663" t="s">
        <v>712</v>
      </c>
      <c r="D353" s="650">
        <v>929804.69206264219</v>
      </c>
    </row>
    <row r="354" spans="1:4" ht="16.5" thickTop="1" thickBot="1">
      <c r="A354" s="662" t="s">
        <v>707</v>
      </c>
      <c r="B354" s="662" t="s">
        <v>144</v>
      </c>
      <c r="C354" s="663" t="s">
        <v>2337</v>
      </c>
      <c r="D354" s="650">
        <v>4030.785694739086</v>
      </c>
    </row>
    <row r="355" spans="1:4" ht="16.5" thickTop="1" thickBot="1">
      <c r="A355" s="662" t="s">
        <v>706</v>
      </c>
      <c r="B355" s="662" t="s">
        <v>144</v>
      </c>
      <c r="C355" s="663" t="s">
        <v>1930</v>
      </c>
      <c r="D355" s="650">
        <v>5715.5728954851056</v>
      </c>
    </row>
    <row r="356" spans="1:4" ht="16.5" thickTop="1" thickBot="1">
      <c r="A356" s="662" t="s">
        <v>716</v>
      </c>
      <c r="B356" s="662" t="s">
        <v>144</v>
      </c>
      <c r="C356" s="663" t="s">
        <v>717</v>
      </c>
      <c r="D356" s="650">
        <v>70882.891913710628</v>
      </c>
    </row>
    <row r="357" spans="1:4" ht="16.5" thickTop="1" thickBot="1">
      <c r="A357" s="662" t="s">
        <v>714</v>
      </c>
      <c r="B357" s="662" t="s">
        <v>144</v>
      </c>
      <c r="C357" s="663" t="s">
        <v>2338</v>
      </c>
      <c r="D357" s="650">
        <v>334562.50160673429</v>
      </c>
    </row>
    <row r="358" spans="1:4" ht="16.5" thickTop="1" thickBot="1">
      <c r="A358" s="662" t="s">
        <v>715</v>
      </c>
      <c r="B358" s="662" t="s">
        <v>144</v>
      </c>
      <c r="C358" s="663" t="s">
        <v>2339</v>
      </c>
      <c r="D358" s="650">
        <v>347044.29652350966</v>
      </c>
    </row>
    <row r="359" spans="1:4" ht="16.5" thickTop="1" thickBot="1">
      <c r="A359" s="662" t="s">
        <v>718</v>
      </c>
      <c r="B359" s="662" t="s">
        <v>144</v>
      </c>
      <c r="C359" s="663" t="s">
        <v>719</v>
      </c>
      <c r="D359" s="650">
        <v>172333.52985035087</v>
      </c>
    </row>
    <row r="360" spans="1:4" ht="16.5" thickTop="1" thickBot="1">
      <c r="A360" s="662" t="s">
        <v>720</v>
      </c>
      <c r="B360" s="662" t="s">
        <v>144</v>
      </c>
      <c r="C360" s="663" t="s">
        <v>721</v>
      </c>
      <c r="D360" s="650">
        <v>95339.379542834082</v>
      </c>
    </row>
    <row r="361" spans="1:4" ht="16.5" thickTop="1" thickBot="1">
      <c r="A361" s="662" t="s">
        <v>722</v>
      </c>
      <c r="B361" s="662" t="s">
        <v>144</v>
      </c>
      <c r="C361" s="663" t="s">
        <v>723</v>
      </c>
      <c r="D361" s="650">
        <v>239073.17808558905</v>
      </c>
    </row>
    <row r="362" spans="1:4" ht="16.5" thickTop="1" thickBot="1">
      <c r="A362" s="662" t="s">
        <v>724</v>
      </c>
      <c r="B362" s="662" t="s">
        <v>144</v>
      </c>
      <c r="C362" s="663" t="s">
        <v>725</v>
      </c>
      <c r="D362" s="650">
        <v>322123.39907267253</v>
      </c>
    </row>
    <row r="363" spans="1:4" ht="16.5" thickTop="1" thickBot="1">
      <c r="A363" s="662" t="s">
        <v>726</v>
      </c>
      <c r="B363" s="662" t="s">
        <v>144</v>
      </c>
      <c r="C363" s="663" t="s">
        <v>2340</v>
      </c>
      <c r="D363" s="650">
        <v>186171.06823768947</v>
      </c>
    </row>
    <row r="364" spans="1:4" ht="16.5" thickTop="1" thickBot="1">
      <c r="A364" s="662" t="s">
        <v>738</v>
      </c>
      <c r="B364" s="662" t="s">
        <v>144</v>
      </c>
      <c r="C364" s="663" t="s">
        <v>2341</v>
      </c>
      <c r="D364" s="650">
        <v>186171.06823768947</v>
      </c>
    </row>
    <row r="365" spans="1:4" ht="16.5" thickTop="1" thickBot="1">
      <c r="A365" s="662" t="s">
        <v>727</v>
      </c>
      <c r="B365" s="662" t="s">
        <v>144</v>
      </c>
      <c r="C365" s="663" t="s">
        <v>728</v>
      </c>
      <c r="D365" s="650">
        <v>80960.37678937192</v>
      </c>
    </row>
    <row r="366" spans="1:4" ht="16.5" thickTop="1" thickBot="1">
      <c r="A366" s="662" t="s">
        <v>729</v>
      </c>
      <c r="B366" s="662" t="s">
        <v>144</v>
      </c>
      <c r="C366" s="663" t="s">
        <v>1932</v>
      </c>
      <c r="D366" s="650">
        <v>80960.37678937192</v>
      </c>
    </row>
    <row r="367" spans="1:4" ht="16.5" thickTop="1" thickBot="1">
      <c r="A367" s="662" t="s">
        <v>730</v>
      </c>
      <c r="B367" s="662" t="s">
        <v>92</v>
      </c>
      <c r="C367" s="663" t="s">
        <v>2342</v>
      </c>
      <c r="D367" s="650">
        <v>38834.449104958469</v>
      </c>
    </row>
    <row r="368" spans="1:4" ht="16.5" thickTop="1" thickBot="1">
      <c r="A368" s="662" t="s">
        <v>732</v>
      </c>
      <c r="B368" s="662" t="s">
        <v>92</v>
      </c>
      <c r="C368" s="663" t="s">
        <v>733</v>
      </c>
      <c r="D368" s="650">
        <v>2670.8771136672062</v>
      </c>
    </row>
    <row r="369" spans="1:4" ht="16.5" thickTop="1" thickBot="1">
      <c r="A369" s="662" t="s">
        <v>731</v>
      </c>
      <c r="B369" s="662" t="s">
        <v>92</v>
      </c>
      <c r="C369" s="663" t="s">
        <v>2343</v>
      </c>
      <c r="D369" s="650">
        <v>919.44814478290186</v>
      </c>
    </row>
    <row r="370" spans="1:4" ht="16.5" thickTop="1" thickBot="1">
      <c r="A370" s="662" t="s">
        <v>734</v>
      </c>
      <c r="B370" s="662" t="s">
        <v>92</v>
      </c>
      <c r="C370" s="663" t="s">
        <v>735</v>
      </c>
      <c r="D370" s="650">
        <v>44905.097671305375</v>
      </c>
    </row>
    <row r="371" spans="1:4" ht="16.5" thickTop="1" thickBot="1">
      <c r="A371" s="662" t="s">
        <v>741</v>
      </c>
      <c r="B371" s="662" t="s">
        <v>92</v>
      </c>
      <c r="C371" s="663" t="s">
        <v>1934</v>
      </c>
      <c r="D371" s="650">
        <v>45171.664743858513</v>
      </c>
    </row>
    <row r="372" spans="1:4" ht="16.5" thickTop="1" thickBot="1">
      <c r="A372" s="662" t="s">
        <v>739</v>
      </c>
      <c r="B372" s="662" t="s">
        <v>377</v>
      </c>
      <c r="C372" s="663" t="s">
        <v>740</v>
      </c>
      <c r="D372" s="650">
        <v>3018.6638411388817</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 min="5" max="5" width="12.140625"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2026</v>
      </c>
      <c r="D6" s="652">
        <v>670.63038279485352</v>
      </c>
    </row>
    <row r="7" spans="1:5" ht="30" customHeight="1" thickTop="1" thickBot="1">
      <c r="A7" s="204" t="s">
        <v>1352</v>
      </c>
      <c r="B7" s="103" t="s">
        <v>339</v>
      </c>
      <c r="C7" s="105" t="s">
        <v>2025</v>
      </c>
      <c r="D7" s="652">
        <v>1013.058320676468</v>
      </c>
      <c r="E7" s="106"/>
    </row>
    <row r="8" spans="1:5" ht="30" customHeight="1" thickTop="1" thickBot="1">
      <c r="A8" s="204" t="s">
        <v>1364</v>
      </c>
      <c r="B8" s="103" t="s">
        <v>339</v>
      </c>
      <c r="C8" s="105" t="s">
        <v>2027</v>
      </c>
      <c r="D8" s="652">
        <v>1168.5226366880022</v>
      </c>
    </row>
    <row r="9" spans="1:5" ht="30" customHeight="1" thickTop="1" thickBot="1">
      <c r="A9" s="204" t="s">
        <v>1225</v>
      </c>
      <c r="B9" s="103" t="s">
        <v>1223</v>
      </c>
      <c r="C9" s="105" t="s">
        <v>1226</v>
      </c>
      <c r="D9" s="652">
        <v>715.33907498117708</v>
      </c>
    </row>
    <row r="10" spans="1:5" ht="30" customHeight="1" thickTop="1" thickBot="1">
      <c r="A10" s="204" t="s">
        <v>1388</v>
      </c>
      <c r="B10" s="103" t="s">
        <v>339</v>
      </c>
      <c r="C10" s="105" t="s">
        <v>1389</v>
      </c>
      <c r="D10" s="652">
        <v>868.77117771151472</v>
      </c>
    </row>
    <row r="11" spans="1:5" ht="30" customHeight="1" thickTop="1" thickBot="1">
      <c r="A11" s="204" t="s">
        <v>1329</v>
      </c>
      <c r="B11" s="103" t="s">
        <v>339</v>
      </c>
      <c r="C11" s="105" t="s">
        <v>1330</v>
      </c>
      <c r="D11" s="652">
        <v>868.77117771151472</v>
      </c>
    </row>
    <row r="12" spans="1:5" ht="30" customHeight="1" thickTop="1" thickBot="1">
      <c r="A12" s="204" t="s">
        <v>1331</v>
      </c>
      <c r="B12" s="103" t="s">
        <v>339</v>
      </c>
      <c r="C12" s="105" t="s">
        <v>1332</v>
      </c>
      <c r="D12" s="652">
        <v>868.77117771151472</v>
      </c>
    </row>
    <row r="13" spans="1:5" ht="30" customHeight="1" thickTop="1" thickBot="1">
      <c r="A13" s="204" t="s">
        <v>1333</v>
      </c>
      <c r="B13" s="103" t="s">
        <v>339</v>
      </c>
      <c r="C13" s="105" t="s">
        <v>1334</v>
      </c>
      <c r="D13" s="652">
        <v>868.77117771151472</v>
      </c>
    </row>
    <row r="14" spans="1:5" ht="30" customHeight="1" thickTop="1" thickBot="1">
      <c r="A14" s="204" t="s">
        <v>1335</v>
      </c>
      <c r="B14" s="103" t="s">
        <v>339</v>
      </c>
      <c r="C14" s="105" t="s">
        <v>1336</v>
      </c>
      <c r="D14" s="652">
        <v>868.77117771151472</v>
      </c>
    </row>
    <row r="15" spans="1:5" ht="30" customHeight="1" thickTop="1" thickBot="1">
      <c r="A15" s="204" t="s">
        <v>1317</v>
      </c>
      <c r="B15" s="103" t="s">
        <v>339</v>
      </c>
      <c r="C15" s="105" t="s">
        <v>1860</v>
      </c>
      <c r="D15" s="652">
        <v>868.77117771151472</v>
      </c>
    </row>
    <row r="16" spans="1:5" ht="30" customHeight="1" thickTop="1" thickBot="1">
      <c r="A16" s="204" t="s">
        <v>1227</v>
      </c>
      <c r="B16" s="103" t="s">
        <v>339</v>
      </c>
      <c r="C16" s="105" t="s">
        <v>1228</v>
      </c>
      <c r="D16" s="652">
        <v>868.77117771151472</v>
      </c>
    </row>
    <row r="17" spans="1:4" ht="30" customHeight="1" thickTop="1" thickBot="1">
      <c r="A17" s="204" t="s">
        <v>1229</v>
      </c>
      <c r="B17" s="103" t="s">
        <v>339</v>
      </c>
      <c r="C17" s="105" t="s">
        <v>1230</v>
      </c>
      <c r="D17" s="652">
        <v>868.77117771151472</v>
      </c>
    </row>
    <row r="18" spans="1:4" ht="30" customHeight="1" thickTop="1" thickBot="1">
      <c r="A18" s="204" t="s">
        <v>1231</v>
      </c>
      <c r="B18" s="103" t="s">
        <v>339</v>
      </c>
      <c r="C18" s="105" t="s">
        <v>1232</v>
      </c>
      <c r="D18" s="652">
        <v>868.77117771151472</v>
      </c>
    </row>
    <row r="19" spans="1:4" ht="30" customHeight="1" thickTop="1" thickBot="1">
      <c r="A19" s="204" t="s">
        <v>1235</v>
      </c>
      <c r="B19" s="103" t="s">
        <v>339</v>
      </c>
      <c r="C19" s="105" t="s">
        <v>1236</v>
      </c>
      <c r="D19" s="652">
        <v>1016.1066405982629</v>
      </c>
    </row>
    <row r="20" spans="1:4" ht="30" customHeight="1" thickTop="1" thickBot="1">
      <c r="A20" s="204" t="s">
        <v>1407</v>
      </c>
      <c r="B20" s="103" t="s">
        <v>339</v>
      </c>
      <c r="C20" s="105" t="s">
        <v>1869</v>
      </c>
      <c r="D20" s="652">
        <v>1003.9133609110837</v>
      </c>
    </row>
    <row r="21" spans="1:4" ht="30" customHeight="1" thickTop="1" thickBot="1">
      <c r="A21" s="204" t="s">
        <v>1239</v>
      </c>
      <c r="B21" s="103" t="s">
        <v>339</v>
      </c>
      <c r="C21" s="105" t="s">
        <v>1240</v>
      </c>
      <c r="D21" s="652">
        <v>911.44765661664178</v>
      </c>
    </row>
    <row r="22" spans="1:4" ht="30" customHeight="1" thickTop="1" thickBot="1">
      <c r="A22" s="204" t="s">
        <v>1390</v>
      </c>
      <c r="B22" s="103" t="s">
        <v>339</v>
      </c>
      <c r="C22" s="105" t="s">
        <v>1391</v>
      </c>
      <c r="D22" s="652">
        <v>911.44765661664178</v>
      </c>
    </row>
    <row r="23" spans="1:4" ht="30" customHeight="1" thickTop="1" thickBot="1">
      <c r="A23" s="204" t="s">
        <v>1247</v>
      </c>
      <c r="B23" s="103" t="s">
        <v>339</v>
      </c>
      <c r="C23" s="105" t="s">
        <v>1248</v>
      </c>
      <c r="D23" s="652">
        <v>868.77117771151472</v>
      </c>
    </row>
    <row r="24" spans="1:4" ht="30" customHeight="1" thickTop="1" thickBot="1">
      <c r="A24" s="204" t="s">
        <v>1269</v>
      </c>
      <c r="B24" s="103" t="s">
        <v>339</v>
      </c>
      <c r="C24" s="105" t="s">
        <v>1270</v>
      </c>
      <c r="D24" s="652">
        <v>868.77117771151472</v>
      </c>
    </row>
    <row r="25" spans="1:4" ht="30" customHeight="1" thickTop="1" thickBot="1">
      <c r="A25" s="204" t="s">
        <v>1241</v>
      </c>
      <c r="B25" s="103" t="s">
        <v>339</v>
      </c>
      <c r="C25" s="105" t="s">
        <v>1242</v>
      </c>
      <c r="D25" s="652">
        <v>1016.1066405982629</v>
      </c>
    </row>
    <row r="26" spans="1:4" ht="30" customHeight="1" thickTop="1" thickBot="1">
      <c r="A26" s="204" t="s">
        <v>1246</v>
      </c>
      <c r="B26" s="103" t="s">
        <v>339</v>
      </c>
      <c r="C26" s="105" t="s">
        <v>1242</v>
      </c>
      <c r="D26" s="652">
        <v>944.97917575638439</v>
      </c>
    </row>
    <row r="27" spans="1:4" ht="30" customHeight="1" thickTop="1" thickBot="1">
      <c r="A27" s="204" t="s">
        <v>1303</v>
      </c>
      <c r="B27" s="103" t="s">
        <v>339</v>
      </c>
      <c r="C27" s="105" t="s">
        <v>1304</v>
      </c>
      <c r="D27" s="652">
        <v>436.92585545725302</v>
      </c>
    </row>
    <row r="28" spans="1:4" ht="30" customHeight="1" thickTop="1" thickBot="1">
      <c r="A28" s="204" t="s">
        <v>1249</v>
      </c>
      <c r="B28" s="103" t="s">
        <v>339</v>
      </c>
      <c r="C28" s="105" t="s">
        <v>1250</v>
      </c>
      <c r="D28" s="652">
        <v>1016.1066405982629</v>
      </c>
    </row>
    <row r="29" spans="1:4" ht="30" customHeight="1" thickTop="1" thickBot="1">
      <c r="A29" s="204" t="s">
        <v>1254</v>
      </c>
      <c r="B29" s="103" t="s">
        <v>339</v>
      </c>
      <c r="C29" s="105" t="s">
        <v>1255</v>
      </c>
      <c r="D29" s="652">
        <v>944.97917575638439</v>
      </c>
    </row>
    <row r="30" spans="1:4" ht="30" customHeight="1" thickTop="1" thickBot="1">
      <c r="A30" s="204" t="s">
        <v>1252</v>
      </c>
      <c r="B30" s="103" t="s">
        <v>339</v>
      </c>
      <c r="C30" s="105" t="s">
        <v>1253</v>
      </c>
      <c r="D30" s="652">
        <v>667.5820628730587</v>
      </c>
    </row>
    <row r="31" spans="1:4" ht="30" customHeight="1" thickTop="1" thickBot="1">
      <c r="A31" s="204" t="s">
        <v>1267</v>
      </c>
      <c r="B31" s="103" t="s">
        <v>339</v>
      </c>
      <c r="C31" s="105" t="s">
        <v>1268</v>
      </c>
      <c r="D31" s="652">
        <v>670.63038279485352</v>
      </c>
    </row>
    <row r="32" spans="1:4" ht="30" customHeight="1" thickTop="1" thickBot="1">
      <c r="A32" s="204" t="s">
        <v>1256</v>
      </c>
      <c r="B32" s="103" t="s">
        <v>339</v>
      </c>
      <c r="C32" s="105" t="s">
        <v>1257</v>
      </c>
      <c r="D32" s="652">
        <v>868.77117771151472</v>
      </c>
    </row>
    <row r="33" spans="1:4" ht="30" customHeight="1" thickTop="1" thickBot="1">
      <c r="A33" s="204" t="s">
        <v>1272</v>
      </c>
      <c r="B33" s="103" t="s">
        <v>339</v>
      </c>
      <c r="C33" s="105" t="s">
        <v>1257</v>
      </c>
      <c r="D33" s="652">
        <v>868.77117771151472</v>
      </c>
    </row>
    <row r="34" spans="1:4" ht="30" customHeight="1" thickTop="1" thickBot="1">
      <c r="A34" s="204" t="s">
        <v>1273</v>
      </c>
      <c r="B34" s="103" t="s">
        <v>339</v>
      </c>
      <c r="C34" s="105" t="s">
        <v>1274</v>
      </c>
      <c r="D34" s="652">
        <v>670.63038279485352</v>
      </c>
    </row>
    <row r="35" spans="1:4" ht="30" customHeight="1" thickTop="1" thickBot="1">
      <c r="A35" s="204" t="s">
        <v>1323</v>
      </c>
      <c r="B35" s="103" t="s">
        <v>339</v>
      </c>
      <c r="C35" s="105" t="s">
        <v>1864</v>
      </c>
      <c r="D35" s="652">
        <v>1003.9133609110837</v>
      </c>
    </row>
    <row r="36" spans="1:4" ht="30" customHeight="1" thickTop="1" thickBot="1">
      <c r="A36" s="204" t="s">
        <v>1404</v>
      </c>
      <c r="B36" s="103" t="s">
        <v>339</v>
      </c>
      <c r="C36" s="105" t="s">
        <v>1405</v>
      </c>
      <c r="D36" s="652">
        <v>1003.9133609110837</v>
      </c>
    </row>
    <row r="37" spans="1:4" ht="30" customHeight="1" thickTop="1" thickBot="1">
      <c r="A37" s="204" t="s">
        <v>1385</v>
      </c>
      <c r="B37" s="103" t="s">
        <v>339</v>
      </c>
      <c r="C37" s="105" t="s">
        <v>1386</v>
      </c>
      <c r="D37" s="652">
        <v>1016.1066405982629</v>
      </c>
    </row>
    <row r="38" spans="1:4" ht="30" customHeight="1" thickTop="1" thickBot="1">
      <c r="A38" s="204" t="s">
        <v>1264</v>
      </c>
      <c r="B38" s="103" t="s">
        <v>339</v>
      </c>
      <c r="C38" s="105" t="s">
        <v>1265</v>
      </c>
      <c r="D38" s="652">
        <v>868.77117771151472</v>
      </c>
    </row>
    <row r="39" spans="1:4" ht="30" customHeight="1" thickTop="1" thickBot="1">
      <c r="A39" s="204" t="s">
        <v>1221</v>
      </c>
      <c r="B39" s="103" t="s">
        <v>1223</v>
      </c>
      <c r="C39" s="105" t="s">
        <v>1280</v>
      </c>
      <c r="D39" s="652">
        <v>715.33907498117708</v>
      </c>
    </row>
    <row r="40" spans="1:4" ht="30" customHeight="1" thickTop="1" thickBot="1">
      <c r="A40" s="204" t="s">
        <v>1261</v>
      </c>
      <c r="B40" s="103" t="s">
        <v>339</v>
      </c>
      <c r="C40" s="105" t="s">
        <v>1262</v>
      </c>
      <c r="D40" s="652">
        <v>868.77117771151472</v>
      </c>
    </row>
    <row r="41" spans="1:4" ht="30" customHeight="1" thickTop="1" thickBot="1">
      <c r="A41" s="204" t="s">
        <v>1259</v>
      </c>
      <c r="B41" s="103" t="s">
        <v>339</v>
      </c>
      <c r="C41" s="105" t="s">
        <v>1260</v>
      </c>
      <c r="D41" s="652">
        <v>868.77117771151472</v>
      </c>
    </row>
    <row r="42" spans="1:4" ht="30" customHeight="1" thickTop="1" thickBot="1">
      <c r="A42" s="204" t="s">
        <v>1392</v>
      </c>
      <c r="B42" s="103" t="s">
        <v>339</v>
      </c>
      <c r="C42" s="105" t="s">
        <v>1260</v>
      </c>
      <c r="D42" s="652">
        <v>868.77117771151472</v>
      </c>
    </row>
    <row r="43" spans="1:4" ht="30" customHeight="1" thickTop="1" thickBot="1">
      <c r="A43" s="204" t="s">
        <v>1233</v>
      </c>
      <c r="B43" s="103" t="s">
        <v>339</v>
      </c>
      <c r="C43" s="105" t="s">
        <v>1234</v>
      </c>
      <c r="D43" s="652">
        <v>667.5820628730587</v>
      </c>
    </row>
    <row r="44" spans="1:4" ht="30" customHeight="1" thickTop="1" thickBot="1">
      <c r="A44" s="204" t="s">
        <v>1387</v>
      </c>
      <c r="B44" s="103" t="s">
        <v>339</v>
      </c>
      <c r="C44" s="105" t="s">
        <v>1234</v>
      </c>
      <c r="D44" s="652">
        <v>808.82088591621721</v>
      </c>
    </row>
    <row r="45" spans="1:4" ht="30" customHeight="1" thickTop="1" thickBot="1">
      <c r="A45" s="204" t="s">
        <v>1278</v>
      </c>
      <c r="B45" s="103" t="s">
        <v>339</v>
      </c>
      <c r="C45" s="105" t="s">
        <v>1279</v>
      </c>
      <c r="D45" s="652">
        <v>1016.1066405982629</v>
      </c>
    </row>
    <row r="46" spans="1:4" ht="30" customHeight="1" thickTop="1" thickBot="1">
      <c r="A46" s="204" t="s">
        <v>1287</v>
      </c>
      <c r="B46" s="103" t="s">
        <v>339</v>
      </c>
      <c r="C46" s="105" t="s">
        <v>1288</v>
      </c>
      <c r="D46" s="652">
        <v>868.77117771151472</v>
      </c>
    </row>
    <row r="47" spans="1:4" ht="30" customHeight="1" thickTop="1" thickBot="1">
      <c r="A47" s="204" t="s">
        <v>1291</v>
      </c>
      <c r="B47" s="103" t="s">
        <v>339</v>
      </c>
      <c r="C47" s="105" t="s">
        <v>1292</v>
      </c>
      <c r="D47" s="652">
        <v>868.77117771151472</v>
      </c>
    </row>
    <row r="48" spans="1:4" ht="30" customHeight="1" thickTop="1" thickBot="1">
      <c r="A48" s="204" t="s">
        <v>1283</v>
      </c>
      <c r="B48" s="103" t="s">
        <v>1223</v>
      </c>
      <c r="C48" s="105" t="s">
        <v>1284</v>
      </c>
      <c r="D48" s="652">
        <v>715.33907498117708</v>
      </c>
    </row>
    <row r="49" spans="1:4" ht="30" customHeight="1" thickTop="1" thickBot="1">
      <c r="A49" s="204" t="s">
        <v>1281</v>
      </c>
      <c r="B49" s="103" t="s">
        <v>339</v>
      </c>
      <c r="C49" s="105" t="s">
        <v>1282</v>
      </c>
      <c r="D49" s="652">
        <v>927.70536286621393</v>
      </c>
    </row>
    <row r="50" spans="1:4" ht="30" customHeight="1" thickTop="1" thickBot="1">
      <c r="A50" s="204" t="s">
        <v>1285</v>
      </c>
      <c r="B50" s="103" t="s">
        <v>339</v>
      </c>
      <c r="C50" s="105" t="s">
        <v>1286</v>
      </c>
      <c r="D50" s="652">
        <v>868.77117771151472</v>
      </c>
    </row>
    <row r="51" spans="1:4" ht="30" customHeight="1" thickTop="1" thickBot="1">
      <c r="A51" s="204" t="s">
        <v>1314</v>
      </c>
      <c r="B51" s="103" t="s">
        <v>1306</v>
      </c>
      <c r="C51" s="105" t="s">
        <v>1315</v>
      </c>
      <c r="D51" s="652">
        <v>667.5820628730587</v>
      </c>
    </row>
    <row r="52" spans="1:4" ht="30" customHeight="1" thickTop="1" thickBot="1">
      <c r="A52" s="204" t="s">
        <v>1316</v>
      </c>
      <c r="B52" s="103" t="s">
        <v>1306</v>
      </c>
      <c r="C52" s="105" t="s">
        <v>1315</v>
      </c>
      <c r="D52" s="652">
        <v>667.5820628730587</v>
      </c>
    </row>
    <row r="53" spans="1:4" ht="30" customHeight="1" thickTop="1" thickBot="1">
      <c r="A53" s="204" t="s">
        <v>1289</v>
      </c>
      <c r="B53" s="103" t="s">
        <v>339</v>
      </c>
      <c r="C53" s="105" t="s">
        <v>1290</v>
      </c>
      <c r="D53" s="652">
        <v>868.77117771151472</v>
      </c>
    </row>
    <row r="54" spans="1:4" ht="30" customHeight="1" thickTop="1" thickBot="1">
      <c r="A54" s="204" t="s">
        <v>1293</v>
      </c>
      <c r="B54" s="103" t="s">
        <v>339</v>
      </c>
      <c r="C54" s="105" t="s">
        <v>1294</v>
      </c>
      <c r="D54" s="652">
        <v>1219.3279687179154</v>
      </c>
    </row>
    <row r="55" spans="1:4" ht="30" customHeight="1" thickTop="1" thickBot="1">
      <c r="A55" s="204" t="s">
        <v>1378</v>
      </c>
      <c r="B55" s="103" t="s">
        <v>339</v>
      </c>
      <c r="C55" s="105" t="s">
        <v>2029</v>
      </c>
      <c r="D55" s="652">
        <v>1123.8139445016786</v>
      </c>
    </row>
    <row r="56" spans="1:4" ht="30" customHeight="1" thickTop="1" thickBot="1">
      <c r="A56" s="204" t="s">
        <v>1379</v>
      </c>
      <c r="B56" s="103" t="s">
        <v>339</v>
      </c>
      <c r="C56" s="105" t="s">
        <v>2030</v>
      </c>
      <c r="D56" s="652">
        <v>1123.8139445016786</v>
      </c>
    </row>
    <row r="57" spans="1:4" ht="30" customHeight="1" thickTop="1" thickBot="1">
      <c r="A57" s="204" t="s">
        <v>1380</v>
      </c>
      <c r="B57" s="103" t="s">
        <v>339</v>
      </c>
      <c r="C57" s="105" t="s">
        <v>2031</v>
      </c>
      <c r="D57" s="652">
        <v>1123.8139445016786</v>
      </c>
    </row>
    <row r="58" spans="1:4" ht="30" customHeight="1" thickTop="1" thickBot="1">
      <c r="A58" s="204" t="s">
        <v>1357</v>
      </c>
      <c r="B58" s="103" t="s">
        <v>339</v>
      </c>
      <c r="C58" s="105" t="s">
        <v>1867</v>
      </c>
      <c r="D58" s="652">
        <v>1123.8139445016786</v>
      </c>
    </row>
    <row r="59" spans="1:4" ht="30" customHeight="1" thickTop="1" thickBot="1">
      <c r="A59" s="204" t="s">
        <v>1295</v>
      </c>
      <c r="B59" s="103" t="s">
        <v>339</v>
      </c>
      <c r="C59" s="105" t="s">
        <v>1296</v>
      </c>
      <c r="D59" s="652">
        <v>869.78728435211303</v>
      </c>
    </row>
    <row r="60" spans="1:4" ht="30" customHeight="1" thickTop="1" thickBot="1">
      <c r="A60" s="204" t="s">
        <v>1376</v>
      </c>
      <c r="B60" s="103" t="s">
        <v>339</v>
      </c>
      <c r="C60" s="105" t="s">
        <v>1377</v>
      </c>
      <c r="D60" s="652">
        <v>1123.8139445016786</v>
      </c>
    </row>
    <row r="61" spans="1:4" ht="30" customHeight="1" thickTop="1" thickBot="1">
      <c r="A61" s="204" t="s">
        <v>1362</v>
      </c>
      <c r="B61" s="103" t="s">
        <v>339</v>
      </c>
      <c r="C61" s="105" t="s">
        <v>1363</v>
      </c>
      <c r="D61" s="652">
        <v>1219.3279687179154</v>
      </c>
    </row>
    <row r="62" spans="1:4" ht="30" customHeight="1" thickTop="1" thickBot="1">
      <c r="A62" s="204" t="s">
        <v>1369</v>
      </c>
      <c r="B62" s="103" t="s">
        <v>339</v>
      </c>
      <c r="C62" s="105" t="s">
        <v>1370</v>
      </c>
      <c r="D62" s="652">
        <v>1123.8139445016786</v>
      </c>
    </row>
    <row r="63" spans="1:4" ht="30" customHeight="1" thickTop="1" thickBot="1">
      <c r="A63" s="204" t="s">
        <v>1373</v>
      </c>
      <c r="B63" s="103" t="s">
        <v>339</v>
      </c>
      <c r="C63" s="105" t="s">
        <v>1374</v>
      </c>
      <c r="D63" s="652">
        <v>1123.8139445016786</v>
      </c>
    </row>
    <row r="64" spans="1:4" ht="30" customHeight="1" thickTop="1" thickBot="1">
      <c r="A64" s="204" t="s">
        <v>1360</v>
      </c>
      <c r="B64" s="103" t="s">
        <v>339</v>
      </c>
      <c r="C64" s="105" t="s">
        <v>1361</v>
      </c>
      <c r="D64" s="652">
        <v>1123.8139445016786</v>
      </c>
    </row>
    <row r="65" spans="1:4" ht="30" customHeight="1" thickTop="1" thickBot="1">
      <c r="A65" s="204" t="s">
        <v>1297</v>
      </c>
      <c r="B65" s="103" t="s">
        <v>339</v>
      </c>
      <c r="C65" s="105" t="s">
        <v>1298</v>
      </c>
      <c r="D65" s="652">
        <v>1123.8139445016786</v>
      </c>
    </row>
    <row r="66" spans="1:4" ht="30" customHeight="1" thickTop="1" thickBot="1">
      <c r="A66" s="204" t="s">
        <v>1367</v>
      </c>
      <c r="B66" s="103" t="s">
        <v>339</v>
      </c>
      <c r="C66" s="105" t="s">
        <v>1368</v>
      </c>
      <c r="D66" s="652">
        <v>1123.8139445016786</v>
      </c>
    </row>
    <row r="67" spans="1:4" ht="30" customHeight="1" thickTop="1" thickBot="1">
      <c r="A67" s="204" t="s">
        <v>1371</v>
      </c>
      <c r="B67" s="103" t="s">
        <v>339</v>
      </c>
      <c r="C67" s="105" t="s">
        <v>1372</v>
      </c>
      <c r="D67" s="652">
        <v>1123.8139445016786</v>
      </c>
    </row>
    <row r="68" spans="1:4" ht="30" customHeight="1" thickTop="1" thickBot="1">
      <c r="A68" s="204" t="s">
        <v>1343</v>
      </c>
      <c r="B68" s="103" t="s">
        <v>339</v>
      </c>
      <c r="C68" s="105" t="s">
        <v>1344</v>
      </c>
      <c r="D68" s="652">
        <v>1123.8139445016786</v>
      </c>
    </row>
    <row r="69" spans="1:4" ht="30" customHeight="1" thickTop="1" thickBot="1">
      <c r="A69" s="204" t="s">
        <v>1383</v>
      </c>
      <c r="B69" s="103" t="s">
        <v>339</v>
      </c>
      <c r="C69" s="105" t="s">
        <v>2033</v>
      </c>
      <c r="D69" s="652">
        <v>1123.8139445016786</v>
      </c>
    </row>
    <row r="70" spans="1:4" ht="30" customHeight="1" thickTop="1" thickBot="1">
      <c r="A70" s="204" t="s">
        <v>1384</v>
      </c>
      <c r="B70" s="103" t="s">
        <v>339</v>
      </c>
      <c r="C70" s="105" t="s">
        <v>2034</v>
      </c>
      <c r="D70" s="652">
        <v>1123.8139445016786</v>
      </c>
    </row>
    <row r="71" spans="1:4" ht="30" customHeight="1" thickTop="1" thickBot="1">
      <c r="A71" s="204" t="s">
        <v>1381</v>
      </c>
      <c r="B71" s="103" t="s">
        <v>339</v>
      </c>
      <c r="C71" s="105" t="s">
        <v>2035</v>
      </c>
      <c r="D71" s="652">
        <v>1123.8139445016786</v>
      </c>
    </row>
    <row r="72" spans="1:4" ht="30" customHeight="1" thickTop="1" thickBot="1">
      <c r="A72" s="204" t="s">
        <v>1382</v>
      </c>
      <c r="B72" s="103" t="s">
        <v>339</v>
      </c>
      <c r="C72" s="105" t="s">
        <v>2036</v>
      </c>
      <c r="D72" s="652">
        <v>1123.8139445016786</v>
      </c>
    </row>
    <row r="73" spans="1:4" ht="30" customHeight="1" thickTop="1" thickBot="1">
      <c r="A73" s="204" t="s">
        <v>1350</v>
      </c>
      <c r="B73" s="103" t="s">
        <v>339</v>
      </c>
      <c r="C73" s="105" t="s">
        <v>1351</v>
      </c>
      <c r="D73" s="652">
        <v>1123.8139445016786</v>
      </c>
    </row>
    <row r="74" spans="1:4" ht="30" customHeight="1" thickTop="1" thickBot="1">
      <c r="A74" s="204" t="s">
        <v>1349</v>
      </c>
      <c r="B74" s="103" t="s">
        <v>339</v>
      </c>
      <c r="C74" s="105" t="s">
        <v>1866</v>
      </c>
      <c r="D74" s="652">
        <v>1123.8139445016786</v>
      </c>
    </row>
    <row r="75" spans="1:4" ht="30" customHeight="1" thickTop="1" thickBot="1">
      <c r="A75" s="204" t="s">
        <v>1347</v>
      </c>
      <c r="B75" s="103" t="s">
        <v>339</v>
      </c>
      <c r="C75" s="105" t="s">
        <v>1348</v>
      </c>
      <c r="D75" s="652">
        <v>1123.8139445016786</v>
      </c>
    </row>
    <row r="76" spans="1:4" ht="30" customHeight="1" thickTop="1" thickBot="1">
      <c r="A76" s="204" t="s">
        <v>1375</v>
      </c>
      <c r="B76" s="103" t="s">
        <v>339</v>
      </c>
      <c r="C76" s="105" t="s">
        <v>2028</v>
      </c>
      <c r="D76" s="652">
        <v>1123.8139445016786</v>
      </c>
    </row>
    <row r="77" spans="1:4" ht="30" customHeight="1" thickTop="1" thickBot="1">
      <c r="A77" s="204" t="s">
        <v>1353</v>
      </c>
      <c r="B77" s="103" t="s">
        <v>339</v>
      </c>
      <c r="C77" s="105" t="s">
        <v>1354</v>
      </c>
      <c r="D77" s="652">
        <v>1123.8139445016786</v>
      </c>
    </row>
    <row r="78" spans="1:4" ht="30" customHeight="1" thickTop="1" thickBot="1">
      <c r="A78" s="204" t="s">
        <v>1355</v>
      </c>
      <c r="B78" s="103" t="s">
        <v>339</v>
      </c>
      <c r="C78" s="105" t="s">
        <v>1356</v>
      </c>
      <c r="D78" s="652">
        <v>1123.8139445016786</v>
      </c>
    </row>
    <row r="79" spans="1:4" ht="30" customHeight="1" thickTop="1" thickBot="1">
      <c r="A79" s="204" t="s">
        <v>1358</v>
      </c>
      <c r="B79" s="103" t="s">
        <v>339</v>
      </c>
      <c r="C79" s="105" t="s">
        <v>1359</v>
      </c>
      <c r="D79" s="652">
        <v>1123.8139445016786</v>
      </c>
    </row>
    <row r="80" spans="1:4" ht="30" customHeight="1" thickTop="1" thickBot="1">
      <c r="A80" s="204" t="s">
        <v>1337</v>
      </c>
      <c r="B80" s="103" t="s">
        <v>339</v>
      </c>
      <c r="C80" s="105" t="s">
        <v>1338</v>
      </c>
      <c r="D80" s="652">
        <v>1123.8139445016786</v>
      </c>
    </row>
    <row r="81" spans="1:4" ht="30" customHeight="1" thickTop="1" thickBot="1">
      <c r="A81" s="204" t="s">
        <v>1341</v>
      </c>
      <c r="B81" s="103" t="s">
        <v>339</v>
      </c>
      <c r="C81" s="105" t="s">
        <v>1342</v>
      </c>
      <c r="D81" s="652">
        <v>1123.8139445016786</v>
      </c>
    </row>
    <row r="82" spans="1:4" ht="30" customHeight="1" thickTop="1" thickBot="1">
      <c r="A82" s="204" t="s">
        <v>1345</v>
      </c>
      <c r="B82" s="103" t="s">
        <v>339</v>
      </c>
      <c r="C82" s="105" t="s">
        <v>1346</v>
      </c>
      <c r="D82" s="652">
        <v>1123.8139445016786</v>
      </c>
    </row>
    <row r="83" spans="1:4" ht="30" customHeight="1" thickTop="1" thickBot="1">
      <c r="A83" s="204" t="s">
        <v>1339</v>
      </c>
      <c r="B83" s="103" t="s">
        <v>339</v>
      </c>
      <c r="C83" s="105" t="s">
        <v>1340</v>
      </c>
      <c r="D83" s="652">
        <v>1123.8139445016786</v>
      </c>
    </row>
    <row r="84" spans="1:4" ht="30" customHeight="1" thickTop="1" thickBot="1">
      <c r="A84" s="204" t="s">
        <v>1305</v>
      </c>
      <c r="B84" s="103" t="s">
        <v>339</v>
      </c>
      <c r="C84" s="105" t="s">
        <v>1307</v>
      </c>
      <c r="D84" s="652">
        <v>935.83421599100006</v>
      </c>
    </row>
    <row r="85" spans="1:4" ht="30" customHeight="1" thickTop="1" thickBot="1">
      <c r="A85" s="204" t="s">
        <v>1308</v>
      </c>
      <c r="B85" s="103" t="s">
        <v>339</v>
      </c>
      <c r="C85" s="105" t="s">
        <v>1859</v>
      </c>
      <c r="D85" s="652">
        <v>935.83421599100006</v>
      </c>
    </row>
    <row r="86" spans="1:4" ht="30" customHeight="1" thickTop="1" thickBot="1">
      <c r="A86" s="204" t="s">
        <v>1309</v>
      </c>
      <c r="B86" s="103" t="s">
        <v>1306</v>
      </c>
      <c r="C86" s="105" t="s">
        <v>1310</v>
      </c>
      <c r="D86" s="652">
        <v>876.90003083630086</v>
      </c>
    </row>
    <row r="87" spans="1:4" ht="30" customHeight="1" thickTop="1" thickBot="1">
      <c r="A87" s="204" t="s">
        <v>1311</v>
      </c>
      <c r="B87" s="103" t="s">
        <v>339</v>
      </c>
      <c r="C87" s="105" t="s">
        <v>1312</v>
      </c>
      <c r="D87" s="652">
        <v>935.83421599100006</v>
      </c>
    </row>
    <row r="88" spans="1:4" ht="30" customHeight="1" thickTop="1" thickBot="1">
      <c r="A88" s="204" t="s">
        <v>1313</v>
      </c>
      <c r="B88" s="103" t="s">
        <v>339</v>
      </c>
      <c r="C88" s="105" t="s">
        <v>1312</v>
      </c>
      <c r="D88" s="652">
        <v>935.83421599100006</v>
      </c>
    </row>
    <row r="89" spans="1:4" ht="30" customHeight="1" thickTop="1" thickBot="1">
      <c r="A89" s="204" t="s">
        <v>1243</v>
      </c>
      <c r="B89" s="103" t="s">
        <v>339</v>
      </c>
      <c r="C89" s="105" t="s">
        <v>1852</v>
      </c>
      <c r="D89" s="652">
        <v>876.90003083630086</v>
      </c>
    </row>
    <row r="90" spans="1:4" ht="30" customHeight="1" thickTop="1" thickBot="1">
      <c r="A90" s="204" t="s">
        <v>1365</v>
      </c>
      <c r="B90" s="103" t="s">
        <v>339</v>
      </c>
      <c r="C90" s="105" t="s">
        <v>1366</v>
      </c>
      <c r="D90" s="652">
        <v>935.83421599100006</v>
      </c>
    </row>
    <row r="91" spans="1:4" ht="30" customHeight="1" thickTop="1" thickBot="1">
      <c r="A91" s="204" t="s">
        <v>1244</v>
      </c>
      <c r="B91" s="103" t="s">
        <v>339</v>
      </c>
      <c r="C91" s="105" t="s">
        <v>1245</v>
      </c>
      <c r="D91" s="652">
        <v>935.83421599100006</v>
      </c>
    </row>
    <row r="92" spans="1:4" ht="30" customHeight="1" thickTop="1" thickBot="1">
      <c r="A92" s="204" t="s">
        <v>1277</v>
      </c>
      <c r="B92" s="103" t="s">
        <v>339</v>
      </c>
      <c r="C92" s="105" t="s">
        <v>1858</v>
      </c>
      <c r="D92" s="652">
        <v>876.90003083630086</v>
      </c>
    </row>
    <row r="93" spans="1:4" ht="30" customHeight="1" thickTop="1" thickBot="1">
      <c r="A93" s="204" t="s">
        <v>1408</v>
      </c>
      <c r="B93" s="103" t="s">
        <v>1406</v>
      </c>
      <c r="C93" s="105" t="s">
        <v>1870</v>
      </c>
      <c r="D93" s="652">
        <v>53.853651951707931</v>
      </c>
    </row>
    <row r="94" spans="1:4" ht="30" customHeight="1" thickTop="1" thickBot="1">
      <c r="A94" s="204" t="s">
        <v>1399</v>
      </c>
      <c r="B94" s="103" t="s">
        <v>92</v>
      </c>
      <c r="C94" s="105" t="s">
        <v>1868</v>
      </c>
      <c r="D94" s="652">
        <v>260853.88066774543</v>
      </c>
    </row>
    <row r="95" spans="1:4" ht="30" customHeight="1" thickTop="1" thickBot="1">
      <c r="A95" s="204" t="s">
        <v>1222</v>
      </c>
      <c r="B95" s="103" t="s">
        <v>1223</v>
      </c>
      <c r="C95" s="105" t="s">
        <v>1224</v>
      </c>
      <c r="D95" s="652">
        <v>0</v>
      </c>
    </row>
    <row r="96" spans="1:4" ht="30" customHeight="1" thickTop="1" thickBot="1">
      <c r="A96" s="204" t="s">
        <v>1631</v>
      </c>
      <c r="B96" s="103" t="s">
        <v>339</v>
      </c>
      <c r="C96" s="105" t="s">
        <v>1851</v>
      </c>
      <c r="D96" s="652">
        <v>855.56179138373727</v>
      </c>
    </row>
    <row r="97" spans="1:4" ht="30" customHeight="1" thickTop="1" thickBot="1">
      <c r="A97" s="204" t="s">
        <v>1412</v>
      </c>
      <c r="B97" s="103" t="s">
        <v>339</v>
      </c>
      <c r="C97" s="105" t="s">
        <v>1411</v>
      </c>
      <c r="D97" s="652">
        <v>744.80616755852668</v>
      </c>
    </row>
    <row r="98" spans="1:4" ht="30" customHeight="1" thickTop="1" thickBot="1">
      <c r="A98" s="204" t="s">
        <v>1237</v>
      </c>
      <c r="B98" s="103" t="s">
        <v>92</v>
      </c>
      <c r="C98" s="105" t="s">
        <v>1238</v>
      </c>
      <c r="D98" s="652">
        <v>16909.030606195691</v>
      </c>
    </row>
    <row r="99" spans="1:4" ht="30" customHeight="1" thickTop="1" thickBot="1">
      <c r="A99" s="204" t="s">
        <v>1251</v>
      </c>
      <c r="B99" s="103" t="s">
        <v>339</v>
      </c>
      <c r="C99" s="105" t="s">
        <v>1853</v>
      </c>
      <c r="D99" s="652">
        <v>927.70536286621393</v>
      </c>
    </row>
    <row r="100" spans="1:4" ht="30" customHeight="1" thickTop="1" thickBot="1">
      <c r="A100" s="204" t="s">
        <v>1320</v>
      </c>
      <c r="B100" s="103" t="s">
        <v>1306</v>
      </c>
      <c r="C100" s="105" t="s">
        <v>1863</v>
      </c>
      <c r="D100" s="652">
        <v>912.46376325723998</v>
      </c>
    </row>
    <row r="101" spans="1:4" ht="30" customHeight="1" thickTop="1" thickBot="1">
      <c r="A101" s="204" t="s">
        <v>1393</v>
      </c>
      <c r="B101" s="103" t="s">
        <v>339</v>
      </c>
      <c r="C101" s="105" t="s">
        <v>1394</v>
      </c>
      <c r="D101" s="652">
        <v>3789.0616627909221</v>
      </c>
    </row>
    <row r="102" spans="1:4" ht="30" customHeight="1" thickTop="1" thickBot="1">
      <c r="A102" s="204" t="s">
        <v>1395</v>
      </c>
      <c r="B102" s="103" t="s">
        <v>141</v>
      </c>
      <c r="C102" s="105" t="s">
        <v>1396</v>
      </c>
      <c r="D102" s="652">
        <v>101480.60240982971</v>
      </c>
    </row>
    <row r="103" spans="1:4" ht="30" customHeight="1" thickTop="1" thickBot="1">
      <c r="A103" s="204" t="s">
        <v>1327</v>
      </c>
      <c r="B103" s="103" t="s">
        <v>344</v>
      </c>
      <c r="C103" s="105" t="s">
        <v>1328</v>
      </c>
      <c r="D103" s="652">
        <v>1.0161066405982628</v>
      </c>
    </row>
    <row r="104" spans="1:4" ht="30" customHeight="1" thickTop="1" thickBot="1">
      <c r="A104" s="204" t="s">
        <v>1325</v>
      </c>
      <c r="B104" s="103" t="s">
        <v>344</v>
      </c>
      <c r="C104" s="105" t="s">
        <v>1326</v>
      </c>
      <c r="D104" s="652">
        <v>0</v>
      </c>
    </row>
    <row r="105" spans="1:4" ht="30" customHeight="1" thickTop="1" thickBot="1">
      <c r="A105" s="204" t="s">
        <v>1275</v>
      </c>
      <c r="B105" s="103" t="s">
        <v>339</v>
      </c>
      <c r="C105" s="105" t="s">
        <v>1276</v>
      </c>
      <c r="D105" s="652">
        <v>1351.4218319956897</v>
      </c>
    </row>
    <row r="106" spans="1:4" ht="30" customHeight="1" thickTop="1" thickBot="1">
      <c r="A106" s="204" t="s">
        <v>1402</v>
      </c>
      <c r="B106" s="103" t="s">
        <v>92</v>
      </c>
      <c r="C106" s="105" t="s">
        <v>1403</v>
      </c>
      <c r="D106" s="652">
        <v>105598.88262417447</v>
      </c>
    </row>
    <row r="107" spans="1:4" ht="30" customHeight="1" thickTop="1" thickBot="1">
      <c r="A107" s="204" t="s">
        <v>1301</v>
      </c>
      <c r="B107" s="103" t="s">
        <v>339</v>
      </c>
      <c r="C107" s="105" t="s">
        <v>1302</v>
      </c>
      <c r="D107" s="652">
        <v>868.77117771151472</v>
      </c>
    </row>
    <row r="108" spans="1:4" ht="30" customHeight="1" thickTop="1" thickBot="1">
      <c r="A108" s="204" t="s">
        <v>1263</v>
      </c>
      <c r="B108" s="103" t="s">
        <v>339</v>
      </c>
      <c r="C108" s="105" t="s">
        <v>1855</v>
      </c>
      <c r="D108" s="652">
        <v>821.01416560339635</v>
      </c>
    </row>
    <row r="109" spans="1:4" ht="30" customHeight="1" thickTop="1" thickBot="1">
      <c r="A109" s="204" t="s">
        <v>1258</v>
      </c>
      <c r="B109" s="103" t="s">
        <v>339</v>
      </c>
      <c r="C109" s="105" t="s">
        <v>1854</v>
      </c>
      <c r="D109" s="652">
        <v>779.3537933388676</v>
      </c>
    </row>
    <row r="110" spans="1:4" ht="30" customHeight="1" thickTop="1" thickBot="1">
      <c r="A110" s="204" t="s">
        <v>1397</v>
      </c>
      <c r="B110" s="103" t="s">
        <v>339</v>
      </c>
      <c r="C110" s="105" t="s">
        <v>1398</v>
      </c>
      <c r="D110" s="652">
        <v>822.03027224399466</v>
      </c>
    </row>
    <row r="111" spans="1:4" ht="30" customHeight="1" thickTop="1" thickBot="1">
      <c r="A111" s="204" t="s">
        <v>1318</v>
      </c>
      <c r="B111" s="103" t="s">
        <v>1306</v>
      </c>
      <c r="C111" s="105" t="s">
        <v>1861</v>
      </c>
      <c r="D111" s="652">
        <v>725.50014138715972</v>
      </c>
    </row>
    <row r="112" spans="1:4" ht="30" customHeight="1" thickTop="1" thickBot="1">
      <c r="A112" s="204" t="s">
        <v>1319</v>
      </c>
      <c r="B112" s="103" t="s">
        <v>344</v>
      </c>
      <c r="C112" s="105" t="s">
        <v>1862</v>
      </c>
      <c r="D112" s="652">
        <v>2.0322132811965257</v>
      </c>
    </row>
    <row r="113" spans="1:4" ht="30" customHeight="1" thickTop="1" thickBot="1">
      <c r="A113" s="204" t="s">
        <v>1324</v>
      </c>
      <c r="B113" s="103" t="s">
        <v>1306</v>
      </c>
      <c r="C113" s="105" t="s">
        <v>1865</v>
      </c>
      <c r="D113" s="652">
        <v>533.45598631408802</v>
      </c>
    </row>
    <row r="114" spans="1:4" ht="30" customHeight="1" thickTop="1" thickBot="1">
      <c r="A114" s="204" t="s">
        <v>1400</v>
      </c>
      <c r="B114" s="103" t="s">
        <v>92</v>
      </c>
      <c r="C114" s="105" t="s">
        <v>1401</v>
      </c>
      <c r="D114" s="652">
        <v>806601.70901315066</v>
      </c>
    </row>
    <row r="115" spans="1:4" ht="30" customHeight="1" thickTop="1" thickBot="1">
      <c r="A115" s="204" t="s">
        <v>1321</v>
      </c>
      <c r="B115" s="103" t="s">
        <v>92</v>
      </c>
      <c r="C115" s="105" t="s">
        <v>1322</v>
      </c>
      <c r="D115" s="652">
        <v>761.06387380809883</v>
      </c>
    </row>
    <row r="116" spans="1:4" ht="30" customHeight="1" thickTop="1" thickBot="1">
      <c r="A116" s="204" t="s">
        <v>1271</v>
      </c>
      <c r="B116" s="103" t="s">
        <v>339</v>
      </c>
      <c r="C116" s="105" t="s">
        <v>1857</v>
      </c>
      <c r="D116" s="652">
        <v>14.225492968375679</v>
      </c>
    </row>
    <row r="117" spans="1:4" ht="30" customHeight="1" thickTop="1" thickBot="1">
      <c r="A117" s="204" t="s">
        <v>1299</v>
      </c>
      <c r="B117" s="103" t="s">
        <v>92</v>
      </c>
      <c r="C117" s="105" t="s">
        <v>1300</v>
      </c>
      <c r="D117" s="652">
        <v>383279.48926022713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88"/>
      <c r="B1" s="791"/>
      <c r="C1" s="792"/>
      <c r="D1" s="792"/>
      <c r="E1" s="792"/>
      <c r="F1" s="792"/>
      <c r="G1" s="792"/>
      <c r="H1" s="792"/>
      <c r="I1" s="793"/>
      <c r="J1" s="754" t="s">
        <v>933</v>
      </c>
      <c r="K1" s="761" t="s">
        <v>2198</v>
      </c>
      <c r="L1" s="762"/>
      <c r="M1" s="763"/>
    </row>
    <row r="2" spans="1:13" s="493" customFormat="1">
      <c r="A2" s="789"/>
      <c r="B2" s="767" t="s">
        <v>934</v>
      </c>
      <c r="C2" s="768"/>
      <c r="D2" s="768"/>
      <c r="E2" s="768"/>
      <c r="F2" s="768"/>
      <c r="G2" s="768"/>
      <c r="H2" s="768"/>
      <c r="I2" s="769"/>
      <c r="J2" s="755"/>
      <c r="K2" s="764"/>
      <c r="L2" s="765"/>
      <c r="M2" s="766"/>
    </row>
    <row r="3" spans="1:13" s="493" customFormat="1">
      <c r="A3" s="789"/>
      <c r="B3" s="770" t="s">
        <v>2199</v>
      </c>
      <c r="C3" s="771"/>
      <c r="D3" s="771"/>
      <c r="E3" s="771"/>
      <c r="F3" s="771"/>
      <c r="G3" s="771"/>
      <c r="H3" s="771"/>
      <c r="I3" s="772"/>
      <c r="J3" s="759" t="s">
        <v>935</v>
      </c>
      <c r="K3" s="774">
        <v>1</v>
      </c>
      <c r="L3" s="775"/>
      <c r="M3" s="776"/>
    </row>
    <row r="4" spans="1:13" s="493" customFormat="1">
      <c r="A4" s="789"/>
      <c r="B4" s="770" t="s">
        <v>2200</v>
      </c>
      <c r="C4" s="771"/>
      <c r="D4" s="771"/>
      <c r="E4" s="771"/>
      <c r="F4" s="771"/>
      <c r="G4" s="771"/>
      <c r="H4" s="771"/>
      <c r="I4" s="772"/>
      <c r="J4" s="773"/>
      <c r="K4" s="777"/>
      <c r="L4" s="778"/>
      <c r="M4" s="779"/>
    </row>
    <row r="5" spans="1:13" s="493" customFormat="1">
      <c r="A5" s="789"/>
      <c r="B5" s="756" t="s">
        <v>2201</v>
      </c>
      <c r="C5" s="757"/>
      <c r="D5" s="757"/>
      <c r="E5" s="757"/>
      <c r="F5" s="757"/>
      <c r="G5" s="757"/>
      <c r="H5" s="757"/>
      <c r="I5" s="758"/>
      <c r="J5" s="759" t="s">
        <v>936</v>
      </c>
      <c r="K5" s="780"/>
      <c r="L5" s="780" t="s">
        <v>937</v>
      </c>
      <c r="M5" s="782"/>
    </row>
    <row r="6" spans="1:13" s="493" customFormat="1" ht="13.5" customHeight="1" thickBot="1">
      <c r="A6" s="790"/>
      <c r="B6" s="794"/>
      <c r="C6" s="795"/>
      <c r="D6" s="795"/>
      <c r="E6" s="795"/>
      <c r="F6" s="795"/>
      <c r="G6" s="795"/>
      <c r="H6" s="795"/>
      <c r="I6" s="796"/>
      <c r="J6" s="760"/>
      <c r="K6" s="781"/>
      <c r="L6" s="781"/>
      <c r="M6" s="78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785" t="s">
        <v>2205</v>
      </c>
      <c r="B10" s="786"/>
      <c r="C10" s="786"/>
      <c r="D10" s="786"/>
      <c r="E10" s="512" t="s">
        <v>2206</v>
      </c>
      <c r="F10" s="513"/>
      <c r="H10" s="787" t="s">
        <v>2207</v>
      </c>
      <c r="I10" s="787"/>
      <c r="J10" s="514" t="s">
        <v>2206</v>
      </c>
      <c r="K10" s="515"/>
      <c r="L10" s="515"/>
      <c r="M10" s="516"/>
    </row>
    <row r="11" spans="1:13" s="493" customFormat="1" ht="24" customHeight="1">
      <c r="A11" s="517" t="s">
        <v>939</v>
      </c>
      <c r="B11" s="518"/>
      <c r="C11" s="784"/>
      <c r="D11" s="78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3"/>
      <c r="L12" s="743"/>
      <c r="M12" s="74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45" t="s">
        <v>2202</v>
      </c>
      <c r="F25" s="745"/>
      <c r="G25" s="745"/>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6" t="s">
        <v>942</v>
      </c>
      <c r="B27" s="747"/>
      <c r="C27" s="747"/>
      <c r="D27" s="747"/>
      <c r="E27" s="747"/>
      <c r="F27" s="747"/>
      <c r="G27" s="747"/>
      <c r="H27" s="747"/>
      <c r="I27" s="747"/>
      <c r="J27" s="747"/>
      <c r="K27" s="747"/>
      <c r="L27" s="747"/>
      <c r="M27" s="748"/>
    </row>
    <row r="28" spans="1:13" ht="13.5" thickBot="1">
      <c r="A28" s="559"/>
      <c r="B28" s="560"/>
      <c r="C28" s="560"/>
      <c r="D28" s="560"/>
      <c r="E28" s="560"/>
      <c r="F28" s="560"/>
      <c r="G28" s="560"/>
      <c r="H28" s="560"/>
      <c r="I28" s="560"/>
      <c r="J28" s="560"/>
      <c r="K28" s="560"/>
      <c r="L28" s="560"/>
      <c r="M28" s="561"/>
    </row>
    <row r="29" spans="1:13" ht="25.5">
      <c r="A29" s="562" t="s">
        <v>943</v>
      </c>
      <c r="B29" s="749" t="s">
        <v>944</v>
      </c>
      <c r="C29" s="750"/>
      <c r="D29" s="750"/>
      <c r="E29" s="750"/>
      <c r="F29" s="750"/>
      <c r="G29" s="750"/>
      <c r="H29" s="750"/>
      <c r="I29" s="751"/>
      <c r="J29" s="563" t="s">
        <v>2215</v>
      </c>
      <c r="K29" s="752" t="s">
        <v>945</v>
      </c>
      <c r="L29" s="753"/>
      <c r="M29" s="562" t="s">
        <v>946</v>
      </c>
    </row>
    <row r="30" spans="1:13" ht="13.5" thickBot="1">
      <c r="A30" s="564"/>
      <c r="B30" s="565"/>
      <c r="C30" s="566"/>
      <c r="D30" s="566"/>
      <c r="E30" s="566"/>
      <c r="F30" s="566"/>
      <c r="G30" s="566"/>
      <c r="H30" s="566"/>
      <c r="I30" s="566"/>
      <c r="J30" s="567"/>
      <c r="K30" s="736"/>
      <c r="L30" s="73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14" t="s">
        <v>944</v>
      </c>
      <c r="B34" s="715"/>
      <c r="C34" s="715"/>
      <c r="D34" s="715"/>
      <c r="E34" s="715"/>
      <c r="F34" s="715"/>
      <c r="G34" s="734"/>
      <c r="H34" s="738" t="s">
        <v>948</v>
      </c>
      <c r="I34" s="739"/>
      <c r="J34" s="575" t="s">
        <v>949</v>
      </c>
      <c r="K34" s="735" t="s">
        <v>950</v>
      </c>
      <c r="L34" s="734"/>
      <c r="M34" s="576" t="s">
        <v>951</v>
      </c>
    </row>
    <row r="35" spans="1:13" s="577" customFormat="1" ht="12">
      <c r="A35" s="740"/>
      <c r="B35" s="741"/>
      <c r="C35" s="741"/>
      <c r="D35" s="741"/>
      <c r="E35" s="741"/>
      <c r="F35" s="741"/>
      <c r="G35" s="719"/>
      <c r="H35" s="742"/>
      <c r="I35" s="720"/>
      <c r="J35" s="578"/>
      <c r="K35" s="718"/>
      <c r="L35" s="719"/>
      <c r="M35" s="579"/>
    </row>
    <row r="36" spans="1:13" s="577" customFormat="1" thickBot="1">
      <c r="A36" s="731"/>
      <c r="B36" s="732"/>
      <c r="C36" s="732"/>
      <c r="D36" s="732"/>
      <c r="E36" s="732"/>
      <c r="F36" s="732"/>
      <c r="G36" s="713"/>
      <c r="H36" s="733"/>
      <c r="I36" s="721"/>
      <c r="J36" s="580"/>
      <c r="K36" s="712"/>
      <c r="L36" s="713"/>
      <c r="M36" s="581"/>
    </row>
    <row r="37" spans="1:13" s="577" customFormat="1" thickBot="1">
      <c r="A37" s="707" t="s">
        <v>953</v>
      </c>
      <c r="B37" s="708"/>
      <c r="C37" s="708"/>
      <c r="D37" s="708"/>
      <c r="E37" s="708"/>
      <c r="F37" s="708"/>
      <c r="G37" s="708"/>
      <c r="H37" s="708"/>
      <c r="I37" s="708"/>
      <c r="J37" s="708"/>
      <c r="K37" s="708"/>
      <c r="L37" s="70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14" t="s">
        <v>944</v>
      </c>
      <c r="B41" s="715"/>
      <c r="C41" s="715"/>
      <c r="D41" s="715"/>
      <c r="E41" s="715"/>
      <c r="F41" s="715"/>
      <c r="G41" s="715"/>
      <c r="H41" s="734"/>
      <c r="I41" s="591" t="s">
        <v>945</v>
      </c>
      <c r="J41" s="575" t="s">
        <v>946</v>
      </c>
      <c r="K41" s="735" t="s">
        <v>955</v>
      </c>
      <c r="L41" s="734"/>
      <c r="M41" s="576" t="s">
        <v>951</v>
      </c>
    </row>
    <row r="42" spans="1:13" s="577" customFormat="1" ht="12">
      <c r="A42" s="701"/>
      <c r="B42" s="702"/>
      <c r="C42" s="702"/>
      <c r="D42" s="702"/>
      <c r="E42" s="702"/>
      <c r="F42" s="702"/>
      <c r="G42" s="702"/>
      <c r="H42" s="720"/>
      <c r="I42" s="592"/>
      <c r="J42" s="578"/>
      <c r="K42" s="718"/>
      <c r="L42" s="719"/>
      <c r="M42" s="579"/>
    </row>
    <row r="43" spans="1:13" s="577" customFormat="1" thickBot="1">
      <c r="A43" s="710"/>
      <c r="B43" s="711"/>
      <c r="C43" s="711"/>
      <c r="D43" s="711"/>
      <c r="E43" s="711"/>
      <c r="F43" s="711"/>
      <c r="G43" s="711"/>
      <c r="H43" s="721"/>
      <c r="I43" s="593"/>
      <c r="J43" s="594"/>
      <c r="K43" s="712"/>
      <c r="L43" s="713"/>
      <c r="M43" s="595"/>
    </row>
    <row r="44" spans="1:13" s="577" customFormat="1" thickBot="1">
      <c r="A44" s="707" t="s">
        <v>953</v>
      </c>
      <c r="B44" s="708"/>
      <c r="C44" s="708"/>
      <c r="D44" s="708"/>
      <c r="E44" s="708"/>
      <c r="F44" s="708"/>
      <c r="G44" s="708"/>
      <c r="H44" s="708"/>
      <c r="I44" s="708"/>
      <c r="J44" s="708"/>
      <c r="K44" s="708"/>
      <c r="L44" s="70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22" t="s">
        <v>957</v>
      </c>
      <c r="B48" s="723"/>
      <c r="C48" s="723"/>
      <c r="D48" s="723"/>
      <c r="E48" s="724"/>
      <c r="F48" s="598"/>
      <c r="G48" s="599" t="s">
        <v>945</v>
      </c>
      <c r="H48" s="600" t="s">
        <v>958</v>
      </c>
      <c r="I48" s="601" t="s">
        <v>2233</v>
      </c>
      <c r="J48" s="600" t="s">
        <v>2234</v>
      </c>
      <c r="K48" s="725" t="s">
        <v>961</v>
      </c>
      <c r="L48" s="724"/>
      <c r="M48" s="602" t="s">
        <v>951</v>
      </c>
    </row>
    <row r="49" spans="1:13" s="577" customFormat="1" ht="12">
      <c r="A49" s="603"/>
      <c r="B49" s="604"/>
      <c r="C49" s="604"/>
      <c r="D49" s="604"/>
      <c r="E49" s="604"/>
      <c r="F49" s="604"/>
      <c r="G49" s="605"/>
      <c r="H49" s="578"/>
      <c r="I49" s="592"/>
      <c r="J49" s="578"/>
      <c r="K49" s="718"/>
      <c r="L49" s="719"/>
      <c r="M49" s="579"/>
    </row>
    <row r="50" spans="1:13" s="577" customFormat="1" thickBot="1">
      <c r="A50" s="606"/>
      <c r="B50" s="607"/>
      <c r="C50" s="607"/>
      <c r="D50" s="607"/>
      <c r="E50" s="607"/>
      <c r="F50" s="607"/>
      <c r="G50" s="608"/>
      <c r="H50" s="580"/>
      <c r="I50" s="590"/>
      <c r="J50" s="580"/>
      <c r="K50" s="712"/>
      <c r="L50" s="713"/>
      <c r="M50" s="581"/>
    </row>
    <row r="51" spans="1:13" s="577" customFormat="1" thickBot="1">
      <c r="A51" s="726" t="s">
        <v>953</v>
      </c>
      <c r="B51" s="727"/>
      <c r="C51" s="727"/>
      <c r="D51" s="727"/>
      <c r="E51" s="727"/>
      <c r="F51" s="727"/>
      <c r="G51" s="727"/>
      <c r="H51" s="727"/>
      <c r="I51" s="727"/>
      <c r="J51" s="727"/>
      <c r="K51" s="727"/>
      <c r="L51" s="72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22" t="s">
        <v>944</v>
      </c>
      <c r="B55" s="723"/>
      <c r="C55" s="723"/>
      <c r="D55" s="723"/>
      <c r="E55" s="723"/>
      <c r="F55" s="723"/>
      <c r="G55" s="724"/>
      <c r="H55" s="599" t="s">
        <v>964</v>
      </c>
      <c r="I55" s="601" t="s">
        <v>965</v>
      </c>
      <c r="J55" s="600" t="s">
        <v>966</v>
      </c>
      <c r="K55" s="729" t="s">
        <v>950</v>
      </c>
      <c r="L55" s="730"/>
      <c r="M55" s="610" t="s">
        <v>951</v>
      </c>
    </row>
    <row r="56" spans="1:13" s="577" customFormat="1" ht="12">
      <c r="A56" s="701"/>
      <c r="B56" s="702"/>
      <c r="C56" s="702"/>
      <c r="D56" s="702"/>
      <c r="E56" s="702"/>
      <c r="F56" s="702"/>
      <c r="G56" s="702"/>
      <c r="H56" s="578"/>
      <c r="I56" s="592"/>
      <c r="J56" s="578"/>
      <c r="K56" s="718"/>
      <c r="L56" s="719"/>
      <c r="M56" s="579"/>
    </row>
    <row r="57" spans="1:13" s="577" customFormat="1" thickBot="1">
      <c r="A57" s="710"/>
      <c r="B57" s="711"/>
      <c r="C57" s="711"/>
      <c r="D57" s="711"/>
      <c r="E57" s="711"/>
      <c r="F57" s="711"/>
      <c r="G57" s="711"/>
      <c r="H57" s="580"/>
      <c r="I57" s="590"/>
      <c r="J57" s="580"/>
      <c r="K57" s="712"/>
      <c r="L57" s="713"/>
      <c r="M57" s="581"/>
    </row>
    <row r="58" spans="1:13" s="577" customFormat="1" thickBot="1">
      <c r="A58" s="707" t="s">
        <v>953</v>
      </c>
      <c r="B58" s="708"/>
      <c r="C58" s="708"/>
      <c r="D58" s="708"/>
      <c r="E58" s="708"/>
      <c r="F58" s="708"/>
      <c r="G58" s="708"/>
      <c r="H58" s="708"/>
      <c r="I58" s="708"/>
      <c r="J58" s="708"/>
      <c r="K58" s="708"/>
      <c r="L58" s="70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07" t="s">
        <v>967</v>
      </c>
      <c r="B60" s="708"/>
      <c r="C60" s="708"/>
      <c r="D60" s="708"/>
      <c r="E60" s="708"/>
      <c r="F60" s="708"/>
      <c r="G60" s="708"/>
      <c r="H60" s="708"/>
      <c r="I60" s="708"/>
      <c r="J60" s="708"/>
      <c r="K60" s="708"/>
      <c r="L60" s="70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14" t="s">
        <v>944</v>
      </c>
      <c r="B64" s="715"/>
      <c r="C64" s="715"/>
      <c r="D64" s="715"/>
      <c r="E64" s="715"/>
      <c r="F64" s="715"/>
      <c r="G64" s="715"/>
      <c r="H64" s="611"/>
      <c r="I64" s="612"/>
      <c r="J64" s="613" t="s">
        <v>970</v>
      </c>
      <c r="K64" s="716" t="s">
        <v>971</v>
      </c>
      <c r="L64" s="717"/>
      <c r="M64" s="614"/>
    </row>
    <row r="65" spans="1:13" s="577" customFormat="1" ht="12">
      <c r="A65" s="701" t="s">
        <v>2235</v>
      </c>
      <c r="B65" s="702"/>
      <c r="C65" s="702"/>
      <c r="D65" s="702"/>
      <c r="E65" s="702"/>
      <c r="F65" s="702"/>
      <c r="G65" s="702"/>
      <c r="H65" s="615"/>
      <c r="I65" s="616"/>
      <c r="J65" s="617"/>
      <c r="K65" s="703"/>
      <c r="L65" s="704"/>
      <c r="M65" s="618"/>
    </row>
    <row r="66" spans="1:13" s="577" customFormat="1" ht="12">
      <c r="A66" s="619" t="s">
        <v>973</v>
      </c>
      <c r="B66" s="620"/>
      <c r="C66" s="620"/>
      <c r="D66" s="620"/>
      <c r="E66" s="620"/>
      <c r="F66" s="620"/>
      <c r="G66" s="620"/>
      <c r="H66" s="615"/>
      <c r="I66" s="616"/>
      <c r="J66" s="617"/>
      <c r="K66" s="703"/>
      <c r="L66" s="704"/>
      <c r="M66" s="618"/>
    </row>
    <row r="67" spans="1:13" s="577" customFormat="1" thickBot="1">
      <c r="A67" s="606" t="s">
        <v>974</v>
      </c>
      <c r="B67" s="607"/>
      <c r="C67" s="607"/>
      <c r="D67" s="607"/>
      <c r="E67" s="607"/>
      <c r="F67" s="607"/>
      <c r="G67" s="607"/>
      <c r="H67" s="621"/>
      <c r="I67" s="622"/>
      <c r="J67" s="617"/>
      <c r="K67" s="705"/>
      <c r="L67" s="706"/>
      <c r="M67" s="618"/>
    </row>
    <row r="68" spans="1:13" s="577" customFormat="1" thickBot="1">
      <c r="A68" s="707" t="s">
        <v>953</v>
      </c>
      <c r="B68" s="708"/>
      <c r="C68" s="708"/>
      <c r="D68" s="708"/>
      <c r="E68" s="708"/>
      <c r="F68" s="708"/>
      <c r="G68" s="708"/>
      <c r="H68" s="708"/>
      <c r="I68" s="708"/>
      <c r="J68" s="708"/>
      <c r="K68" s="708"/>
      <c r="L68" s="70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07" t="s">
        <v>2236</v>
      </c>
      <c r="B70" s="708"/>
      <c r="C70" s="708"/>
      <c r="D70" s="708"/>
      <c r="E70" s="708"/>
      <c r="F70" s="708"/>
      <c r="G70" s="708"/>
      <c r="H70" s="708"/>
      <c r="I70" s="708"/>
      <c r="J70" s="708"/>
      <c r="K70" s="708"/>
      <c r="L70" s="70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697"/>
      <c r="J100" s="697"/>
      <c r="K100" s="697"/>
      <c r="L100" s="697"/>
      <c r="M100" s="698"/>
    </row>
    <row r="101" spans="1:13" ht="13.5" thickBot="1">
      <c r="A101" s="647" t="s">
        <v>2221</v>
      </c>
      <c r="B101" s="648"/>
      <c r="C101" s="648"/>
      <c r="D101" s="649"/>
      <c r="E101" s="649"/>
      <c r="F101" s="649"/>
      <c r="G101" s="649"/>
      <c r="H101" s="649"/>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901" t="s">
        <v>2205</v>
      </c>
      <c r="C10" s="902"/>
      <c r="D10" s="902"/>
      <c r="E10" s="902"/>
      <c r="F10" s="362" t="s">
        <v>2206</v>
      </c>
      <c r="G10" s="82"/>
      <c r="H10" s="363"/>
      <c r="I10" s="903" t="s">
        <v>2207</v>
      </c>
      <c r="J10" s="903"/>
      <c r="K10" s="364"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904" t="s">
        <v>2222</v>
      </c>
      <c r="G25" s="905"/>
      <c r="H25" s="905"/>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VLOOKUP(A36,EQUIPOS!A6:D161,4,FALSE)</f>
        <v>134780.65616518611</v>
      </c>
      <c r="L36" s="274"/>
      <c r="M36" s="275">
        <v>0.15</v>
      </c>
      <c r="N36" s="276">
        <f>K36/M36</f>
        <v>898537.70776790741</v>
      </c>
    </row>
    <row r="37" spans="1:14">
      <c r="A37" t="s">
        <v>150</v>
      </c>
      <c r="B37" s="836" t="str">
        <f>VLOOKUP(A37,EQUIPOS!A7:D154,3,FALSE)</f>
        <v>Cargador : Potencia en el volante 125 hp, Clasificación de RPM del motor 2300.</v>
      </c>
      <c r="C37" s="837"/>
      <c r="D37" s="837"/>
      <c r="E37" s="837"/>
      <c r="F37" s="837"/>
      <c r="G37" s="837"/>
      <c r="H37" s="838"/>
      <c r="I37" s="271"/>
      <c r="J37" s="272"/>
      <c r="K37" s="273">
        <f>VLOOKUP(A37,EQUIPOS!A7:D162,4,FALSE)</f>
        <v>104264.28118438926</v>
      </c>
      <c r="L37" s="274"/>
      <c r="M37" s="275">
        <v>0.15</v>
      </c>
      <c r="N37" s="276">
        <f>K37/M37</f>
        <v>695095.20789592841</v>
      </c>
    </row>
    <row r="38" spans="1:14">
      <c r="A38" t="s">
        <v>273</v>
      </c>
      <c r="B38" s="836" t="str">
        <f>VLOOKUP(A38,EQUIPOS!A8:D154,3,FALSE)</f>
        <v>Motosierra, 93.6 cm3 - 7.1 HP, 45-90 cm - 7.9 kg</v>
      </c>
      <c r="C38" s="837"/>
      <c r="D38" s="837"/>
      <c r="E38" s="837"/>
      <c r="F38" s="837"/>
      <c r="G38" s="837"/>
      <c r="H38" s="838"/>
      <c r="I38" s="271"/>
      <c r="J38" s="272"/>
      <c r="K38" s="273">
        <f>VLOOKUP(A38,EQUIPOS!A8:D163,4,FALSE)</f>
        <v>7419.5479703310757</v>
      </c>
      <c r="L38" s="274"/>
      <c r="M38" s="275">
        <v>0.15</v>
      </c>
      <c r="N38" s="277">
        <f>K38/M38</f>
        <v>49463.65313554051</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102">
        <f>SUM(N36:N42)</f>
        <v>1652118.4021327095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797" t="s">
        <v>957</v>
      </c>
      <c r="C58" s="798"/>
      <c r="D58" s="798"/>
      <c r="E58" s="798"/>
      <c r="F58" s="798"/>
      <c r="G58" s="799"/>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27">
        <v>983.54</v>
      </c>
      <c r="M59" s="82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12"/>
      <c r="M64" s="813"/>
      <c r="N64" s="300"/>
    </row>
    <row r="65" spans="1:15" ht="15.75" thickBot="1">
      <c r="B65" s="829" t="s">
        <v>953</v>
      </c>
      <c r="C65" s="830"/>
      <c r="D65" s="830"/>
      <c r="E65" s="830"/>
      <c r="F65" s="830"/>
      <c r="G65" s="830"/>
      <c r="H65" s="830"/>
      <c r="I65" s="830"/>
      <c r="J65" s="830"/>
      <c r="K65" s="830"/>
      <c r="L65" s="830"/>
      <c r="M65" s="83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51"/>
      <c r="J75" s="51"/>
      <c r="K75" s="51"/>
      <c r="L75" s="812"/>
      <c r="M75" s="813"/>
      <c r="N75" s="300"/>
    </row>
    <row r="76" spans="1:15" ht="15.75" thickBot="1">
      <c r="B76" s="823" t="s">
        <v>953</v>
      </c>
      <c r="C76" s="824"/>
      <c r="D76" s="824"/>
      <c r="E76" s="824"/>
      <c r="F76" s="824"/>
      <c r="G76" s="824"/>
      <c r="H76" s="824"/>
      <c r="I76" s="830"/>
      <c r="J76" s="830"/>
      <c r="K76" s="830"/>
      <c r="L76" s="830"/>
      <c r="M76" s="831"/>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1866978.9687993762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373395.79375987523</v>
      </c>
      <c r="M83" s="858"/>
      <c r="N83" s="54"/>
    </row>
    <row r="84" spans="1:14">
      <c r="B84" s="92" t="s">
        <v>973</v>
      </c>
      <c r="C84" s="93"/>
      <c r="D84" s="93"/>
      <c r="E84" s="93"/>
      <c r="F84" s="93"/>
      <c r="G84" s="93"/>
      <c r="H84" s="93"/>
      <c r="I84" s="90"/>
      <c r="J84" s="91"/>
      <c r="K84" s="308">
        <v>0.05</v>
      </c>
      <c r="L84" s="857">
        <f>N78*K84</f>
        <v>93348.948439968808</v>
      </c>
      <c r="M84" s="858"/>
      <c r="N84" s="54"/>
    </row>
    <row r="85" spans="1:14" ht="15.75" thickBot="1">
      <c r="B85" s="94" t="s">
        <v>974</v>
      </c>
      <c r="C85" s="95"/>
      <c r="D85" s="95"/>
      <c r="E85" s="95"/>
      <c r="F85" s="95"/>
      <c r="G85" s="95"/>
      <c r="H85" s="95"/>
      <c r="I85" s="96"/>
      <c r="J85" s="97"/>
      <c r="K85" s="309">
        <v>0.05</v>
      </c>
      <c r="L85" s="859">
        <f>N78*K85</f>
        <v>93348.948439968808</v>
      </c>
      <c r="M85" s="860"/>
      <c r="N85" s="54"/>
    </row>
    <row r="86" spans="1:14" ht="15.75" thickBot="1">
      <c r="B86" s="823" t="s">
        <v>953</v>
      </c>
      <c r="C86" s="824"/>
      <c r="D86" s="824"/>
      <c r="E86" s="824"/>
      <c r="F86" s="824"/>
      <c r="G86" s="824"/>
      <c r="H86" s="824"/>
      <c r="I86" s="824"/>
      <c r="J86" s="824"/>
      <c r="K86" s="824"/>
      <c r="L86" s="824"/>
      <c r="M86" s="825"/>
      <c r="N86" s="55">
        <f>L83+L84+L85</f>
        <v>560093.69063981285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2427072.6594391889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249</v>
      </c>
      <c r="B36" s="836" t="str">
        <f>VLOOKUP(A36,EQUIPOS!A6:D154,3,FALSE)</f>
        <v>Guadañadora, Cilindraje 41.5 cm3, Longitud del mango 1450 mm, Peso 7.4 kg</v>
      </c>
      <c r="C36" s="837"/>
      <c r="D36" s="837"/>
      <c r="E36" s="837"/>
      <c r="F36" s="837"/>
      <c r="G36" s="837"/>
      <c r="H36" s="838"/>
      <c r="I36" s="271"/>
      <c r="J36" s="272"/>
      <c r="K36" s="273">
        <f>VLOOKUP(A36,EQUIPOS!A6:D161,4,FALSE)</f>
        <v>3704.6879226687383</v>
      </c>
      <c r="L36" s="274"/>
      <c r="M36" s="275">
        <v>0.36</v>
      </c>
      <c r="N36" s="276">
        <f>K36/M36</f>
        <v>10290.79978519094</v>
      </c>
    </row>
    <row r="37" spans="1:14">
      <c r="A37" t="s">
        <v>273</v>
      </c>
      <c r="B37" s="836" t="str">
        <f>VLOOKUP(A37,EQUIPOS!A7:D154,3,FALSE)</f>
        <v>Motosierra, 93.6 cm3 - 7.1 HP, 45-90 cm - 7.9 kg</v>
      </c>
      <c r="C37" s="837"/>
      <c r="D37" s="837"/>
      <c r="E37" s="837"/>
      <c r="F37" s="837"/>
      <c r="G37" s="837"/>
      <c r="H37" s="838"/>
      <c r="I37" s="271"/>
      <c r="J37" s="272"/>
      <c r="K37" s="273">
        <f>VLOOKUP(A37,EQUIPOS!A7:D162,4,FALSE)</f>
        <v>7419.5479703310757</v>
      </c>
      <c r="L37" s="274"/>
      <c r="M37" s="275">
        <v>0.10299999999999999</v>
      </c>
      <c r="N37" s="276">
        <f>K37/M37</f>
        <v>72034.446313893946</v>
      </c>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1879.5486111111113</v>
      </c>
    </row>
    <row r="43" spans="1:14" ht="15.75" thickBot="1">
      <c r="B43" s="823" t="s">
        <v>953</v>
      </c>
      <c r="C43" s="824"/>
      <c r="D43" s="824"/>
      <c r="E43" s="824"/>
      <c r="F43" s="824"/>
      <c r="G43" s="824"/>
      <c r="H43" s="824"/>
      <c r="I43" s="824"/>
      <c r="J43" s="824"/>
      <c r="K43" s="824"/>
      <c r="L43" s="824"/>
      <c r="M43" s="825"/>
      <c r="N43" s="102">
        <f>SUM(N36:N42)</f>
        <v>84204.794710196002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827">
        <f>'900.2'!N78</f>
        <v>1541.2310596362047</v>
      </c>
      <c r="M59" s="828"/>
      <c r="N59" s="291">
        <f>K59*L59</f>
        <v>77061.552981810237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77061.552981810237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198857.31991422846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39771.463982845693</v>
      </c>
      <c r="M83" s="858"/>
      <c r="N83" s="54"/>
    </row>
    <row r="84" spans="1:14">
      <c r="B84" s="92" t="s">
        <v>973</v>
      </c>
      <c r="C84" s="93"/>
      <c r="D84" s="93"/>
      <c r="E84" s="93"/>
      <c r="F84" s="93"/>
      <c r="G84" s="93"/>
      <c r="H84" s="93"/>
      <c r="I84" s="90"/>
      <c r="J84" s="91"/>
      <c r="K84" s="308">
        <v>0.05</v>
      </c>
      <c r="L84" s="857">
        <f>N78*K84</f>
        <v>9942.8659957114232</v>
      </c>
      <c r="M84" s="858"/>
      <c r="N84" s="54"/>
    </row>
    <row r="85" spans="1:14" ht="15.75" thickBot="1">
      <c r="B85" s="94" t="s">
        <v>974</v>
      </c>
      <c r="C85" s="95"/>
      <c r="D85" s="95"/>
      <c r="E85" s="95"/>
      <c r="F85" s="95"/>
      <c r="G85" s="95"/>
      <c r="H85" s="95"/>
      <c r="I85" s="96"/>
      <c r="J85" s="97"/>
      <c r="K85" s="309">
        <v>0.05</v>
      </c>
      <c r="L85" s="859">
        <f>N78*K85</f>
        <v>9942.8659957114232</v>
      </c>
      <c r="M85" s="860"/>
      <c r="N85" s="54"/>
    </row>
    <row r="86" spans="1:14" ht="15.75" thickBot="1">
      <c r="B86" s="823" t="s">
        <v>953</v>
      </c>
      <c r="C86" s="824"/>
      <c r="D86" s="824"/>
      <c r="E86" s="824"/>
      <c r="F86" s="824"/>
      <c r="G86" s="824"/>
      <c r="H86" s="824"/>
      <c r="I86" s="824"/>
      <c r="J86" s="824"/>
      <c r="K86" s="824"/>
      <c r="L86" s="824"/>
      <c r="M86" s="825"/>
      <c r="N86" s="55">
        <f>L83+L84+L85</f>
        <v>59657.195974268536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258514.515888497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104264.28118438926</v>
      </c>
      <c r="L36" s="274"/>
      <c r="M36" s="275">
        <v>2.375</v>
      </c>
      <c r="N36" s="276">
        <f>K36/M36</f>
        <v>43900.749972374426</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2.375</v>
      </c>
      <c r="N37" s="276">
        <f>K37/M37</f>
        <v>32122.499979786164</v>
      </c>
    </row>
    <row r="38" spans="1:14">
      <c r="A38" t="s">
        <v>195</v>
      </c>
      <c r="B38" s="836" t="str">
        <f>VLOOKUP(A38,EQUIPOS!A7:D154,3,FALSE)</f>
        <v xml:space="preserve">Equipo de oxicorte, Capacidad de corte: hasta 6´´ (152mm) </v>
      </c>
      <c r="C38" s="837"/>
      <c r="D38" s="837"/>
      <c r="E38" s="837"/>
      <c r="F38" s="837"/>
      <c r="G38" s="837"/>
      <c r="H38" s="838"/>
      <c r="I38" s="271"/>
      <c r="J38" s="272"/>
      <c r="K38" s="273">
        <f>VLOOKUP(A38,EQUIPOS!A7:D162,4,FALSE)</f>
        <v>16454.429389645666</v>
      </c>
      <c r="L38" s="274"/>
      <c r="M38" s="275">
        <v>2.375</v>
      </c>
      <c r="N38" s="277">
        <f>K38/M38</f>
        <v>6928.1807956402799</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84367.637293139866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85">
        <f>N43+N54+N65+N76</f>
        <v>100070.93380616597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20014.186761233195</v>
      </c>
      <c r="M83" s="858"/>
      <c r="N83" s="54"/>
    </row>
    <row r="84" spans="1:14">
      <c r="B84" s="92" t="s">
        <v>973</v>
      </c>
      <c r="C84" s="93"/>
      <c r="D84" s="93"/>
      <c r="E84" s="93"/>
      <c r="F84" s="93"/>
      <c r="G84" s="93"/>
      <c r="H84" s="93"/>
      <c r="I84" s="90"/>
      <c r="J84" s="91"/>
      <c r="K84" s="308">
        <v>0.05</v>
      </c>
      <c r="L84" s="857">
        <f>N78*K84</f>
        <v>5003.5466903082988</v>
      </c>
      <c r="M84" s="858"/>
      <c r="N84" s="54"/>
    </row>
    <row r="85" spans="1:14" ht="15.75" thickBot="1">
      <c r="B85" s="94" t="s">
        <v>974</v>
      </c>
      <c r="C85" s="95"/>
      <c r="D85" s="95"/>
      <c r="E85" s="95"/>
      <c r="F85" s="95"/>
      <c r="G85" s="95"/>
      <c r="H85" s="95"/>
      <c r="I85" s="96"/>
      <c r="J85" s="97"/>
      <c r="K85" s="309">
        <v>0.05</v>
      </c>
      <c r="L85" s="859">
        <f>N78*K85</f>
        <v>5003.5466903082988</v>
      </c>
      <c r="M85" s="860"/>
      <c r="N85" s="54"/>
    </row>
    <row r="86" spans="1:14" ht="15.75" thickBot="1">
      <c r="B86" s="823" t="s">
        <v>953</v>
      </c>
      <c r="C86" s="824"/>
      <c r="D86" s="824"/>
      <c r="E86" s="824"/>
      <c r="F86" s="824"/>
      <c r="G86" s="824"/>
      <c r="H86" s="824"/>
      <c r="I86" s="824"/>
      <c r="J86" s="824"/>
      <c r="K86" s="824"/>
      <c r="L86" s="824"/>
      <c r="M86" s="825"/>
      <c r="N86" s="55">
        <f>L83+L84+L85</f>
        <v>30021.280141849795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55">
        <f>N78+N86</f>
        <v>130092.21394801576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137323.68741358587</v>
      </c>
      <c r="L36" s="274"/>
      <c r="M36" s="275">
        <v>2.5</v>
      </c>
      <c r="N36" s="276">
        <f>K36/M36</f>
        <v>54929.474965434347</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2.5</v>
      </c>
      <c r="N37" s="276">
        <f>K37/M37</f>
        <v>30516.374980796856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16454.429389645666</v>
      </c>
      <c r="L38" s="274"/>
      <c r="M38" s="275">
        <v>2.5</v>
      </c>
      <c r="N38" s="276">
        <f>K38/M38</f>
        <v>6581.7717558582663</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92296.70094570388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107291.89418606048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21458.378837212098</v>
      </c>
      <c r="M83" s="858"/>
      <c r="N83" s="54"/>
    </row>
    <row r="84" spans="1:14">
      <c r="B84" s="92" t="s">
        <v>973</v>
      </c>
      <c r="C84" s="93"/>
      <c r="D84" s="93"/>
      <c r="E84" s="93"/>
      <c r="F84" s="93"/>
      <c r="G84" s="93"/>
      <c r="H84" s="93"/>
      <c r="I84" s="90"/>
      <c r="J84" s="91"/>
      <c r="K84" s="308">
        <v>0.05</v>
      </c>
      <c r="L84" s="857">
        <f>N78*K84</f>
        <v>5364.5947093030245</v>
      </c>
      <c r="M84" s="858"/>
      <c r="N84" s="54"/>
    </row>
    <row r="85" spans="1:14" ht="15.75" thickBot="1">
      <c r="B85" s="94" t="s">
        <v>974</v>
      </c>
      <c r="C85" s="95"/>
      <c r="D85" s="95"/>
      <c r="E85" s="95"/>
      <c r="F85" s="95"/>
      <c r="G85" s="95"/>
      <c r="H85" s="95"/>
      <c r="I85" s="96"/>
      <c r="J85" s="97"/>
      <c r="K85" s="309">
        <v>0.05</v>
      </c>
      <c r="L85" s="859">
        <f>N78*K85</f>
        <v>5364.5947093030245</v>
      </c>
      <c r="M85" s="860"/>
      <c r="N85" s="54"/>
    </row>
    <row r="86" spans="1:14" ht="15.75" thickBot="1">
      <c r="B86" s="823" t="s">
        <v>953</v>
      </c>
      <c r="C86" s="824"/>
      <c r="D86" s="824"/>
      <c r="E86" s="824"/>
      <c r="F86" s="824"/>
      <c r="G86" s="824"/>
      <c r="H86" s="824"/>
      <c r="I86" s="824"/>
      <c r="J86" s="824"/>
      <c r="K86" s="824"/>
      <c r="L86" s="824"/>
      <c r="M86" s="825"/>
      <c r="N86" s="55">
        <f>L83+L84+L85</f>
        <v>32187.568255818151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139479.46244187863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01" t="s">
        <v>2205</v>
      </c>
      <c r="C10" s="902"/>
      <c r="D10" s="902"/>
      <c r="E10" s="902"/>
      <c r="F10" s="395" t="s">
        <v>2206</v>
      </c>
      <c r="G10" s="82"/>
      <c r="H10" s="363"/>
      <c r="I10" s="903" t="s">
        <v>2207</v>
      </c>
      <c r="J10" s="903"/>
      <c r="K10" s="396" t="s">
        <v>2206</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104264.28118438926</v>
      </c>
      <c r="L36" s="274"/>
      <c r="M36" s="275">
        <v>9.25</v>
      </c>
      <c r="N36" s="276">
        <f>K36/M36</f>
        <v>11271.814182096135</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9.25</v>
      </c>
      <c r="N37" s="276">
        <f>K37/M37</f>
        <v>8247.6689137288795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58.094119895785944</v>
      </c>
    </row>
    <row r="43" spans="1:14" ht="15.75" thickBot="1">
      <c r="B43" s="823" t="s">
        <v>953</v>
      </c>
      <c r="C43" s="824"/>
      <c r="D43" s="824"/>
      <c r="E43" s="824"/>
      <c r="F43" s="824"/>
      <c r="G43" s="824"/>
      <c r="H43" s="824"/>
      <c r="I43" s="824"/>
      <c r="J43" s="824"/>
      <c r="K43" s="824"/>
      <c r="L43" s="824"/>
      <c r="M43" s="825"/>
      <c r="N43" s="102">
        <f>SUM(N36:N42)</f>
        <v>19577.577215720801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24023.514270146301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4804.7028540292604</v>
      </c>
      <c r="M83" s="858"/>
      <c r="N83" s="54"/>
    </row>
    <row r="84" spans="1:14">
      <c r="B84" s="92" t="s">
        <v>973</v>
      </c>
      <c r="C84" s="93"/>
      <c r="D84" s="93"/>
      <c r="E84" s="93"/>
      <c r="F84" s="93"/>
      <c r="G84" s="93"/>
      <c r="H84" s="93"/>
      <c r="I84" s="90"/>
      <c r="J84" s="91"/>
      <c r="K84" s="308">
        <v>0.05</v>
      </c>
      <c r="L84" s="857">
        <f>N78*K84</f>
        <v>1201.1757135073151</v>
      </c>
      <c r="M84" s="858"/>
      <c r="N84" s="54"/>
    </row>
    <row r="85" spans="1:14" ht="15.75" thickBot="1">
      <c r="B85" s="94" t="s">
        <v>974</v>
      </c>
      <c r="C85" s="95"/>
      <c r="D85" s="95"/>
      <c r="E85" s="95"/>
      <c r="F85" s="95"/>
      <c r="G85" s="95"/>
      <c r="H85" s="95"/>
      <c r="I85" s="96"/>
      <c r="J85" s="97"/>
      <c r="K85" s="309">
        <v>0.05</v>
      </c>
      <c r="L85" s="859">
        <f>N78*K85</f>
        <v>1201.1757135073151</v>
      </c>
      <c r="M85" s="860"/>
      <c r="N85" s="54"/>
    </row>
    <row r="86" spans="1:14" ht="15.75" thickBot="1">
      <c r="B86" s="823" t="s">
        <v>953</v>
      </c>
      <c r="C86" s="824"/>
      <c r="D86" s="824"/>
      <c r="E86" s="824"/>
      <c r="F86" s="824"/>
      <c r="G86" s="824"/>
      <c r="H86" s="824"/>
      <c r="I86" s="824"/>
      <c r="J86" s="824"/>
      <c r="K86" s="824"/>
      <c r="L86" s="824"/>
      <c r="M86" s="825"/>
      <c r="N86" s="55">
        <f>L83+L84+L85</f>
        <v>7207.0542810438901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31230.56855119019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76290.93745199214</v>
      </c>
      <c r="L36" s="274"/>
      <c r="M36" s="275">
        <v>2.5</v>
      </c>
      <c r="N36" s="276">
        <f>K36/M36</f>
        <v>30516.374980796856</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1082.6200000000001</v>
      </c>
    </row>
    <row r="43" spans="1:14" ht="15.75" thickBot="1">
      <c r="B43" s="823" t="s">
        <v>953</v>
      </c>
      <c r="C43" s="824"/>
      <c r="D43" s="824"/>
      <c r="E43" s="824"/>
      <c r="F43" s="824"/>
      <c r="G43" s="824"/>
      <c r="H43" s="824"/>
      <c r="I43" s="824"/>
      <c r="J43" s="824"/>
      <c r="K43" s="824"/>
      <c r="L43" s="824"/>
      <c r="M43" s="825"/>
      <c r="N43" s="102">
        <f>SUM(N36:N42)</f>
        <v>31598.994980796855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10826.2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43966.426040433056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8793.2852080866123</v>
      </c>
      <c r="M83" s="858"/>
      <c r="N83" s="54"/>
    </row>
    <row r="84" spans="1:14">
      <c r="B84" s="92" t="s">
        <v>973</v>
      </c>
      <c r="C84" s="93"/>
      <c r="D84" s="93"/>
      <c r="E84" s="93"/>
      <c r="F84" s="93"/>
      <c r="G84" s="93"/>
      <c r="H84" s="93"/>
      <c r="I84" s="90"/>
      <c r="J84" s="91"/>
      <c r="K84" s="308">
        <v>0.05</v>
      </c>
      <c r="L84" s="857">
        <f>N78*K84</f>
        <v>2198.3213020216531</v>
      </c>
      <c r="M84" s="858"/>
      <c r="N84" s="54"/>
    </row>
    <row r="85" spans="1:14" ht="15.75" thickBot="1">
      <c r="B85" s="94" t="s">
        <v>974</v>
      </c>
      <c r="C85" s="95"/>
      <c r="D85" s="95"/>
      <c r="E85" s="95"/>
      <c r="F85" s="95"/>
      <c r="G85" s="95"/>
      <c r="H85" s="95"/>
      <c r="I85" s="96"/>
      <c r="J85" s="97"/>
      <c r="K85" s="309">
        <v>0.05</v>
      </c>
      <c r="L85" s="859">
        <f>N78*K85</f>
        <v>2198.3213020216531</v>
      </c>
      <c r="M85" s="860"/>
      <c r="N85" s="54"/>
    </row>
    <row r="86" spans="1:14" ht="15.75" thickBot="1">
      <c r="B86" s="823" t="s">
        <v>953</v>
      </c>
      <c r="C86" s="824"/>
      <c r="D86" s="824"/>
      <c r="E86" s="824"/>
      <c r="F86" s="824"/>
      <c r="G86" s="824"/>
      <c r="H86" s="824"/>
      <c r="I86" s="824"/>
      <c r="J86" s="824"/>
      <c r="K86" s="824"/>
      <c r="L86" s="824"/>
      <c r="M86" s="825"/>
      <c r="N86" s="55">
        <f>L83+L84+L85</f>
        <v>13189.927812129919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57156.353852562977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104264.28118438926</v>
      </c>
      <c r="L36" s="274"/>
      <c r="M36" s="275">
        <v>2.375</v>
      </c>
      <c r="N36" s="276">
        <f>K36/M36</f>
        <v>43900.749972374426</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2.375</v>
      </c>
      <c r="N37" s="276">
        <f>K37/M37</f>
        <v>32122.499979786164</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16454.429389645666</v>
      </c>
      <c r="L38" s="274"/>
      <c r="M38" s="275">
        <v>2.375</v>
      </c>
      <c r="N38" s="276">
        <f>K38/M38</f>
        <v>6928.1807956402799</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84367.637293139866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100070.93380616597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20014.186761233195</v>
      </c>
      <c r="M83" s="858"/>
      <c r="N83" s="54"/>
    </row>
    <row r="84" spans="1:14">
      <c r="B84" s="92" t="s">
        <v>973</v>
      </c>
      <c r="C84" s="93"/>
      <c r="D84" s="93"/>
      <c r="E84" s="93"/>
      <c r="F84" s="93"/>
      <c r="G84" s="93"/>
      <c r="H84" s="93"/>
      <c r="I84" s="90"/>
      <c r="J84" s="91"/>
      <c r="K84" s="308">
        <v>0.05</v>
      </c>
      <c r="L84" s="857">
        <f>N78*K84</f>
        <v>5003.5466903082988</v>
      </c>
      <c r="M84" s="858"/>
      <c r="N84" s="54"/>
    </row>
    <row r="85" spans="1:14" ht="15.75" thickBot="1">
      <c r="B85" s="94" t="s">
        <v>974</v>
      </c>
      <c r="C85" s="95"/>
      <c r="D85" s="95"/>
      <c r="E85" s="95"/>
      <c r="F85" s="95"/>
      <c r="G85" s="95"/>
      <c r="H85" s="95"/>
      <c r="I85" s="96"/>
      <c r="J85" s="97"/>
      <c r="K85" s="309">
        <v>0.05</v>
      </c>
      <c r="L85" s="859">
        <f>N78*K85</f>
        <v>5003.5466903082988</v>
      </c>
      <c r="M85" s="860"/>
      <c r="N85" s="54"/>
    </row>
    <row r="86" spans="1:14" ht="15.75" thickBot="1">
      <c r="B86" s="823" t="s">
        <v>953</v>
      </c>
      <c r="C86" s="824"/>
      <c r="D86" s="824"/>
      <c r="E86" s="824"/>
      <c r="F86" s="824"/>
      <c r="G86" s="824"/>
      <c r="H86" s="824"/>
      <c r="I86" s="824"/>
      <c r="J86" s="824"/>
      <c r="K86" s="824"/>
      <c r="L86" s="824"/>
      <c r="M86" s="825"/>
      <c r="N86" s="55">
        <f>L83+L84+L85</f>
        <v>30021.280141849795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130092.21394801576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137323.68741358587</v>
      </c>
      <c r="L36" s="274"/>
      <c r="M36" s="275">
        <v>2.5</v>
      </c>
      <c r="N36" s="276">
        <f>K36/M36</f>
        <v>54929.474965434347</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2.5</v>
      </c>
      <c r="N37" s="276">
        <f>K37/M37</f>
        <v>30516.374980796856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16454.429389645666</v>
      </c>
      <c r="L38" s="274"/>
      <c r="M38" s="275">
        <v>2.5</v>
      </c>
      <c r="N38" s="276">
        <f>K38/M38</f>
        <v>6581.7717558582663</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92296.70094570388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1541.2310596362047</v>
      </c>
      <c r="M59" s="828"/>
      <c r="N59" s="291">
        <f>K59*L59</f>
        <v>1541.2310596362047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1541.2310596362047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107291.89418606048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21458.378837212098</v>
      </c>
      <c r="M83" s="858"/>
      <c r="N83" s="54"/>
    </row>
    <row r="84" spans="1:14">
      <c r="B84" s="92" t="s">
        <v>973</v>
      </c>
      <c r="C84" s="93"/>
      <c r="D84" s="93"/>
      <c r="E84" s="93"/>
      <c r="F84" s="93"/>
      <c r="G84" s="93"/>
      <c r="H84" s="93"/>
      <c r="I84" s="90"/>
      <c r="J84" s="91"/>
      <c r="K84" s="308">
        <v>0.05</v>
      </c>
      <c r="L84" s="857">
        <f>N78*K84</f>
        <v>5364.5947093030245</v>
      </c>
      <c r="M84" s="858"/>
      <c r="N84" s="54"/>
    </row>
    <row r="85" spans="1:14" ht="15.75" thickBot="1">
      <c r="B85" s="94" t="s">
        <v>974</v>
      </c>
      <c r="C85" s="95"/>
      <c r="D85" s="95"/>
      <c r="E85" s="95"/>
      <c r="F85" s="95"/>
      <c r="G85" s="95"/>
      <c r="H85" s="95"/>
      <c r="I85" s="96"/>
      <c r="J85" s="97"/>
      <c r="K85" s="309">
        <v>0.05</v>
      </c>
      <c r="L85" s="859">
        <f>N78*K85</f>
        <v>5364.5947093030245</v>
      </c>
      <c r="M85" s="860"/>
      <c r="N85" s="54"/>
    </row>
    <row r="86" spans="1:14" ht="15.75" thickBot="1">
      <c r="B86" s="823" t="s">
        <v>953</v>
      </c>
      <c r="C86" s="824"/>
      <c r="D86" s="824"/>
      <c r="E86" s="824"/>
      <c r="F86" s="824"/>
      <c r="G86" s="824"/>
      <c r="H86" s="824"/>
      <c r="I86" s="824"/>
      <c r="J86" s="824"/>
      <c r="K86" s="824"/>
      <c r="L86" s="824"/>
      <c r="M86" s="825"/>
      <c r="N86" s="55">
        <f>L83+L84+L85</f>
        <v>32187.568255818151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139479.46244187863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137323.68741358587</v>
      </c>
      <c r="L36" s="274"/>
      <c r="M36" s="275">
        <v>2.5</v>
      </c>
      <c r="N36" s="276">
        <f>K36/M36</f>
        <v>54929.474965434347</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2.5</v>
      </c>
      <c r="N37" s="276">
        <f>K37/M37</f>
        <v>30516.374980796856</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16454.429389645666</v>
      </c>
      <c r="L38" s="274"/>
      <c r="M38" s="275">
        <v>2.5</v>
      </c>
      <c r="N38" s="276">
        <f>K38/M38</f>
        <v>6581.7717558582663</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214.948243614408</v>
      </c>
    </row>
    <row r="43" spans="1:14" ht="15.75" thickBot="1">
      <c r="B43" s="823" t="s">
        <v>953</v>
      </c>
      <c r="C43" s="824"/>
      <c r="D43" s="824"/>
      <c r="E43" s="824"/>
      <c r="F43" s="824"/>
      <c r="G43" s="824"/>
      <c r="H43" s="824"/>
      <c r="I43" s="824"/>
      <c r="J43" s="824"/>
      <c r="K43" s="824"/>
      <c r="L43" s="824"/>
      <c r="M43" s="825"/>
      <c r="N43" s="102">
        <f>SUM(N36:N42)</f>
        <v>92242.569945703872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827">
        <f>'900.2'!N78</f>
        <v>1541.2310596362047</v>
      </c>
      <c r="M59" s="828"/>
      <c r="N59" s="291">
        <f>K59*L59</f>
        <v>2157.7234834906862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2157.7234834906862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10747.412180720399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105147.70560991496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21029.541121982995</v>
      </c>
      <c r="M83" s="858"/>
      <c r="N83" s="54"/>
    </row>
    <row r="84" spans="1:14">
      <c r="B84" s="92" t="s">
        <v>973</v>
      </c>
      <c r="C84" s="93"/>
      <c r="D84" s="93"/>
      <c r="E84" s="93"/>
      <c r="F84" s="93"/>
      <c r="G84" s="93"/>
      <c r="H84" s="93"/>
      <c r="I84" s="90"/>
      <c r="J84" s="91"/>
      <c r="K84" s="308">
        <v>0.05</v>
      </c>
      <c r="L84" s="857">
        <f>N78*K84</f>
        <v>5257.3852804957487</v>
      </c>
      <c r="M84" s="858"/>
      <c r="N84" s="54"/>
    </row>
    <row r="85" spans="1:14" ht="15.75" thickBot="1">
      <c r="B85" s="94" t="s">
        <v>974</v>
      </c>
      <c r="C85" s="95"/>
      <c r="D85" s="95"/>
      <c r="E85" s="95"/>
      <c r="F85" s="95"/>
      <c r="G85" s="95"/>
      <c r="H85" s="95"/>
      <c r="I85" s="96"/>
      <c r="J85" s="97"/>
      <c r="K85" s="309">
        <v>0.05</v>
      </c>
      <c r="L85" s="859">
        <f>N78*K85</f>
        <v>5257.3852804957487</v>
      </c>
      <c r="M85" s="860"/>
      <c r="N85" s="54"/>
    </row>
    <row r="86" spans="1:14" ht="15.75" thickBot="1">
      <c r="B86" s="823" t="s">
        <v>953</v>
      </c>
      <c r="C86" s="824"/>
      <c r="D86" s="824"/>
      <c r="E86" s="824"/>
      <c r="F86" s="824"/>
      <c r="G86" s="824"/>
      <c r="H86" s="824"/>
      <c r="I86" s="824"/>
      <c r="J86" s="824"/>
      <c r="K86" s="824"/>
      <c r="L86" s="824"/>
      <c r="M86" s="825"/>
      <c r="N86" s="55">
        <f>L83+L84+L85</f>
        <v>31544.311682974494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136692.01729288945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104264.28118438926</v>
      </c>
      <c r="L36" s="274"/>
      <c r="M36" s="275">
        <v>22</v>
      </c>
      <c r="N36" s="276">
        <f>K36/M36</f>
        <v>4739.2855083813301</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22</v>
      </c>
      <c r="N37" s="276">
        <f>K37/M37</f>
        <v>3467.7698841814608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8231.4813293371553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827">
        <f>'900.2'!N78</f>
        <v>1541.2310596362047</v>
      </c>
      <c r="M59" s="828"/>
      <c r="N59" s="291">
        <f>K59*L59</f>
        <v>647.31704504720597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647.31704504720597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10100.095213102588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2020.0190426205177</v>
      </c>
      <c r="M83" s="858"/>
      <c r="N83" s="54"/>
    </row>
    <row r="84" spans="1:14">
      <c r="B84" s="92" t="s">
        <v>973</v>
      </c>
      <c r="C84" s="93"/>
      <c r="D84" s="93"/>
      <c r="E84" s="93"/>
      <c r="F84" s="93"/>
      <c r="G84" s="93"/>
      <c r="H84" s="93"/>
      <c r="I84" s="90"/>
      <c r="J84" s="91"/>
      <c r="K84" s="308">
        <v>0.05</v>
      </c>
      <c r="L84" s="857">
        <f>N78*K84</f>
        <v>505.00476065512942</v>
      </c>
      <c r="M84" s="858"/>
      <c r="N84" s="54"/>
    </row>
    <row r="85" spans="1:14" ht="15.75" thickBot="1">
      <c r="B85" s="94" t="s">
        <v>974</v>
      </c>
      <c r="C85" s="95"/>
      <c r="D85" s="95"/>
      <c r="E85" s="95"/>
      <c r="F85" s="95"/>
      <c r="G85" s="95"/>
      <c r="H85" s="95"/>
      <c r="I85" s="96"/>
      <c r="J85" s="97"/>
      <c r="K85" s="309">
        <v>0.05</v>
      </c>
      <c r="L85" s="859">
        <f>N78*K85</f>
        <v>505.00476065512942</v>
      </c>
      <c r="M85" s="860"/>
      <c r="N85" s="54"/>
    </row>
    <row r="86" spans="1:14" ht="15.75" thickBot="1">
      <c r="B86" s="823" t="s">
        <v>953</v>
      </c>
      <c r="C86" s="824"/>
      <c r="D86" s="824"/>
      <c r="E86" s="824"/>
      <c r="F86" s="824"/>
      <c r="G86" s="824"/>
      <c r="H86" s="824"/>
      <c r="I86" s="824"/>
      <c r="J86" s="824"/>
      <c r="K86" s="824"/>
      <c r="L86" s="824"/>
      <c r="M86" s="825"/>
      <c r="N86" s="55">
        <f>L83+L84+L85</f>
        <v>3030.0285639307763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13130.123777033365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104264.28118438926</v>
      </c>
      <c r="L36" s="274"/>
      <c r="M36" s="275">
        <v>22</v>
      </c>
      <c r="N36" s="276">
        <f>K36/M36</f>
        <v>4739.2855083813301</v>
      </c>
    </row>
    <row r="37" spans="1:14">
      <c r="A37" t="s">
        <v>180</v>
      </c>
      <c r="B37" s="836" t="str">
        <f>VLOOKUP(A37,EQUIPOS!A7:D154,3,FALSE)</f>
        <v>Compresor 120 HP, con martillo.</v>
      </c>
      <c r="C37" s="837"/>
      <c r="D37" s="837"/>
      <c r="E37" s="837"/>
      <c r="F37" s="837"/>
      <c r="G37" s="837"/>
      <c r="H37" s="838"/>
      <c r="I37" s="271"/>
      <c r="J37" s="272"/>
      <c r="K37" s="273">
        <f>VLOOKUP(A37,EQUIPOS!A7:D162,4,FALSE)</f>
        <v>76290.93745199214</v>
      </c>
      <c r="L37" s="274"/>
      <c r="M37" s="275">
        <v>22</v>
      </c>
      <c r="N37" s="276">
        <f>K37/M37</f>
        <v>3467.7698841814608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8231.4813293371553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827">
        <f>'900.2'!N78</f>
        <v>1541.2310596362047</v>
      </c>
      <c r="M59" s="828"/>
      <c r="N59" s="291">
        <f>K59*L59</f>
        <v>323.65852252360298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323.65852252360298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9776.4366905789866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1955.2873381157974</v>
      </c>
      <c r="M83" s="858"/>
      <c r="N83" s="54"/>
    </row>
    <row r="84" spans="1:14">
      <c r="B84" s="92" t="s">
        <v>973</v>
      </c>
      <c r="C84" s="93"/>
      <c r="D84" s="93"/>
      <c r="E84" s="93"/>
      <c r="F84" s="93"/>
      <c r="G84" s="93"/>
      <c r="H84" s="93"/>
      <c r="I84" s="90"/>
      <c r="J84" s="91"/>
      <c r="K84" s="308">
        <v>0.05</v>
      </c>
      <c r="L84" s="857">
        <f>N78*K84</f>
        <v>488.82183452894935</v>
      </c>
      <c r="M84" s="858"/>
      <c r="N84" s="54"/>
    </row>
    <row r="85" spans="1:14" ht="15.75" thickBot="1">
      <c r="B85" s="94" t="s">
        <v>974</v>
      </c>
      <c r="C85" s="95"/>
      <c r="D85" s="95"/>
      <c r="E85" s="95"/>
      <c r="F85" s="95"/>
      <c r="G85" s="95"/>
      <c r="H85" s="95"/>
      <c r="I85" s="96"/>
      <c r="J85" s="97"/>
      <c r="K85" s="309">
        <v>0.05</v>
      </c>
      <c r="L85" s="859">
        <f>N78*K85</f>
        <v>488.82183452894935</v>
      </c>
      <c r="M85" s="860"/>
      <c r="N85" s="54"/>
    </row>
    <row r="86" spans="1:14" ht="15.75" thickBot="1">
      <c r="B86" s="823" t="s">
        <v>953</v>
      </c>
      <c r="C86" s="824"/>
      <c r="D86" s="824"/>
      <c r="E86" s="824"/>
      <c r="F86" s="824"/>
      <c r="G86" s="824"/>
      <c r="H86" s="824"/>
      <c r="I86" s="824"/>
      <c r="J86" s="824"/>
      <c r="K86" s="824"/>
      <c r="L86" s="824"/>
      <c r="M86" s="825"/>
      <c r="N86" s="55">
        <f>L83+L84+L85</f>
        <v>2932.9310071736959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12709.367697752683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76290.93745199214</v>
      </c>
      <c r="L36" s="274"/>
      <c r="M36" s="275">
        <v>20</v>
      </c>
      <c r="N36" s="276">
        <f>K36/M36</f>
        <v>3814.546872599607</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67.663750000000007</v>
      </c>
    </row>
    <row r="43" spans="1:14" ht="15.75" thickBot="1">
      <c r="B43" s="823" t="s">
        <v>953</v>
      </c>
      <c r="C43" s="824"/>
      <c r="D43" s="824"/>
      <c r="E43" s="824"/>
      <c r="F43" s="824"/>
      <c r="G43" s="824"/>
      <c r="H43" s="824"/>
      <c r="I43" s="824"/>
      <c r="J43" s="824"/>
      <c r="K43" s="824"/>
      <c r="L43" s="824"/>
      <c r="M43" s="825"/>
      <c r="N43" s="102">
        <f>SUM(N36:N42)</f>
        <v>3882.2106225996072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827">
        <f>'900.2'!N78</f>
        <v>1541.2310596362047</v>
      </c>
      <c r="M59" s="828"/>
      <c r="N59" s="291">
        <f>K59*L59</f>
        <v>123.29848477089638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123.29848477089638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676.63750000000005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4682.1466073705033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936.42932147410068</v>
      </c>
      <c r="M83" s="858"/>
      <c r="N83" s="54"/>
    </row>
    <row r="84" spans="1:14">
      <c r="B84" s="92" t="s">
        <v>973</v>
      </c>
      <c r="C84" s="93"/>
      <c r="D84" s="93"/>
      <c r="E84" s="93"/>
      <c r="F84" s="93"/>
      <c r="G84" s="93"/>
      <c r="H84" s="93"/>
      <c r="I84" s="90"/>
      <c r="J84" s="91"/>
      <c r="K84" s="308">
        <v>0.05</v>
      </c>
      <c r="L84" s="857">
        <f>N78*K84</f>
        <v>234.10733036852517</v>
      </c>
      <c r="M84" s="858"/>
      <c r="N84" s="54"/>
    </row>
    <row r="85" spans="1:14" ht="15.75" thickBot="1">
      <c r="B85" s="94" t="s">
        <v>974</v>
      </c>
      <c r="C85" s="95"/>
      <c r="D85" s="95"/>
      <c r="E85" s="95"/>
      <c r="F85" s="95"/>
      <c r="G85" s="95"/>
      <c r="H85" s="95"/>
      <c r="I85" s="96"/>
      <c r="J85" s="97"/>
      <c r="K85" s="309">
        <v>0.05</v>
      </c>
      <c r="L85" s="859">
        <f>N78*K85</f>
        <v>234.10733036852517</v>
      </c>
      <c r="M85" s="860"/>
      <c r="N85" s="54"/>
    </row>
    <row r="86" spans="1:14" ht="15.75" thickBot="1">
      <c r="B86" s="823" t="s">
        <v>953</v>
      </c>
      <c r="C86" s="824"/>
      <c r="D86" s="824"/>
      <c r="E86" s="824"/>
      <c r="F86" s="824"/>
      <c r="G86" s="824"/>
      <c r="H86" s="824"/>
      <c r="I86" s="824"/>
      <c r="J86" s="824"/>
      <c r="K86" s="824"/>
      <c r="L86" s="824"/>
      <c r="M86" s="825"/>
      <c r="N86" s="55">
        <f>L83+L84+L85</f>
        <v>1404.6439822111511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6086.7905895816548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195</v>
      </c>
      <c r="B36" s="836" t="str">
        <f>VLOOKUP(A36,EQUIPOS!A6:D154,3,FALSE)</f>
        <v xml:space="preserve">Equipo de oxicorte, Capacidad de corte: hasta 6´´ (152mm) </v>
      </c>
      <c r="C36" s="837"/>
      <c r="D36" s="837"/>
      <c r="E36" s="837"/>
      <c r="F36" s="837"/>
      <c r="G36" s="837"/>
      <c r="H36" s="838"/>
      <c r="I36" s="271"/>
      <c r="J36" s="272"/>
      <c r="K36" s="273">
        <f>VLOOKUP(A36,EQUIPOS!A6:D161,4,FALSE)</f>
        <v>16454.429389645666</v>
      </c>
      <c r="L36" s="274"/>
      <c r="M36" s="275">
        <v>321</v>
      </c>
      <c r="N36" s="276">
        <f>K36/M36</f>
        <v>51.259904640640706</v>
      </c>
    </row>
    <row r="37" spans="1:14">
      <c r="A37" t="s">
        <v>248</v>
      </c>
      <c r="B37" s="836" t="str">
        <f>VLOOKUP(A37,EQUIPOS!A7:D154,3,FALSE)</f>
        <v>Grúa telescópica de 50 Ton.</v>
      </c>
      <c r="C37" s="837"/>
      <c r="D37" s="837"/>
      <c r="E37" s="837"/>
      <c r="F37" s="837"/>
      <c r="G37" s="837"/>
      <c r="H37" s="838"/>
      <c r="I37" s="271"/>
      <c r="J37" s="272"/>
      <c r="K37" s="273">
        <f>VLOOKUP(A37,EQUIPOS!A7:D162,4,FALSE)</f>
        <v>258267.20194997932</v>
      </c>
      <c r="L37" s="274"/>
      <c r="M37" s="275">
        <v>321</v>
      </c>
      <c r="N37" s="276">
        <f>K37/M37</f>
        <v>804.57072258560538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16.863239875389407</v>
      </c>
    </row>
    <row r="43" spans="1:14" ht="15.75" thickBot="1">
      <c r="B43" s="823" t="s">
        <v>953</v>
      </c>
      <c r="C43" s="824"/>
      <c r="D43" s="824"/>
      <c r="E43" s="824"/>
      <c r="F43" s="824"/>
      <c r="G43" s="824"/>
      <c r="H43" s="824"/>
      <c r="I43" s="824"/>
      <c r="J43" s="824"/>
      <c r="K43" s="824"/>
      <c r="L43" s="824"/>
      <c r="M43" s="825"/>
      <c r="N43" s="102">
        <f>SUM(N36:N42)</f>
        <v>872.69386710163542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827">
        <f>VLOOKUP(A59,TRANSPORTE!A5:D120,4,FALSE)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168.63239875389408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1041.3262658555295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208.26525317110591</v>
      </c>
      <c r="M83" s="858"/>
      <c r="N83" s="54"/>
    </row>
    <row r="84" spans="1:14">
      <c r="B84" s="92" t="s">
        <v>973</v>
      </c>
      <c r="C84" s="93"/>
      <c r="D84" s="93"/>
      <c r="E84" s="93"/>
      <c r="F84" s="93"/>
      <c r="G84" s="93"/>
      <c r="H84" s="93"/>
      <c r="I84" s="90"/>
      <c r="J84" s="91"/>
      <c r="K84" s="308">
        <v>0.05</v>
      </c>
      <c r="L84" s="857">
        <f>N78*K84</f>
        <v>52.066313292776478</v>
      </c>
      <c r="M84" s="858"/>
      <c r="N84" s="54"/>
    </row>
    <row r="85" spans="1:14" ht="15.75" thickBot="1">
      <c r="B85" s="94" t="s">
        <v>974</v>
      </c>
      <c r="C85" s="95"/>
      <c r="D85" s="95"/>
      <c r="E85" s="95"/>
      <c r="F85" s="95"/>
      <c r="G85" s="95"/>
      <c r="H85" s="95"/>
      <c r="I85" s="96"/>
      <c r="J85" s="97"/>
      <c r="K85" s="309">
        <v>0.05</v>
      </c>
      <c r="L85" s="859">
        <f>N78*K85</f>
        <v>52.066313292776478</v>
      </c>
      <c r="M85" s="860"/>
      <c r="N85" s="54"/>
    </row>
    <row r="86" spans="1:14" ht="15.75" thickBot="1">
      <c r="B86" s="823" t="s">
        <v>953</v>
      </c>
      <c r="C86" s="824"/>
      <c r="D86" s="824"/>
      <c r="E86" s="824"/>
      <c r="F86" s="824"/>
      <c r="G86" s="824"/>
      <c r="H86" s="824"/>
      <c r="I86" s="824"/>
      <c r="J86" s="824"/>
      <c r="K86" s="824"/>
      <c r="L86" s="824"/>
      <c r="M86" s="825"/>
      <c r="N86" s="55">
        <f>L83+L84+L85</f>
        <v>312.39787975665888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1353.7241456121883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273</v>
      </c>
      <c r="B36" s="836" t="str">
        <f>VLOOKUP(A36,EQUIPOS!A6:D154,3,FALSE)</f>
        <v>Motosierra, 93.6 cm3 - 7.1 HP, 45-90 cm - 7.9 kg</v>
      </c>
      <c r="C36" s="837"/>
      <c r="D36" s="837"/>
      <c r="E36" s="837"/>
      <c r="F36" s="837"/>
      <c r="G36" s="837"/>
      <c r="H36" s="838"/>
      <c r="I36" s="271"/>
      <c r="J36" s="272"/>
      <c r="K36" s="273">
        <f>VLOOKUP(A36,EQUIPOS!A6:D161,4,FALSE)</f>
        <v>7419.5479703310757</v>
      </c>
      <c r="L36" s="274"/>
      <c r="M36" s="275">
        <v>3</v>
      </c>
      <c r="N36" s="276">
        <f>K36/M36</f>
        <v>2473.1826567770254</v>
      </c>
    </row>
    <row r="37" spans="1:14">
      <c r="A37" s="209" t="s">
        <v>312</v>
      </c>
      <c r="B37" s="836" t="str">
        <f>VLOOKUP(A37,EQUIPOS!A7:D154,3,FALSE)</f>
        <v>Retroexcavadora sobre oruga, potencia 138 HP, balde de 1,5 m3.</v>
      </c>
      <c r="C37" s="837"/>
      <c r="D37" s="837"/>
      <c r="E37" s="837"/>
      <c r="F37" s="837"/>
      <c r="G37" s="837"/>
      <c r="H37" s="838"/>
      <c r="I37" s="271"/>
      <c r="J37" s="272"/>
      <c r="K37" s="273">
        <f>VLOOKUP(A37,EQUIPOS!A7:D162,4,FALSE)</f>
        <v>137323.68741358587</v>
      </c>
      <c r="L37" s="274"/>
      <c r="M37" s="275">
        <v>3</v>
      </c>
      <c r="N37" s="276">
        <f>K37/M37</f>
        <v>45774.562471195291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673.35467419668339</v>
      </c>
    </row>
    <row r="43" spans="1:14" ht="15.75" thickBot="1">
      <c r="B43" s="823" t="s">
        <v>953</v>
      </c>
      <c r="C43" s="824"/>
      <c r="D43" s="824"/>
      <c r="E43" s="824"/>
      <c r="F43" s="824"/>
      <c r="G43" s="824"/>
      <c r="H43" s="824"/>
      <c r="I43" s="824"/>
      <c r="J43" s="824"/>
      <c r="K43" s="824"/>
      <c r="L43" s="824"/>
      <c r="M43" s="825"/>
      <c r="N43" s="102">
        <f>SUM(N36:N42)</f>
        <v>48921.099802169003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827">
        <f>VLOOKUP(A59,TRANSPORTE!A5:D94,4,FALSE)</f>
        <v>670.63038279485352</v>
      </c>
      <c r="M59" s="828"/>
      <c r="N59" s="291">
        <f>K59*L59</f>
        <v>4023.7822967691209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4023.7822967691209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13467.093483933666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66411.97558287179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13282.395116574358</v>
      </c>
      <c r="M83" s="858"/>
      <c r="N83" s="54"/>
    </row>
    <row r="84" spans="1:14">
      <c r="B84" s="92" t="s">
        <v>973</v>
      </c>
      <c r="C84" s="93"/>
      <c r="D84" s="93"/>
      <c r="E84" s="93"/>
      <c r="F84" s="93"/>
      <c r="G84" s="93"/>
      <c r="H84" s="93"/>
      <c r="I84" s="90"/>
      <c r="J84" s="91"/>
      <c r="K84" s="308">
        <v>0.05</v>
      </c>
      <c r="L84" s="857">
        <f>N78*K84</f>
        <v>3320.5987791435896</v>
      </c>
      <c r="M84" s="858"/>
      <c r="N84" s="54"/>
    </row>
    <row r="85" spans="1:14" ht="15.75" thickBot="1">
      <c r="B85" s="94" t="s">
        <v>974</v>
      </c>
      <c r="C85" s="95"/>
      <c r="D85" s="95"/>
      <c r="E85" s="95"/>
      <c r="F85" s="95"/>
      <c r="G85" s="95"/>
      <c r="H85" s="95"/>
      <c r="I85" s="96"/>
      <c r="J85" s="97"/>
      <c r="K85" s="309">
        <v>0.05</v>
      </c>
      <c r="L85" s="859">
        <f>N78*K85</f>
        <v>3320.5987791435896</v>
      </c>
      <c r="M85" s="860"/>
      <c r="N85" s="54"/>
    </row>
    <row r="86" spans="1:14" ht="15.75" thickBot="1">
      <c r="B86" s="823" t="s">
        <v>953</v>
      </c>
      <c r="C86" s="824"/>
      <c r="D86" s="824"/>
      <c r="E86" s="824"/>
      <c r="F86" s="824"/>
      <c r="G86" s="824"/>
      <c r="H86" s="824"/>
      <c r="I86" s="824"/>
      <c r="J86" s="824"/>
      <c r="K86" s="824"/>
      <c r="L86" s="824"/>
      <c r="M86" s="825"/>
      <c r="N86" s="55">
        <f>L83+L84+L85</f>
        <v>19923.592674861538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86335.568257733335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195</v>
      </c>
      <c r="B36" s="836" t="str">
        <f>VLOOKUP(A36,EQUIPOS!A6:D154,3,FALSE)</f>
        <v xml:space="preserve">Equipo de oxicorte, Capacidad de corte: hasta 6´´ (152mm) </v>
      </c>
      <c r="C36" s="837"/>
      <c r="D36" s="837"/>
      <c r="E36" s="837"/>
      <c r="F36" s="837"/>
      <c r="G36" s="837"/>
      <c r="H36" s="838"/>
      <c r="I36" s="271"/>
      <c r="J36" s="272"/>
      <c r="K36" s="273">
        <f>VLOOKUP(A36,EQUIPOS!A6:D161,4,FALSE)</f>
        <v>16454.429389645666</v>
      </c>
      <c r="L36" s="274"/>
      <c r="M36" s="275">
        <v>4</v>
      </c>
      <c r="N36" s="276">
        <f>K36/M36</f>
        <v>4113.6073474114164</v>
      </c>
    </row>
    <row r="37" spans="1:14">
      <c r="A37" s="111" t="s">
        <v>248</v>
      </c>
      <c r="B37" s="836" t="str">
        <f>VLOOKUP(A37,EQUIPOS!A7:D154,3,FALSE)</f>
        <v>Grúa telescópica de 50 Ton.</v>
      </c>
      <c r="C37" s="837"/>
      <c r="D37" s="837"/>
      <c r="E37" s="837"/>
      <c r="F37" s="837"/>
      <c r="G37" s="837"/>
      <c r="H37" s="838"/>
      <c r="I37" s="271"/>
      <c r="J37" s="272"/>
      <c r="K37" s="273">
        <f>VLOOKUP(A37,EQUIPOS!A7:D162,4,FALSE)</f>
        <v>258267.20194997932</v>
      </c>
      <c r="L37" s="274"/>
      <c r="M37" s="275">
        <v>4</v>
      </c>
      <c r="N37" s="276">
        <f>K37/M37</f>
        <v>64566.800487494831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1010.0320112950249</v>
      </c>
    </row>
    <row r="43" spans="1:14" ht="15.75" thickBot="1">
      <c r="B43" s="823" t="s">
        <v>953</v>
      </c>
      <c r="C43" s="824"/>
      <c r="D43" s="824"/>
      <c r="E43" s="824"/>
      <c r="F43" s="824"/>
      <c r="G43" s="824"/>
      <c r="H43" s="824"/>
      <c r="I43" s="824"/>
      <c r="J43" s="824"/>
      <c r="K43" s="824"/>
      <c r="L43" s="824"/>
      <c r="M43" s="825"/>
      <c r="N43" s="102">
        <f>SUM(N36:N42)</f>
        <v>69690.439846201276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827">
        <f>VLOOKUP(A59,TRANSPORTE!A5:D117,4,FALSE)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79790.759959151532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15958.151991830307</v>
      </c>
      <c r="M83" s="858"/>
      <c r="N83" s="54"/>
    </row>
    <row r="84" spans="1:14">
      <c r="B84" s="92" t="s">
        <v>973</v>
      </c>
      <c r="C84" s="93"/>
      <c r="D84" s="93"/>
      <c r="E84" s="93"/>
      <c r="F84" s="93"/>
      <c r="G84" s="93"/>
      <c r="H84" s="93"/>
      <c r="I84" s="90"/>
      <c r="J84" s="91"/>
      <c r="K84" s="308">
        <v>0.05</v>
      </c>
      <c r="L84" s="857">
        <f>N78*K84</f>
        <v>3989.5379979575769</v>
      </c>
      <c r="M84" s="858"/>
      <c r="N84" s="54"/>
    </row>
    <row r="85" spans="1:14" ht="15.75" thickBot="1">
      <c r="B85" s="94" t="s">
        <v>974</v>
      </c>
      <c r="C85" s="95"/>
      <c r="D85" s="95"/>
      <c r="E85" s="95"/>
      <c r="F85" s="95"/>
      <c r="G85" s="95"/>
      <c r="H85" s="95"/>
      <c r="I85" s="96"/>
      <c r="J85" s="97"/>
      <c r="K85" s="309">
        <v>0.05</v>
      </c>
      <c r="L85" s="859">
        <f>N78*K85</f>
        <v>3989.5379979575769</v>
      </c>
      <c r="M85" s="860"/>
      <c r="N85" s="54"/>
    </row>
    <row r="86" spans="1:14" ht="15.75" thickBot="1">
      <c r="B86" s="823" t="s">
        <v>953</v>
      </c>
      <c r="C86" s="824"/>
      <c r="D86" s="824"/>
      <c r="E86" s="824"/>
      <c r="F86" s="824"/>
      <c r="G86" s="824"/>
      <c r="H86" s="824"/>
      <c r="I86" s="824"/>
      <c r="J86" s="824"/>
      <c r="K86" s="824"/>
      <c r="L86" s="824"/>
      <c r="M86" s="825"/>
      <c r="N86" s="55">
        <f>L83+L84+L85</f>
        <v>23937.22798774546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103727.98794689699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114105.81211569624</v>
      </c>
      <c r="L36" s="274"/>
      <c r="M36" s="275">
        <v>5</v>
      </c>
      <c r="N36" s="276">
        <f>K36/M36</f>
        <v>22821.162423139249</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107.474121807204</v>
      </c>
    </row>
    <row r="43" spans="1:14" ht="15.75" thickBot="1">
      <c r="B43" s="823" t="s">
        <v>953</v>
      </c>
      <c r="C43" s="824"/>
      <c r="D43" s="824"/>
      <c r="E43" s="824"/>
      <c r="F43" s="824"/>
      <c r="G43" s="824"/>
      <c r="H43" s="824"/>
      <c r="I43" s="824"/>
      <c r="J43" s="824"/>
      <c r="K43" s="824"/>
      <c r="L43" s="824"/>
      <c r="M43" s="825"/>
      <c r="N43" s="102">
        <f>SUM(N36:N42)</f>
        <v>22928.636544946454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827">
        <f>VLOOKUP(A59,TRANSPORTE!A5:D94,4,FALSE)</f>
        <v>670.63038279485352</v>
      </c>
      <c r="M59" s="828"/>
      <c r="N59" s="291">
        <f>K59*L59</f>
        <v>470.78252872198715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470.78252872198715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5373.7060903601996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28773.125164028639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5754.6250328057286</v>
      </c>
      <c r="M83" s="858"/>
      <c r="N83" s="54"/>
    </row>
    <row r="84" spans="1:14">
      <c r="B84" s="92" t="s">
        <v>973</v>
      </c>
      <c r="C84" s="93"/>
      <c r="D84" s="93"/>
      <c r="E84" s="93"/>
      <c r="F84" s="93"/>
      <c r="G84" s="93"/>
      <c r="H84" s="93"/>
      <c r="I84" s="90"/>
      <c r="J84" s="91"/>
      <c r="K84" s="308">
        <v>0.05</v>
      </c>
      <c r="L84" s="857">
        <f>N78*K84</f>
        <v>1438.6562582014321</v>
      </c>
      <c r="M84" s="858"/>
      <c r="N84" s="54"/>
    </row>
    <row r="85" spans="1:14" ht="15.75" thickBot="1">
      <c r="B85" s="94" t="s">
        <v>974</v>
      </c>
      <c r="C85" s="95"/>
      <c r="D85" s="95"/>
      <c r="E85" s="95"/>
      <c r="F85" s="95"/>
      <c r="G85" s="95"/>
      <c r="H85" s="95"/>
      <c r="I85" s="96"/>
      <c r="J85" s="97"/>
      <c r="K85" s="309">
        <v>0.05</v>
      </c>
      <c r="L85" s="859">
        <f>N78*K85</f>
        <v>1438.6562582014321</v>
      </c>
      <c r="M85" s="860"/>
      <c r="N85" s="54"/>
    </row>
    <row r="86" spans="1:14" ht="15.75" thickBot="1">
      <c r="B86" s="823" t="s">
        <v>953</v>
      </c>
      <c r="C86" s="824"/>
      <c r="D86" s="824"/>
      <c r="E86" s="824"/>
      <c r="F86" s="824"/>
      <c r="G86" s="824"/>
      <c r="H86" s="824"/>
      <c r="I86" s="824"/>
      <c r="J86" s="824"/>
      <c r="K86" s="824"/>
      <c r="L86" s="824"/>
      <c r="M86" s="825"/>
      <c r="N86" s="55">
        <f>L83+L84+L85</f>
        <v>8631.9375492085928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37405.062713237232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114105.81211569624</v>
      </c>
      <c r="L36" s="274"/>
      <c r="M36" s="275">
        <v>4</v>
      </c>
      <c r="N36" s="276">
        <f>K36/M36</f>
        <v>28526.453028924061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67.663750000000007</v>
      </c>
    </row>
    <row r="43" spans="1:14" ht="15.75" thickBot="1">
      <c r="B43" s="823" t="s">
        <v>953</v>
      </c>
      <c r="C43" s="824"/>
      <c r="D43" s="824"/>
      <c r="E43" s="824"/>
      <c r="F43" s="824"/>
      <c r="G43" s="824"/>
      <c r="H43" s="824"/>
      <c r="I43" s="824"/>
      <c r="J43" s="824"/>
      <c r="K43" s="824"/>
      <c r="L43" s="824"/>
      <c r="M43" s="825"/>
      <c r="N43" s="102">
        <f>SUM(N36:N42)</f>
        <v>28594.116778924061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827">
        <f>VLOOKUP(A59,TRANSPORTE!A5:D94,4,FALSE)</f>
        <v>670.63038279485352</v>
      </c>
      <c r="M59" s="828"/>
      <c r="N59" s="291">
        <f>K59*L59</f>
        <v>2032.010059868406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2032.010059868406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3383.1875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34009.314338792465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6801.8628677584929</v>
      </c>
      <c r="M83" s="858"/>
      <c r="N83" s="54"/>
    </row>
    <row r="84" spans="1:14">
      <c r="B84" s="92" t="s">
        <v>973</v>
      </c>
      <c r="C84" s="93"/>
      <c r="D84" s="93"/>
      <c r="E84" s="93"/>
      <c r="F84" s="93"/>
      <c r="G84" s="93"/>
      <c r="H84" s="93"/>
      <c r="I84" s="90"/>
      <c r="J84" s="91"/>
      <c r="K84" s="308">
        <v>0.05</v>
      </c>
      <c r="L84" s="857">
        <f>N78*K84</f>
        <v>1700.4657169396232</v>
      </c>
      <c r="M84" s="858"/>
      <c r="N84" s="54"/>
    </row>
    <row r="85" spans="1:14" ht="15.75" thickBot="1">
      <c r="B85" s="94" t="s">
        <v>974</v>
      </c>
      <c r="C85" s="95"/>
      <c r="D85" s="95"/>
      <c r="E85" s="95"/>
      <c r="F85" s="95"/>
      <c r="G85" s="95"/>
      <c r="H85" s="95"/>
      <c r="I85" s="96"/>
      <c r="J85" s="97"/>
      <c r="K85" s="309">
        <v>0.05</v>
      </c>
      <c r="L85" s="859">
        <f>N78*K85</f>
        <v>1700.4657169396232</v>
      </c>
      <c r="M85" s="860"/>
      <c r="N85" s="54"/>
    </row>
    <row r="86" spans="1:14" ht="15.75" thickBot="1">
      <c r="B86" s="823" t="s">
        <v>953</v>
      </c>
      <c r="C86" s="824"/>
      <c r="D86" s="824"/>
      <c r="E86" s="824"/>
      <c r="F86" s="824"/>
      <c r="G86" s="824"/>
      <c r="H86" s="824"/>
      <c r="I86" s="824"/>
      <c r="J86" s="824"/>
      <c r="K86" s="824"/>
      <c r="L86" s="824"/>
      <c r="M86" s="825"/>
      <c r="N86" s="55">
        <f>L83+L84+L85</f>
        <v>10202.794301637739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44212.108640430204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144.34933333333333</v>
      </c>
    </row>
    <row r="43" spans="1:14" ht="15.75" thickBot="1">
      <c r="B43" s="823" t="s">
        <v>953</v>
      </c>
      <c r="C43" s="824"/>
      <c r="D43" s="824"/>
      <c r="E43" s="824"/>
      <c r="F43" s="824"/>
      <c r="G43" s="824"/>
      <c r="H43" s="824"/>
      <c r="I43" s="824"/>
      <c r="J43" s="824"/>
      <c r="K43" s="824"/>
      <c r="L43" s="824"/>
      <c r="M43" s="825"/>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1443.4933333333333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317.56853333333333</v>
      </c>
      <c r="M83" s="858"/>
      <c r="N83" s="54"/>
    </row>
    <row r="84" spans="1:14">
      <c r="B84" s="92" t="s">
        <v>973</v>
      </c>
      <c r="C84" s="93"/>
      <c r="D84" s="93"/>
      <c r="E84" s="93"/>
      <c r="F84" s="93"/>
      <c r="G84" s="93"/>
      <c r="H84" s="93"/>
      <c r="I84" s="90"/>
      <c r="J84" s="91"/>
      <c r="K84" s="308">
        <v>0.05</v>
      </c>
      <c r="L84" s="857">
        <f>N78*K84</f>
        <v>79.392133333333334</v>
      </c>
      <c r="M84" s="858"/>
      <c r="N84" s="54"/>
    </row>
    <row r="85" spans="1:14" ht="15.75" thickBot="1">
      <c r="B85" s="94" t="s">
        <v>974</v>
      </c>
      <c r="C85" s="95"/>
      <c r="D85" s="95"/>
      <c r="E85" s="95"/>
      <c r="F85" s="95"/>
      <c r="G85" s="95"/>
      <c r="H85" s="95"/>
      <c r="I85" s="96"/>
      <c r="J85" s="97"/>
      <c r="K85" s="309">
        <v>0.05</v>
      </c>
      <c r="L85" s="859">
        <f>N78*K85</f>
        <v>79.392133333333334</v>
      </c>
      <c r="M85" s="860"/>
      <c r="N85" s="54"/>
    </row>
    <row r="86" spans="1:14" ht="15.75" thickBot="1">
      <c r="B86" s="823" t="s">
        <v>953</v>
      </c>
      <c r="C86" s="824"/>
      <c r="D86" s="824"/>
      <c r="E86" s="824"/>
      <c r="F86" s="824"/>
      <c r="G86" s="824"/>
      <c r="H86" s="824"/>
      <c r="I86" s="824"/>
      <c r="J86" s="824"/>
      <c r="K86" s="824"/>
      <c r="L86" s="824"/>
      <c r="M86" s="825"/>
      <c r="N86" s="55">
        <f>L83+L84+L85</f>
        <v>476.3528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120666.83273656757</v>
      </c>
      <c r="L36" s="274"/>
      <c r="M36" s="275">
        <v>3</v>
      </c>
      <c r="N36" s="276">
        <f>K36/M36</f>
        <v>40222.277578855857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40312.495912189188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876.90003083630086</v>
      </c>
      <c r="M59" s="828"/>
      <c r="N59" s="291">
        <f>K59*L59</f>
        <v>1490.7300524217114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1490.7300524217114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50825.059297944237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10165.011859588849</v>
      </c>
      <c r="M83" s="858"/>
      <c r="N83" s="54"/>
    </row>
    <row r="84" spans="1:14">
      <c r="B84" s="92" t="s">
        <v>973</v>
      </c>
      <c r="C84" s="93"/>
      <c r="D84" s="93"/>
      <c r="E84" s="93"/>
      <c r="F84" s="93"/>
      <c r="G84" s="93"/>
      <c r="H84" s="93"/>
      <c r="I84" s="90"/>
      <c r="J84" s="91"/>
      <c r="K84" s="308">
        <v>0.05</v>
      </c>
      <c r="L84" s="857">
        <f>N78*K84</f>
        <v>2541.2529648972122</v>
      </c>
      <c r="M84" s="858"/>
      <c r="N84" s="54"/>
    </row>
    <row r="85" spans="1:14" ht="15.75" thickBot="1">
      <c r="B85" s="94" t="s">
        <v>974</v>
      </c>
      <c r="C85" s="95"/>
      <c r="D85" s="95"/>
      <c r="E85" s="95"/>
      <c r="F85" s="95"/>
      <c r="G85" s="95"/>
      <c r="H85" s="95"/>
      <c r="I85" s="96"/>
      <c r="J85" s="97"/>
      <c r="K85" s="309">
        <v>0.05</v>
      </c>
      <c r="L85" s="859">
        <f>N78*K85</f>
        <v>2541.2529648972122</v>
      </c>
      <c r="M85" s="860"/>
      <c r="N85" s="54"/>
    </row>
    <row r="86" spans="1:14" ht="15.75" thickBot="1">
      <c r="B86" s="823" t="s">
        <v>953</v>
      </c>
      <c r="C86" s="824"/>
      <c r="D86" s="824"/>
      <c r="E86" s="824"/>
      <c r="F86" s="824"/>
      <c r="G86" s="824"/>
      <c r="H86" s="824"/>
      <c r="I86" s="824"/>
      <c r="J86" s="824"/>
      <c r="K86" s="824"/>
      <c r="L86" s="824"/>
      <c r="M86" s="825"/>
      <c r="N86" s="55">
        <f>L83+L84+L85</f>
        <v>15247.517789383273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66072.577087327518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120666.83273656757</v>
      </c>
      <c r="L36" s="274"/>
      <c r="M36" s="275">
        <v>3</v>
      </c>
      <c r="N36" s="276">
        <f>K36/M36</f>
        <v>40222.277578855857</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40312.495912189188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876.90003083630086</v>
      </c>
      <c r="M59" s="828"/>
      <c r="N59" s="291">
        <f>K59*L59</f>
        <v>1490.7300524217114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1490.7300524217114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50825.059297944237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10165.011859588849</v>
      </c>
      <c r="M83" s="858"/>
      <c r="N83" s="54"/>
    </row>
    <row r="84" spans="1:14">
      <c r="B84" s="92" t="s">
        <v>973</v>
      </c>
      <c r="C84" s="93"/>
      <c r="D84" s="93"/>
      <c r="E84" s="93"/>
      <c r="F84" s="93"/>
      <c r="G84" s="93"/>
      <c r="H84" s="93"/>
      <c r="I84" s="90"/>
      <c r="J84" s="91"/>
      <c r="K84" s="308">
        <v>0.05</v>
      </c>
      <c r="L84" s="857">
        <f>N78*K84</f>
        <v>2541.2529648972122</v>
      </c>
      <c r="M84" s="858"/>
      <c r="N84" s="54"/>
    </row>
    <row r="85" spans="1:14" ht="15.75" thickBot="1">
      <c r="B85" s="94" t="s">
        <v>974</v>
      </c>
      <c r="C85" s="95"/>
      <c r="D85" s="95"/>
      <c r="E85" s="95"/>
      <c r="F85" s="95"/>
      <c r="G85" s="95"/>
      <c r="H85" s="95"/>
      <c r="I85" s="96"/>
      <c r="J85" s="97"/>
      <c r="K85" s="309">
        <v>0.05</v>
      </c>
      <c r="L85" s="859">
        <f>N78*K85</f>
        <v>2541.2529648972122</v>
      </c>
      <c r="M85" s="860"/>
      <c r="N85" s="54"/>
    </row>
    <row r="86" spans="1:14" ht="15.75" thickBot="1">
      <c r="B86" s="823" t="s">
        <v>953</v>
      </c>
      <c r="C86" s="824"/>
      <c r="D86" s="824"/>
      <c r="E86" s="824"/>
      <c r="F86" s="824"/>
      <c r="G86" s="824"/>
      <c r="H86" s="824"/>
      <c r="I86" s="824"/>
      <c r="J86" s="824"/>
      <c r="K86" s="824"/>
      <c r="L86" s="824"/>
      <c r="M86" s="825"/>
      <c r="N86" s="55">
        <f>L83+L84+L85</f>
        <v>15247.517789383273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66072.577087327518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45</v>
      </c>
      <c r="N36" s="276">
        <f>K36/M36</f>
        <v>3051.6374980796859</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3053.1411369685748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827">
        <f>VLOOKUP(A59,TRANSPORTE!A6:D117,4,FALSE)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3203.5050258574638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640.70100517149285</v>
      </c>
      <c r="M83" s="858"/>
      <c r="N83" s="54"/>
    </row>
    <row r="84" spans="1:14">
      <c r="B84" s="92" t="s">
        <v>973</v>
      </c>
      <c r="C84" s="93"/>
      <c r="D84" s="93"/>
      <c r="E84" s="93"/>
      <c r="F84" s="93"/>
      <c r="G84" s="93"/>
      <c r="H84" s="93"/>
      <c r="I84" s="90"/>
      <c r="J84" s="91"/>
      <c r="K84" s="308">
        <v>0.05</v>
      </c>
      <c r="L84" s="857">
        <f>N78*K84</f>
        <v>160.17525129287321</v>
      </c>
      <c r="M84" s="858"/>
      <c r="N84" s="54"/>
    </row>
    <row r="85" spans="1:14" ht="15.75" thickBot="1">
      <c r="B85" s="94" t="s">
        <v>974</v>
      </c>
      <c r="C85" s="95"/>
      <c r="D85" s="95"/>
      <c r="E85" s="95"/>
      <c r="F85" s="95"/>
      <c r="G85" s="95"/>
      <c r="H85" s="95"/>
      <c r="I85" s="96"/>
      <c r="J85" s="97"/>
      <c r="K85" s="309">
        <v>0.05</v>
      </c>
      <c r="L85" s="859">
        <f>N78*K85</f>
        <v>160.17525129287321</v>
      </c>
      <c r="M85" s="860"/>
      <c r="N85" s="54"/>
    </row>
    <row r="86" spans="1:14" ht="15.75" thickBot="1">
      <c r="B86" s="823" t="s">
        <v>953</v>
      </c>
      <c r="C86" s="824"/>
      <c r="D86" s="824"/>
      <c r="E86" s="824"/>
      <c r="F86" s="824"/>
      <c r="G86" s="824"/>
      <c r="H86" s="824"/>
      <c r="I86" s="824"/>
      <c r="J86" s="824"/>
      <c r="K86" s="824"/>
      <c r="L86" s="824"/>
      <c r="M86" s="825"/>
      <c r="N86" s="55">
        <f>L83+L84+L85</f>
        <v>961.05150775723928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4164.5565336147029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60.145555555555553</v>
      </c>
    </row>
    <row r="43" spans="1:14" ht="15.75" thickBot="1">
      <c r="B43" s="823" t="s">
        <v>953</v>
      </c>
      <c r="C43" s="824"/>
      <c r="D43" s="824"/>
      <c r="E43" s="824"/>
      <c r="F43" s="824"/>
      <c r="G43" s="824"/>
      <c r="H43" s="824"/>
      <c r="I43" s="824"/>
      <c r="J43" s="824"/>
      <c r="K43" s="824"/>
      <c r="L43" s="824"/>
      <c r="M43" s="825"/>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827">
        <f>VLOOKUP(A59,TRANSPORTE!A6:D117,4,FALSE)</f>
        <v>0</v>
      </c>
      <c r="M59" s="828"/>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601.45555555555552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661.60111111111109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132.32022222222221</v>
      </c>
      <c r="M83" s="858"/>
      <c r="N83" s="54"/>
    </row>
    <row r="84" spans="1:14">
      <c r="B84" s="92" t="s">
        <v>973</v>
      </c>
      <c r="C84" s="93"/>
      <c r="D84" s="93"/>
      <c r="E84" s="93"/>
      <c r="F84" s="93"/>
      <c r="G84" s="93"/>
      <c r="H84" s="93"/>
      <c r="I84" s="90"/>
      <c r="J84" s="91"/>
      <c r="K84" s="308">
        <v>0.05</v>
      </c>
      <c r="L84" s="857">
        <f>N78*K84</f>
        <v>33.080055555555553</v>
      </c>
      <c r="M84" s="858"/>
      <c r="N84" s="54"/>
    </row>
    <row r="85" spans="1:14" ht="15.75" thickBot="1">
      <c r="B85" s="94" t="s">
        <v>974</v>
      </c>
      <c r="C85" s="95"/>
      <c r="D85" s="95"/>
      <c r="E85" s="95"/>
      <c r="F85" s="95"/>
      <c r="G85" s="95"/>
      <c r="H85" s="95"/>
      <c r="I85" s="96"/>
      <c r="J85" s="97"/>
      <c r="K85" s="309">
        <v>0.05</v>
      </c>
      <c r="L85" s="859">
        <f>N78*K85</f>
        <v>33.080055555555553</v>
      </c>
      <c r="M85" s="860"/>
      <c r="N85" s="54"/>
    </row>
    <row r="86" spans="1:14" ht="15.75" thickBot="1">
      <c r="B86" s="823" t="s">
        <v>953</v>
      </c>
      <c r="C86" s="824"/>
      <c r="D86" s="824"/>
      <c r="E86" s="824"/>
      <c r="F86" s="824"/>
      <c r="G86" s="824"/>
      <c r="H86" s="824"/>
      <c r="I86" s="824"/>
      <c r="J86" s="824"/>
      <c r="K86" s="824"/>
      <c r="L86" s="824"/>
      <c r="M86" s="825"/>
      <c r="N86" s="55">
        <f>L83+L84+L85</f>
        <v>198.48033333333333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860.0814444444444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45</v>
      </c>
      <c r="N36" s="276">
        <f>K36/M36</f>
        <v>3051.6374980796859</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3053.1411369685748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827">
        <f>VLOOKUP(A59,TRANSPORTE!A6:D117,4,FALSE)</f>
        <v>744.80616755852668</v>
      </c>
      <c r="M59" s="828"/>
      <c r="N59" s="291">
        <f>K59*L59</f>
        <v>603.66167477534805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603.66167477534805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3807.1667006328116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761.43334012656237</v>
      </c>
      <c r="M83" s="858"/>
      <c r="N83" s="54"/>
    </row>
    <row r="84" spans="1:14">
      <c r="B84" s="92" t="s">
        <v>973</v>
      </c>
      <c r="C84" s="93"/>
      <c r="D84" s="93"/>
      <c r="E84" s="93"/>
      <c r="F84" s="93"/>
      <c r="G84" s="93"/>
      <c r="H84" s="93"/>
      <c r="I84" s="90"/>
      <c r="J84" s="91"/>
      <c r="K84" s="308">
        <v>0.05</v>
      </c>
      <c r="L84" s="857">
        <f>N78*K84</f>
        <v>190.35833503164059</v>
      </c>
      <c r="M84" s="858"/>
      <c r="N84" s="54"/>
    </row>
    <row r="85" spans="1:14" ht="15.75" thickBot="1">
      <c r="B85" s="94" t="s">
        <v>974</v>
      </c>
      <c r="C85" s="95"/>
      <c r="D85" s="95"/>
      <c r="E85" s="95"/>
      <c r="F85" s="95"/>
      <c r="G85" s="95"/>
      <c r="H85" s="95"/>
      <c r="I85" s="96"/>
      <c r="J85" s="97"/>
      <c r="K85" s="309">
        <v>0.05</v>
      </c>
      <c r="L85" s="859">
        <f>N78*K85</f>
        <v>190.35833503164059</v>
      </c>
      <c r="M85" s="860"/>
      <c r="N85" s="54"/>
    </row>
    <row r="86" spans="1:14" ht="15.75" thickBot="1">
      <c r="B86" s="823" t="s">
        <v>953</v>
      </c>
      <c r="C86" s="824"/>
      <c r="D86" s="824"/>
      <c r="E86" s="824"/>
      <c r="F86" s="824"/>
      <c r="G86" s="824"/>
      <c r="H86" s="824"/>
      <c r="I86" s="824"/>
      <c r="J86" s="824"/>
      <c r="K86" s="824"/>
      <c r="L86" s="824"/>
      <c r="M86" s="825"/>
      <c r="N86" s="55">
        <f>L83+L84+L85</f>
        <v>1142.1500101898434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4949.3167108226553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VLOOKUP(A36,EQUIPOS!A5:D154,4,FALSE)</f>
        <v>278791.49854956393</v>
      </c>
      <c r="L36" s="274"/>
      <c r="M36" s="275">
        <v>0.625</v>
      </c>
      <c r="N36" s="276">
        <f>K36/M36</f>
        <v>446066.39767930226</v>
      </c>
    </row>
    <row r="37" spans="1:14">
      <c r="A37" s="111" t="s">
        <v>241</v>
      </c>
      <c r="B37" s="836" t="str">
        <f>VLOOKUP(A37,EQUIPOS!A7:D154,3,FALSE)</f>
        <v>Grúa (capacidad 15 ton)</v>
      </c>
      <c r="C37" s="837"/>
      <c r="D37" s="837"/>
      <c r="E37" s="837"/>
      <c r="F37" s="837"/>
      <c r="G37" s="837"/>
      <c r="H37" s="838"/>
      <c r="I37" s="271"/>
      <c r="J37" s="272"/>
      <c r="K37" s="273">
        <f>VLOOKUP(A37,EQUIPOS!A6:D154,4,FALSE)</f>
        <v>109697.21314347046</v>
      </c>
      <c r="L37" s="274"/>
      <c r="M37" s="275">
        <v>0.625</v>
      </c>
      <c r="N37" s="276">
        <f>K37/M37</f>
        <v>175515.54102955275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2706.55</v>
      </c>
    </row>
    <row r="43" spans="1:14" ht="15.75" thickBot="1">
      <c r="B43" s="823" t="s">
        <v>953</v>
      </c>
      <c r="C43" s="824"/>
      <c r="D43" s="824"/>
      <c r="E43" s="824"/>
      <c r="F43" s="824"/>
      <c r="G43" s="824"/>
      <c r="H43" s="824"/>
      <c r="I43" s="824"/>
      <c r="J43" s="824"/>
      <c r="K43" s="824"/>
      <c r="L43" s="824"/>
      <c r="M43" s="825"/>
      <c r="N43" s="398">
        <f>SUM(N36:N42)</f>
        <v>624288.48870885512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62862.971629318876</v>
      </c>
      <c r="N51" s="276">
        <f>K51*M51</f>
        <v>125725.94325863775</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164521.86509139126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842941.35380024638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168588.27076004929</v>
      </c>
      <c r="M83" s="858"/>
      <c r="N83" s="54"/>
    </row>
    <row r="84" spans="1:14">
      <c r="B84" s="92" t="s">
        <v>973</v>
      </c>
      <c r="C84" s="93"/>
      <c r="D84" s="93"/>
      <c r="E84" s="93"/>
      <c r="F84" s="93"/>
      <c r="G84" s="93"/>
      <c r="H84" s="93"/>
      <c r="I84" s="90"/>
      <c r="J84" s="91"/>
      <c r="K84" s="308">
        <v>0.05</v>
      </c>
      <c r="L84" s="857">
        <f>N78*K84</f>
        <v>42147.067690012322</v>
      </c>
      <c r="M84" s="858"/>
      <c r="N84" s="54"/>
    </row>
    <row r="85" spans="1:14" ht="15.75" thickBot="1">
      <c r="B85" s="94" t="s">
        <v>974</v>
      </c>
      <c r="C85" s="95"/>
      <c r="D85" s="95"/>
      <c r="E85" s="95"/>
      <c r="F85" s="95"/>
      <c r="G85" s="95"/>
      <c r="H85" s="95"/>
      <c r="I85" s="96"/>
      <c r="J85" s="97"/>
      <c r="K85" s="309">
        <v>0.05</v>
      </c>
      <c r="L85" s="859">
        <f>N78*K85</f>
        <v>42147.067690012322</v>
      </c>
      <c r="M85" s="860"/>
      <c r="N85" s="54"/>
    </row>
    <row r="86" spans="1:14" ht="15.75" thickBot="1">
      <c r="B86" s="823" t="s">
        <v>953</v>
      </c>
      <c r="C86" s="824"/>
      <c r="D86" s="824"/>
      <c r="E86" s="824"/>
      <c r="F86" s="824"/>
      <c r="G86" s="824"/>
      <c r="H86" s="824"/>
      <c r="I86" s="824"/>
      <c r="J86" s="824"/>
      <c r="K86" s="824"/>
      <c r="L86" s="824"/>
      <c r="M86" s="825"/>
      <c r="N86" s="55">
        <f>L83+L84+L85</f>
        <v>252882.40614007396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1095823.7599403204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278791.49854956393</v>
      </c>
      <c r="L36" s="274"/>
      <c r="M36" s="275">
        <v>0.5</v>
      </c>
      <c r="N36" s="276">
        <f>K36/M36</f>
        <v>557582.99709912785</v>
      </c>
    </row>
    <row r="37" spans="1:14">
      <c r="A37" s="111" t="s">
        <v>241</v>
      </c>
      <c r="B37" s="836" t="str">
        <f>VLOOKUP(A37,EQUIPOS!A7:D154,3,FALSE)</f>
        <v>Grúa (capacidad 15 ton)</v>
      </c>
      <c r="C37" s="837"/>
      <c r="D37" s="837"/>
      <c r="E37" s="837"/>
      <c r="F37" s="837"/>
      <c r="G37" s="837"/>
      <c r="H37" s="838"/>
      <c r="I37" s="271"/>
      <c r="J37" s="272"/>
      <c r="K37" s="273">
        <f>VLOOKUP(A37,EQUIPOS!A7:D164,4,FALSE)</f>
        <v>109697.21314347046</v>
      </c>
      <c r="L37" s="274"/>
      <c r="M37" s="275">
        <v>0.5</v>
      </c>
      <c r="N37" s="276">
        <f>K37/M37</f>
        <v>219394.42628694093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3383.1875</v>
      </c>
    </row>
    <row r="43" spans="1:14" ht="15.75" thickBot="1">
      <c r="B43" s="823" t="s">
        <v>953</v>
      </c>
      <c r="C43" s="824"/>
      <c r="D43" s="824"/>
      <c r="E43" s="824"/>
      <c r="F43" s="824"/>
      <c r="G43" s="824"/>
      <c r="H43" s="824"/>
      <c r="I43" s="824"/>
      <c r="J43" s="824"/>
      <c r="K43" s="824"/>
      <c r="L43" s="824"/>
      <c r="M43" s="825"/>
      <c r="N43" s="398">
        <f>SUM(N36:N42)</f>
        <v>780360.61088606878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62862.971629318876</v>
      </c>
      <c r="N51" s="276">
        <f>K51*M51</f>
        <v>125725.94325863775</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164521.86509139126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67663.75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1012546.22597746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202509.24519549203</v>
      </c>
      <c r="M83" s="858"/>
      <c r="N83" s="54"/>
    </row>
    <row r="84" spans="1:14">
      <c r="B84" s="92" t="s">
        <v>973</v>
      </c>
      <c r="C84" s="93"/>
      <c r="D84" s="93"/>
      <c r="E84" s="93"/>
      <c r="F84" s="93"/>
      <c r="G84" s="93"/>
      <c r="H84" s="93"/>
      <c r="I84" s="90"/>
      <c r="J84" s="91"/>
      <c r="K84" s="308">
        <v>0.05</v>
      </c>
      <c r="L84" s="857">
        <f>N78*K84</f>
        <v>50627.311298873006</v>
      </c>
      <c r="M84" s="858"/>
      <c r="N84" s="54"/>
    </row>
    <row r="85" spans="1:14" ht="15.75" thickBot="1">
      <c r="B85" s="94" t="s">
        <v>974</v>
      </c>
      <c r="C85" s="95"/>
      <c r="D85" s="95"/>
      <c r="E85" s="95"/>
      <c r="F85" s="95"/>
      <c r="G85" s="95"/>
      <c r="H85" s="95"/>
      <c r="I85" s="96"/>
      <c r="J85" s="97"/>
      <c r="K85" s="309">
        <v>0.05</v>
      </c>
      <c r="L85" s="859">
        <f>N78*K85</f>
        <v>50627.311298873006</v>
      </c>
      <c r="M85" s="860"/>
      <c r="N85" s="54"/>
    </row>
    <row r="86" spans="1:14" ht="15.75" thickBot="1">
      <c r="B86" s="823" t="s">
        <v>953</v>
      </c>
      <c r="C86" s="824"/>
      <c r="D86" s="824"/>
      <c r="E86" s="824"/>
      <c r="F86" s="824"/>
      <c r="G86" s="824"/>
      <c r="H86" s="824"/>
      <c r="I86" s="824"/>
      <c r="J86" s="824"/>
      <c r="K86" s="824"/>
      <c r="L86" s="824"/>
      <c r="M86" s="825"/>
      <c r="N86" s="55">
        <f>L83+L84+L85</f>
        <v>303763.86779323802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1316310.0937706982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278791.49854956393</v>
      </c>
      <c r="L36" s="274"/>
      <c r="M36" s="275">
        <v>0.4375</v>
      </c>
      <c r="N36" s="276">
        <f>K36/M36</f>
        <v>637237.7109704318</v>
      </c>
    </row>
    <row r="37" spans="1:14">
      <c r="A37" s="111" t="s">
        <v>241</v>
      </c>
      <c r="B37" s="836" t="str">
        <f>VLOOKUP(A37,EQUIPOS!A7:D154,3,FALSE)</f>
        <v>Grúa (capacidad 15 ton)</v>
      </c>
      <c r="C37" s="837"/>
      <c r="D37" s="837"/>
      <c r="E37" s="837"/>
      <c r="F37" s="837"/>
      <c r="G37" s="837"/>
      <c r="H37" s="838"/>
      <c r="I37" s="271"/>
      <c r="J37" s="272"/>
      <c r="K37" s="273">
        <f>VLOOKUP(A37,EQUIPOS!A7:D164,4,FALSE)</f>
        <v>109697.21314347046</v>
      </c>
      <c r="L37" s="274"/>
      <c r="M37" s="275">
        <v>0.4375</v>
      </c>
      <c r="N37" s="276">
        <f>K37/M37</f>
        <v>250736.48718507536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3866.5</v>
      </c>
    </row>
    <row r="43" spans="1:14" ht="15.75" thickBot="1">
      <c r="B43" s="823" t="s">
        <v>953</v>
      </c>
      <c r="C43" s="824"/>
      <c r="D43" s="824"/>
      <c r="E43" s="824"/>
      <c r="F43" s="824"/>
      <c r="G43" s="824"/>
      <c r="H43" s="824"/>
      <c r="I43" s="824"/>
      <c r="J43" s="824"/>
      <c r="K43" s="824"/>
      <c r="L43" s="824"/>
      <c r="M43" s="825"/>
      <c r="N43" s="398">
        <f>SUM(N36:N42)</f>
        <v>891840.69815550721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62862.971629318876</v>
      </c>
      <c r="N51" s="276">
        <f>K51*M51</f>
        <v>125725.94325863775</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164521.86509139126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77330</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1133692.5632468984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226738.51264937967</v>
      </c>
      <c r="M83" s="858"/>
      <c r="N83" s="54"/>
    </row>
    <row r="84" spans="1:14">
      <c r="B84" s="92" t="s">
        <v>973</v>
      </c>
      <c r="C84" s="93"/>
      <c r="D84" s="93"/>
      <c r="E84" s="93"/>
      <c r="F84" s="93"/>
      <c r="G84" s="93"/>
      <c r="H84" s="93"/>
      <c r="I84" s="90"/>
      <c r="J84" s="91"/>
      <c r="K84" s="308">
        <v>0.05</v>
      </c>
      <c r="L84" s="857">
        <f>N78*K84</f>
        <v>56684.628162344918</v>
      </c>
      <c r="M84" s="858"/>
      <c r="N84" s="54"/>
    </row>
    <row r="85" spans="1:14" ht="15.75" thickBot="1">
      <c r="B85" s="94" t="s">
        <v>974</v>
      </c>
      <c r="C85" s="95"/>
      <c r="D85" s="95"/>
      <c r="E85" s="95"/>
      <c r="F85" s="95"/>
      <c r="G85" s="95"/>
      <c r="H85" s="95"/>
      <c r="I85" s="96"/>
      <c r="J85" s="97"/>
      <c r="K85" s="309">
        <v>0.05</v>
      </c>
      <c r="L85" s="859">
        <f>N78*K85</f>
        <v>56684.628162344918</v>
      </c>
      <c r="M85" s="860"/>
      <c r="N85" s="54"/>
    </row>
    <row r="86" spans="1:14" ht="15.75" thickBot="1">
      <c r="B86" s="823" t="s">
        <v>953</v>
      </c>
      <c r="C86" s="824"/>
      <c r="D86" s="824"/>
      <c r="E86" s="824"/>
      <c r="F86" s="824"/>
      <c r="G86" s="824"/>
      <c r="H86" s="824"/>
      <c r="I86" s="824"/>
      <c r="J86" s="824"/>
      <c r="K86" s="824"/>
      <c r="L86" s="824"/>
      <c r="M86" s="825"/>
      <c r="N86" s="55">
        <f>L83+L84+L85</f>
        <v>340107.76897406951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1473800.3322209679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278791.49854956393</v>
      </c>
      <c r="L36" s="274"/>
      <c r="M36" s="275">
        <v>0.875</v>
      </c>
      <c r="N36" s="276">
        <f>K36/M36</f>
        <v>318618.8554852159</v>
      </c>
    </row>
    <row r="37" spans="1:14">
      <c r="A37" s="111" t="s">
        <v>241</v>
      </c>
      <c r="B37" s="836" t="str">
        <f>VLOOKUP(A37,EQUIPOS!A7:D154,3,FALSE)</f>
        <v>Grúa (capacidad 15 ton)</v>
      </c>
      <c r="C37" s="837"/>
      <c r="D37" s="837"/>
      <c r="E37" s="837"/>
      <c r="F37" s="837"/>
      <c r="G37" s="837"/>
      <c r="H37" s="838"/>
      <c r="I37" s="271"/>
      <c r="J37" s="272"/>
      <c r="K37" s="273">
        <f>VLOOKUP(A37,EQUIPOS!A7:D164,4,FALSE)</f>
        <v>109697.21314347046</v>
      </c>
      <c r="L37" s="274"/>
      <c r="M37" s="275">
        <v>0.875</v>
      </c>
      <c r="N37" s="276">
        <f>K37/M37</f>
        <v>125368.24359253768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1546.6000000000001</v>
      </c>
    </row>
    <row r="43" spans="1:14" ht="15.75" thickBot="1">
      <c r="B43" s="823" t="s">
        <v>953</v>
      </c>
      <c r="C43" s="824"/>
      <c r="D43" s="824"/>
      <c r="E43" s="824"/>
      <c r="F43" s="824"/>
      <c r="G43" s="824"/>
      <c r="H43" s="824"/>
      <c r="I43" s="824"/>
      <c r="J43" s="824"/>
      <c r="K43" s="824"/>
      <c r="L43" s="824"/>
      <c r="M43" s="825"/>
      <c r="N43" s="398">
        <f>SUM(N36:N42)</f>
        <v>445533.69907775358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30932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515261.6209105071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103052.32418210142</v>
      </c>
      <c r="M83" s="858"/>
      <c r="N83" s="54"/>
    </row>
    <row r="84" spans="1:14">
      <c r="B84" s="92" t="s">
        <v>973</v>
      </c>
      <c r="C84" s="93"/>
      <c r="D84" s="93"/>
      <c r="E84" s="93"/>
      <c r="F84" s="93"/>
      <c r="G84" s="93"/>
      <c r="H84" s="93"/>
      <c r="I84" s="90"/>
      <c r="J84" s="91"/>
      <c r="K84" s="308">
        <v>0.05</v>
      </c>
      <c r="L84" s="857">
        <f>N78*K84</f>
        <v>25763.081045525356</v>
      </c>
      <c r="M84" s="858"/>
      <c r="N84" s="54"/>
    </row>
    <row r="85" spans="1:14" ht="15.75" thickBot="1">
      <c r="B85" s="94" t="s">
        <v>974</v>
      </c>
      <c r="C85" s="95"/>
      <c r="D85" s="95"/>
      <c r="E85" s="95"/>
      <c r="F85" s="95"/>
      <c r="G85" s="95"/>
      <c r="H85" s="95"/>
      <c r="I85" s="96"/>
      <c r="J85" s="97"/>
      <c r="K85" s="309">
        <v>0.05</v>
      </c>
      <c r="L85" s="859">
        <f>N78*K85</f>
        <v>25763.081045525356</v>
      </c>
      <c r="M85" s="860"/>
      <c r="N85" s="54"/>
    </row>
    <row r="86" spans="1:14" ht="15.75" thickBot="1">
      <c r="B86" s="823" t="s">
        <v>953</v>
      </c>
      <c r="C86" s="824"/>
      <c r="D86" s="824"/>
      <c r="E86" s="824"/>
      <c r="F86" s="824"/>
      <c r="G86" s="824"/>
      <c r="H86" s="824"/>
      <c r="I86" s="824"/>
      <c r="J86" s="824"/>
      <c r="K86" s="824"/>
      <c r="L86" s="824"/>
      <c r="M86" s="825"/>
      <c r="N86" s="55">
        <f>L83+L84+L85</f>
        <v>154578.48627315214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669840.10718365922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278791.49854956393</v>
      </c>
      <c r="L36" s="274"/>
      <c r="M36" s="275">
        <v>0.75</v>
      </c>
      <c r="N36" s="276">
        <f>K36/M36</f>
        <v>371721.99806608522</v>
      </c>
    </row>
    <row r="37" spans="1:14">
      <c r="A37" s="111" t="s">
        <v>241</v>
      </c>
      <c r="B37" s="836" t="str">
        <f>VLOOKUP(A37,EQUIPOS!A7:D154,3,FALSE)</f>
        <v>Grúa (capacidad 15 ton)</v>
      </c>
      <c r="C37" s="837"/>
      <c r="D37" s="837"/>
      <c r="E37" s="837"/>
      <c r="F37" s="837"/>
      <c r="G37" s="837"/>
      <c r="H37" s="838"/>
      <c r="I37" s="271"/>
      <c r="J37" s="272"/>
      <c r="K37" s="273">
        <f>VLOOKUP(A37,EQUIPOS!A7:D164,4,FALSE)</f>
        <v>109697.21314347046</v>
      </c>
      <c r="L37" s="274"/>
      <c r="M37" s="275">
        <v>0.75</v>
      </c>
      <c r="N37" s="276">
        <f>K37/M37</f>
        <v>146262.95085796062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1804.3666666666668</v>
      </c>
    </row>
    <row r="43" spans="1:14" ht="15.75" thickBot="1">
      <c r="B43" s="823" t="s">
        <v>953</v>
      </c>
      <c r="C43" s="824"/>
      <c r="D43" s="824"/>
      <c r="E43" s="824"/>
      <c r="F43" s="824"/>
      <c r="G43" s="824"/>
      <c r="H43" s="824"/>
      <c r="I43" s="824"/>
      <c r="J43" s="824"/>
      <c r="K43" s="824"/>
      <c r="L43" s="824"/>
      <c r="M43" s="825"/>
      <c r="N43" s="398">
        <f>SUM(N36:N42)</f>
        <v>519789.31559071247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36087.333333333336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594672.57075679942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118934.51415135989</v>
      </c>
      <c r="M83" s="858"/>
      <c r="N83" s="54"/>
    </row>
    <row r="84" spans="1:14">
      <c r="B84" s="92" t="s">
        <v>973</v>
      </c>
      <c r="C84" s="93"/>
      <c r="D84" s="93"/>
      <c r="E84" s="93"/>
      <c r="F84" s="93"/>
      <c r="G84" s="93"/>
      <c r="H84" s="93"/>
      <c r="I84" s="90"/>
      <c r="J84" s="91"/>
      <c r="K84" s="308">
        <v>0.05</v>
      </c>
      <c r="L84" s="857">
        <f>N78*K84</f>
        <v>29733.628537839973</v>
      </c>
      <c r="M84" s="858"/>
      <c r="N84" s="54"/>
    </row>
    <row r="85" spans="1:14" ht="15.75" thickBot="1">
      <c r="B85" s="94" t="s">
        <v>974</v>
      </c>
      <c r="C85" s="95"/>
      <c r="D85" s="95"/>
      <c r="E85" s="95"/>
      <c r="F85" s="95"/>
      <c r="G85" s="95"/>
      <c r="H85" s="95"/>
      <c r="I85" s="96"/>
      <c r="J85" s="97"/>
      <c r="K85" s="309">
        <v>0.05</v>
      </c>
      <c r="L85" s="859">
        <f>N78*K85</f>
        <v>29733.628537839973</v>
      </c>
      <c r="M85" s="860"/>
      <c r="N85" s="54"/>
    </row>
    <row r="86" spans="1:14" ht="15.75" thickBot="1">
      <c r="B86" s="823" t="s">
        <v>953</v>
      </c>
      <c r="C86" s="824"/>
      <c r="D86" s="824"/>
      <c r="E86" s="824"/>
      <c r="F86" s="824"/>
      <c r="G86" s="824"/>
      <c r="H86" s="824"/>
      <c r="I86" s="824"/>
      <c r="J86" s="824"/>
      <c r="K86" s="824"/>
      <c r="L86" s="824"/>
      <c r="M86" s="825"/>
      <c r="N86" s="55">
        <f>L83+L84+L85</f>
        <v>178401.77122703983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773074.34198383929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278791.49854956393</v>
      </c>
      <c r="L36" s="274"/>
      <c r="M36" s="275">
        <v>0.6875</v>
      </c>
      <c r="N36" s="276">
        <f>K36/M36</f>
        <v>405514.90698118391</v>
      </c>
    </row>
    <row r="37" spans="1:14">
      <c r="A37" s="111" t="s">
        <v>241</v>
      </c>
      <c r="B37" s="836" t="str">
        <f>VLOOKUP(A37,EQUIPOS!A7:D154,3,FALSE)</f>
        <v>Grúa (capacidad 15 ton)</v>
      </c>
      <c r="C37" s="837"/>
      <c r="D37" s="837"/>
      <c r="E37" s="837"/>
      <c r="F37" s="837"/>
      <c r="G37" s="837"/>
      <c r="H37" s="838"/>
      <c r="I37" s="271"/>
      <c r="J37" s="272"/>
      <c r="K37" s="273">
        <f>VLOOKUP(A37,EQUIPOS!A7:D164,4,FALSE)</f>
        <v>109697.21314347046</v>
      </c>
      <c r="L37" s="274"/>
      <c r="M37" s="275">
        <v>0.6875</v>
      </c>
      <c r="N37" s="276">
        <f>K37/M37</f>
        <v>159559.58275413886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1968.4</v>
      </c>
    </row>
    <row r="43" spans="1:14" ht="15.75" thickBot="1">
      <c r="B43" s="823" t="s">
        <v>953</v>
      </c>
      <c r="C43" s="824"/>
      <c r="D43" s="824"/>
      <c r="E43" s="824"/>
      <c r="F43" s="824"/>
      <c r="G43" s="824"/>
      <c r="H43" s="824"/>
      <c r="I43" s="824"/>
      <c r="J43" s="824"/>
      <c r="K43" s="824"/>
      <c r="L43" s="824"/>
      <c r="M43" s="825"/>
      <c r="N43" s="398">
        <f>SUM(N36:N42)</f>
        <v>567042.88973532279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39368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645206.81156807626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129041.36231361526</v>
      </c>
      <c r="M83" s="858"/>
      <c r="N83" s="54"/>
    </row>
    <row r="84" spans="1:14">
      <c r="B84" s="92" t="s">
        <v>973</v>
      </c>
      <c r="C84" s="93"/>
      <c r="D84" s="93"/>
      <c r="E84" s="93"/>
      <c r="F84" s="93"/>
      <c r="G84" s="93"/>
      <c r="H84" s="93"/>
      <c r="I84" s="90"/>
      <c r="J84" s="91"/>
      <c r="K84" s="308">
        <v>0.05</v>
      </c>
      <c r="L84" s="857">
        <f>N78*K84</f>
        <v>32260.340578403815</v>
      </c>
      <c r="M84" s="858"/>
      <c r="N84" s="54"/>
    </row>
    <row r="85" spans="1:14" ht="15.75" thickBot="1">
      <c r="B85" s="94" t="s">
        <v>974</v>
      </c>
      <c r="C85" s="95"/>
      <c r="D85" s="95"/>
      <c r="E85" s="95"/>
      <c r="F85" s="95"/>
      <c r="G85" s="95"/>
      <c r="H85" s="95"/>
      <c r="I85" s="96"/>
      <c r="J85" s="97"/>
      <c r="K85" s="309">
        <v>0.05</v>
      </c>
      <c r="L85" s="859">
        <f>N78*K85</f>
        <v>32260.340578403815</v>
      </c>
      <c r="M85" s="860"/>
      <c r="N85" s="54"/>
    </row>
    <row r="86" spans="1:14" ht="15.75" thickBot="1">
      <c r="B86" s="823" t="s">
        <v>953</v>
      </c>
      <c r="C86" s="824"/>
      <c r="D86" s="824"/>
      <c r="E86" s="824"/>
      <c r="F86" s="824"/>
      <c r="G86" s="824"/>
      <c r="H86" s="824"/>
      <c r="I86" s="824"/>
      <c r="J86" s="824"/>
      <c r="K86" s="824"/>
      <c r="L86" s="824"/>
      <c r="M86" s="825"/>
      <c r="N86" s="55">
        <f>L83+L84+L85</f>
        <v>193562.04347042288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838768.85503849911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5" t="s">
        <v>241</v>
      </c>
      <c r="B36" s="836" t="str">
        <f>VLOOKUP(A36,EQUIPOS!A6:D154,3,FALSE)</f>
        <v>Grúa (capacidad 15 ton)</v>
      </c>
      <c r="C36" s="837"/>
      <c r="D36" s="837"/>
      <c r="E36" s="837"/>
      <c r="F36" s="837"/>
      <c r="G36" s="837"/>
      <c r="H36" s="838"/>
      <c r="I36" s="271"/>
      <c r="J36" s="272"/>
      <c r="K36" s="273">
        <f>VLOOKUP(A36,EQUIPOS!A6:D163,4,FALSE)</f>
        <v>109697.21314347046</v>
      </c>
      <c r="L36" s="274"/>
      <c r="M36" s="400">
        <v>1.125</v>
      </c>
      <c r="N36" s="276">
        <f>K36/M36</f>
        <v>97508.633905307084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1202.9111111111113</v>
      </c>
    </row>
    <row r="43" spans="1:14" ht="15.75" thickBot="1">
      <c r="B43" s="823" t="s">
        <v>953</v>
      </c>
      <c r="C43" s="824"/>
      <c r="D43" s="824"/>
      <c r="E43" s="824"/>
      <c r="F43" s="824"/>
      <c r="G43" s="824"/>
      <c r="H43" s="824"/>
      <c r="I43" s="824"/>
      <c r="J43" s="824"/>
      <c r="K43" s="824"/>
      <c r="L43" s="824"/>
      <c r="M43" s="825"/>
      <c r="N43" s="398">
        <f>SUM(N36:N42)</f>
        <v>98711.545016418197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2398.0623753511018</v>
      </c>
      <c r="N48" s="276">
        <f>K48*M48</f>
        <v>23980.623753511019</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1885.7537827880353</v>
      </c>
      <c r="N49" s="276">
        <f>K49*M49</f>
        <v>1885.7537827880353</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12929.544296454465</v>
      </c>
      <c r="N50" s="276">
        <f>K50*M50</f>
        <v>12929.544296454465</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24058.222222222223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161565.68907139395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32313.137814278791</v>
      </c>
      <c r="M83" s="858"/>
      <c r="N83" s="54"/>
    </row>
    <row r="84" spans="1:14">
      <c r="B84" s="92" t="s">
        <v>973</v>
      </c>
      <c r="C84" s="93"/>
      <c r="D84" s="93"/>
      <c r="E84" s="93"/>
      <c r="F84" s="93"/>
      <c r="G84" s="93"/>
      <c r="H84" s="93"/>
      <c r="I84" s="90"/>
      <c r="J84" s="91"/>
      <c r="K84" s="308">
        <v>0.05</v>
      </c>
      <c r="L84" s="857">
        <f>N78*K84</f>
        <v>8078.2844535696977</v>
      </c>
      <c r="M84" s="858"/>
      <c r="N84" s="54"/>
    </row>
    <row r="85" spans="1:14" ht="15.75" thickBot="1">
      <c r="B85" s="94" t="s">
        <v>974</v>
      </c>
      <c r="C85" s="95"/>
      <c r="D85" s="95"/>
      <c r="E85" s="95"/>
      <c r="F85" s="95"/>
      <c r="G85" s="95"/>
      <c r="H85" s="95"/>
      <c r="I85" s="96"/>
      <c r="J85" s="97"/>
      <c r="K85" s="309">
        <v>0.05</v>
      </c>
      <c r="L85" s="859">
        <f>N78*K85</f>
        <v>8078.2844535696977</v>
      </c>
      <c r="M85" s="860"/>
      <c r="N85" s="54"/>
    </row>
    <row r="86" spans="1:14" ht="15.75" thickBot="1">
      <c r="B86" s="823" t="s">
        <v>953</v>
      </c>
      <c r="C86" s="824"/>
      <c r="D86" s="824"/>
      <c r="E86" s="824"/>
      <c r="F86" s="824"/>
      <c r="G86" s="824"/>
      <c r="H86" s="824"/>
      <c r="I86" s="824"/>
      <c r="J86" s="824"/>
      <c r="K86" s="824"/>
      <c r="L86" s="824"/>
      <c r="M86" s="825"/>
      <c r="N86" s="55">
        <f>L83+L84+L85</f>
        <v>48469.706721418188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210035.39579281214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8" t="s">
        <v>241</v>
      </c>
      <c r="B36" s="836" t="str">
        <f>VLOOKUP(A36,EQUIPOS!A6:D154,3,FALSE)</f>
        <v>Grúa (capacidad 15 ton)</v>
      </c>
      <c r="C36" s="837"/>
      <c r="D36" s="837"/>
      <c r="E36" s="837"/>
      <c r="F36" s="837"/>
      <c r="G36" s="837"/>
      <c r="H36" s="838"/>
      <c r="I36" s="271"/>
      <c r="J36" s="272"/>
      <c r="K36" s="273">
        <f>VLOOKUP(A36,EQUIPOS!A6:D163,4,FALSE)</f>
        <v>109697.21314347046</v>
      </c>
      <c r="L36" s="274"/>
      <c r="M36" s="466">
        <v>1</v>
      </c>
      <c r="N36" s="276">
        <f>K36/M36</f>
        <v>109697.21314347046</v>
      </c>
    </row>
    <row r="37" spans="1:14">
      <c r="A37" s="158" t="s">
        <v>373</v>
      </c>
      <c r="B37" s="836" t="str">
        <f>VLOOKUP(A37,EQUIPOS!A7:D154,3,FALSE)</f>
        <v>Volqueta 6 m3</v>
      </c>
      <c r="C37" s="837"/>
      <c r="D37" s="837"/>
      <c r="E37" s="837"/>
      <c r="F37" s="837"/>
      <c r="G37" s="837"/>
      <c r="H37" s="838"/>
      <c r="I37" s="271"/>
      <c r="J37" s="272"/>
      <c r="K37" s="273">
        <f>VLOOKUP(A37,EQUIPOS!A7:D164,4,FALSE)</f>
        <v>101721.24993598952</v>
      </c>
      <c r="L37" s="274"/>
      <c r="M37" s="467">
        <v>1</v>
      </c>
      <c r="N37" s="276">
        <f>K37/M37</f>
        <v>101721.24993598952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1353.2750000000001</v>
      </c>
    </row>
    <row r="43" spans="1:14" ht="15.75" thickBot="1">
      <c r="B43" s="823" t="s">
        <v>953</v>
      </c>
      <c r="C43" s="824"/>
      <c r="D43" s="824"/>
      <c r="E43" s="824"/>
      <c r="F43" s="824"/>
      <c r="G43" s="824"/>
      <c r="H43" s="824"/>
      <c r="I43" s="824"/>
      <c r="J43" s="824"/>
      <c r="K43" s="824"/>
      <c r="L43" s="824"/>
      <c r="M43" s="825"/>
      <c r="N43" s="398">
        <f>SUM(N36:N42)</f>
        <v>212771.73807945996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2398.0623753511018</v>
      </c>
      <c r="N48" s="276">
        <f>K48*M48</f>
        <v>23980.623753511019</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1885.7537827880353</v>
      </c>
      <c r="N49" s="276">
        <f>K49*M49</f>
        <v>1885.7537827880353</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12929.544296454465</v>
      </c>
      <c r="N50" s="276">
        <f>K50*M50</f>
        <v>12929.544296454465</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27065.5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278633.15991221345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55726.63198244269</v>
      </c>
      <c r="M83" s="858"/>
      <c r="N83" s="54"/>
    </row>
    <row r="84" spans="1:14">
      <c r="B84" s="92" t="s">
        <v>973</v>
      </c>
      <c r="C84" s="93"/>
      <c r="D84" s="93"/>
      <c r="E84" s="93"/>
      <c r="F84" s="93"/>
      <c r="G84" s="93"/>
      <c r="H84" s="93"/>
      <c r="I84" s="90"/>
      <c r="J84" s="91"/>
      <c r="K84" s="308">
        <v>0.05</v>
      </c>
      <c r="L84" s="857">
        <f>N78*K84</f>
        <v>13931.657995610673</v>
      </c>
      <c r="M84" s="858"/>
      <c r="N84" s="54"/>
    </row>
    <row r="85" spans="1:14" ht="15.75" thickBot="1">
      <c r="B85" s="94" t="s">
        <v>974</v>
      </c>
      <c r="C85" s="95"/>
      <c r="D85" s="95"/>
      <c r="E85" s="95"/>
      <c r="F85" s="95"/>
      <c r="G85" s="95"/>
      <c r="H85" s="95"/>
      <c r="I85" s="96"/>
      <c r="J85" s="97"/>
      <c r="K85" s="309">
        <v>0.05</v>
      </c>
      <c r="L85" s="859">
        <f>N78*K85</f>
        <v>13931.657995610673</v>
      </c>
      <c r="M85" s="860"/>
      <c r="N85" s="54"/>
    </row>
    <row r="86" spans="1:14" ht="15.75" thickBot="1">
      <c r="B86" s="823" t="s">
        <v>953</v>
      </c>
      <c r="C86" s="824"/>
      <c r="D86" s="824"/>
      <c r="E86" s="824"/>
      <c r="F86" s="824"/>
      <c r="G86" s="824"/>
      <c r="H86" s="824"/>
      <c r="I86" s="824"/>
      <c r="J86" s="824"/>
      <c r="K86" s="824"/>
      <c r="L86" s="824"/>
      <c r="M86" s="825"/>
      <c r="N86" s="55">
        <f>L83+L84+L85</f>
        <v>83589.947973664035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362223.10788587749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109697.21314347046</v>
      </c>
      <c r="L36" s="274"/>
      <c r="M36" s="275">
        <v>0.9375</v>
      </c>
      <c r="N36" s="276">
        <f>K36/M36</f>
        <v>117010.3606863685</v>
      </c>
    </row>
    <row r="37" spans="1:14">
      <c r="A37" s="147" t="s">
        <v>373</v>
      </c>
      <c r="B37" s="836" t="str">
        <f>VLOOKUP(A37,EQUIPOS!A7:D154,3,FALSE)</f>
        <v>Volqueta 6 m3</v>
      </c>
      <c r="C37" s="837"/>
      <c r="D37" s="837"/>
      <c r="E37" s="837"/>
      <c r="F37" s="837"/>
      <c r="G37" s="837"/>
      <c r="H37" s="838"/>
      <c r="I37" s="271"/>
      <c r="J37" s="272"/>
      <c r="K37" s="273">
        <f>VLOOKUP(A37,EQUIPOS!A7:D164,4,FALSE)</f>
        <v>101721.24993598952</v>
      </c>
      <c r="L37" s="274"/>
      <c r="M37" s="275">
        <v>0.9375</v>
      </c>
      <c r="N37" s="276">
        <f>K37/M37</f>
        <v>108502.66659838882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1443.4933333333333</v>
      </c>
    </row>
    <row r="43" spans="1:14" ht="15.75" thickBot="1">
      <c r="B43" s="823" t="s">
        <v>953</v>
      </c>
      <c r="C43" s="824"/>
      <c r="D43" s="824"/>
      <c r="E43" s="824"/>
      <c r="F43" s="824"/>
      <c r="G43" s="824"/>
      <c r="H43" s="824"/>
      <c r="I43" s="824"/>
      <c r="J43" s="824"/>
      <c r="K43" s="824"/>
      <c r="L43" s="824"/>
      <c r="M43" s="825"/>
      <c r="N43" s="398">
        <f>SUM(N36:N42)</f>
        <v>226956.52061809067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12929.544296454465</v>
      </c>
      <c r="N49" s="276">
        <f>K49*M49</f>
        <v>12929.544296454465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28869.866666666665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294622.30911751086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58924.461823502177</v>
      </c>
      <c r="M83" s="858"/>
      <c r="N83" s="54"/>
    </row>
    <row r="84" spans="1:14">
      <c r="B84" s="92" t="s">
        <v>973</v>
      </c>
      <c r="C84" s="93"/>
      <c r="D84" s="93"/>
      <c r="E84" s="93"/>
      <c r="F84" s="93"/>
      <c r="G84" s="93"/>
      <c r="H84" s="93"/>
      <c r="I84" s="90"/>
      <c r="J84" s="91"/>
      <c r="K84" s="308">
        <v>0.05</v>
      </c>
      <c r="L84" s="857">
        <f>N78*K84</f>
        <v>14731.115455875544</v>
      </c>
      <c r="M84" s="858"/>
      <c r="N84" s="54"/>
    </row>
    <row r="85" spans="1:14" ht="15.75" thickBot="1">
      <c r="B85" s="94" t="s">
        <v>974</v>
      </c>
      <c r="C85" s="95"/>
      <c r="D85" s="95"/>
      <c r="E85" s="95"/>
      <c r="F85" s="95"/>
      <c r="G85" s="95"/>
      <c r="H85" s="95"/>
      <c r="I85" s="96"/>
      <c r="J85" s="97"/>
      <c r="K85" s="309">
        <v>0.05</v>
      </c>
      <c r="L85" s="859">
        <f>N78*K85</f>
        <v>14731.115455875544</v>
      </c>
      <c r="M85" s="860"/>
      <c r="N85" s="54"/>
    </row>
    <row r="86" spans="1:14" ht="15.75" thickBot="1">
      <c r="B86" s="823" t="s">
        <v>953</v>
      </c>
      <c r="C86" s="824"/>
      <c r="D86" s="824"/>
      <c r="E86" s="824"/>
      <c r="F86" s="824"/>
      <c r="G86" s="824"/>
      <c r="H86" s="824"/>
      <c r="I86" s="824"/>
      <c r="J86" s="824"/>
      <c r="K86" s="824"/>
      <c r="L86" s="824"/>
      <c r="M86" s="825"/>
      <c r="N86" s="55">
        <f>L83+L84+L85</f>
        <v>88386.69273525328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383009.00185276417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109697.21314347046</v>
      </c>
      <c r="L36" s="274"/>
      <c r="M36" s="275">
        <v>1.5</v>
      </c>
      <c r="N36" s="276">
        <f>K36/M36</f>
        <v>73131.47542898031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398">
        <f>SUM(N36:N42)</f>
        <v>74033.658762313644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12929.544296454465</v>
      </c>
      <c r="N49" s="276">
        <f>K49*M49</f>
        <v>12929.544296454465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18043.666666666668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130873.24726173384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26174.64945234677</v>
      </c>
      <c r="M83" s="858"/>
      <c r="N83" s="54"/>
    </row>
    <row r="84" spans="1:14">
      <c r="B84" s="92" t="s">
        <v>973</v>
      </c>
      <c r="C84" s="93"/>
      <c r="D84" s="93"/>
      <c r="E84" s="93"/>
      <c r="F84" s="93"/>
      <c r="G84" s="93"/>
      <c r="H84" s="93"/>
      <c r="I84" s="90"/>
      <c r="J84" s="91"/>
      <c r="K84" s="308">
        <v>0.05</v>
      </c>
      <c r="L84" s="857">
        <f>N78*K84</f>
        <v>6543.6623630866925</v>
      </c>
      <c r="M84" s="858"/>
      <c r="N84" s="54"/>
    </row>
    <row r="85" spans="1:14" ht="15.75" thickBot="1">
      <c r="B85" s="94" t="s">
        <v>974</v>
      </c>
      <c r="C85" s="95"/>
      <c r="D85" s="95"/>
      <c r="E85" s="95"/>
      <c r="F85" s="95"/>
      <c r="G85" s="95"/>
      <c r="H85" s="95"/>
      <c r="I85" s="96"/>
      <c r="J85" s="97"/>
      <c r="K85" s="309">
        <v>0.05</v>
      </c>
      <c r="L85" s="859">
        <f>N78*K85</f>
        <v>6543.6623630866925</v>
      </c>
      <c r="M85" s="860"/>
      <c r="N85" s="54"/>
    </row>
    <row r="86" spans="1:14" ht="15.75" thickBot="1">
      <c r="B86" s="823" t="s">
        <v>953</v>
      </c>
      <c r="C86" s="824"/>
      <c r="D86" s="824"/>
      <c r="E86" s="824"/>
      <c r="F86" s="824"/>
      <c r="G86" s="824"/>
      <c r="H86" s="824"/>
      <c r="I86" s="824"/>
      <c r="J86" s="824"/>
      <c r="K86" s="824"/>
      <c r="L86" s="824"/>
      <c r="M86" s="825"/>
      <c r="N86" s="55">
        <f>L83+L84+L85</f>
        <v>39261.974178520155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170135.22144025398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109697.21314347046</v>
      </c>
      <c r="L36" s="274"/>
      <c r="M36" s="275">
        <v>1.375</v>
      </c>
      <c r="N36" s="276">
        <f>K36/M36</f>
        <v>79779.791377069429</v>
      </c>
    </row>
    <row r="37" spans="1:14">
      <c r="A37" s="147" t="s">
        <v>373</v>
      </c>
      <c r="B37" s="836" t="str">
        <f>VLOOKUP(A37,EQUIPOS!A7:D154,3,FALSE)</f>
        <v>Volqueta 6 m3</v>
      </c>
      <c r="C37" s="837"/>
      <c r="D37" s="837"/>
      <c r="E37" s="837"/>
      <c r="F37" s="837"/>
      <c r="G37" s="837"/>
      <c r="H37" s="838"/>
      <c r="I37" s="271"/>
      <c r="J37" s="272"/>
      <c r="K37" s="273">
        <f>VLOOKUP(A37,EQUIPOS!A7:D164,4,FALSE)</f>
        <v>101721.24993598952</v>
      </c>
      <c r="L37" s="274"/>
      <c r="M37" s="275">
        <v>1.375</v>
      </c>
      <c r="N37" s="276">
        <f>K37/M37</f>
        <v>73979.090862537836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984.2</v>
      </c>
    </row>
    <row r="43" spans="1:14" ht="15.75" thickBot="1">
      <c r="B43" s="823" t="s">
        <v>953</v>
      </c>
      <c r="C43" s="824"/>
      <c r="D43" s="824"/>
      <c r="E43" s="824"/>
      <c r="F43" s="824"/>
      <c r="G43" s="824"/>
      <c r="H43" s="824"/>
      <c r="I43" s="824"/>
      <c r="J43" s="824"/>
      <c r="K43" s="824"/>
      <c r="L43" s="824"/>
      <c r="M43" s="825"/>
      <c r="N43" s="398">
        <f>SUM(N36:N42)</f>
        <v>154743.08223960729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12929.544296454465</v>
      </c>
      <c r="N49" s="276">
        <f>K49*M49</f>
        <v>12929.544296454465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19684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213223.00407236081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42644.600814472164</v>
      </c>
      <c r="M83" s="858"/>
      <c r="N83" s="54"/>
    </row>
    <row r="84" spans="1:14">
      <c r="B84" s="92" t="s">
        <v>973</v>
      </c>
      <c r="C84" s="93"/>
      <c r="D84" s="93"/>
      <c r="E84" s="93"/>
      <c r="F84" s="93"/>
      <c r="G84" s="93"/>
      <c r="H84" s="93"/>
      <c r="I84" s="90"/>
      <c r="J84" s="91"/>
      <c r="K84" s="308">
        <v>0.05</v>
      </c>
      <c r="L84" s="857">
        <f>N78*K84</f>
        <v>10661.150203618041</v>
      </c>
      <c r="M84" s="858"/>
      <c r="N84" s="54"/>
    </row>
    <row r="85" spans="1:14" ht="15.75" thickBot="1">
      <c r="B85" s="94" t="s">
        <v>974</v>
      </c>
      <c r="C85" s="95"/>
      <c r="D85" s="95"/>
      <c r="E85" s="95"/>
      <c r="F85" s="95"/>
      <c r="G85" s="95"/>
      <c r="H85" s="95"/>
      <c r="I85" s="96"/>
      <c r="J85" s="97"/>
      <c r="K85" s="309">
        <v>0.05</v>
      </c>
      <c r="L85" s="859">
        <f>N78*K85</f>
        <v>10661.150203618041</v>
      </c>
      <c r="M85" s="860"/>
      <c r="N85" s="54"/>
    </row>
    <row r="86" spans="1:14" ht="15.75" thickBot="1">
      <c r="B86" s="823" t="s">
        <v>953</v>
      </c>
      <c r="C86" s="824"/>
      <c r="D86" s="824"/>
      <c r="E86" s="824"/>
      <c r="F86" s="824"/>
      <c r="G86" s="824"/>
      <c r="H86" s="824"/>
      <c r="I86" s="824"/>
      <c r="J86" s="824"/>
      <c r="K86" s="824"/>
      <c r="L86" s="824"/>
      <c r="M86" s="825"/>
      <c r="N86" s="55">
        <f>L83+L84+L85</f>
        <v>63966.901221708242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277189.90529406903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109697.21314347046</v>
      </c>
      <c r="L36" s="274"/>
      <c r="M36" s="275">
        <v>1.3125</v>
      </c>
      <c r="N36" s="276">
        <f>K36/M36</f>
        <v>83578.82906169178</v>
      </c>
    </row>
    <row r="37" spans="1:14">
      <c r="A37" s="147" t="s">
        <v>373</v>
      </c>
      <c r="B37" s="836" t="str">
        <f>VLOOKUP(A37,EQUIPOS!A7:D154,3,FALSE)</f>
        <v>Volqueta 6 m3</v>
      </c>
      <c r="C37" s="837"/>
      <c r="D37" s="837"/>
      <c r="E37" s="837"/>
      <c r="F37" s="837"/>
      <c r="G37" s="837"/>
      <c r="H37" s="838"/>
      <c r="I37" s="271"/>
      <c r="J37" s="272"/>
      <c r="K37" s="273">
        <f>VLOOKUP(A37,EQUIPOS!A7:D164,4,FALSE)</f>
        <v>101721.24993598952</v>
      </c>
      <c r="L37" s="274"/>
      <c r="M37" s="275">
        <v>1.3125</v>
      </c>
      <c r="N37" s="276">
        <f>K37/M37</f>
        <v>77501.904713134863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1031.0666666666666</v>
      </c>
    </row>
    <row r="43" spans="1:14" ht="15.75" thickBot="1">
      <c r="B43" s="823" t="s">
        <v>953</v>
      </c>
      <c r="C43" s="824"/>
      <c r="D43" s="824"/>
      <c r="E43" s="824"/>
      <c r="F43" s="824"/>
      <c r="G43" s="824"/>
      <c r="H43" s="824"/>
      <c r="I43" s="824"/>
      <c r="J43" s="824"/>
      <c r="K43" s="824"/>
      <c r="L43" s="824"/>
      <c r="M43" s="825"/>
      <c r="N43" s="398">
        <f>SUM(N36:N42)</f>
        <v>162111.80044149331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2398.0623753511018</v>
      </c>
      <c r="N48" s="276">
        <f>K48*M48</f>
        <v>23980.623753511019</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12929.544296454465</v>
      </c>
      <c r="N49" s="276">
        <f>K49*M49</f>
        <v>12929.544296454465</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1885.7537827880353</v>
      </c>
      <c r="N50" s="276">
        <f>K50*M50</f>
        <v>1885.7537827880353</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38795.92183275352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20621.333333333332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221529.05560758017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44305.811121516039</v>
      </c>
      <c r="M83" s="858"/>
      <c r="N83" s="54"/>
    </row>
    <row r="84" spans="1:14">
      <c r="B84" s="92" t="s">
        <v>973</v>
      </c>
      <c r="C84" s="93"/>
      <c r="D84" s="93"/>
      <c r="E84" s="93"/>
      <c r="F84" s="93"/>
      <c r="G84" s="93"/>
      <c r="H84" s="93"/>
      <c r="I84" s="90"/>
      <c r="J84" s="91"/>
      <c r="K84" s="308">
        <v>0.05</v>
      </c>
      <c r="L84" s="857">
        <f>N78*K84</f>
        <v>11076.45278037901</v>
      </c>
      <c r="M84" s="858"/>
      <c r="N84" s="54"/>
    </row>
    <row r="85" spans="1:14" ht="15.75" thickBot="1">
      <c r="B85" s="94" t="s">
        <v>974</v>
      </c>
      <c r="C85" s="95"/>
      <c r="D85" s="95"/>
      <c r="E85" s="95"/>
      <c r="F85" s="95"/>
      <c r="G85" s="95"/>
      <c r="H85" s="95"/>
      <c r="I85" s="96"/>
      <c r="J85" s="97"/>
      <c r="K85" s="309">
        <v>0.05</v>
      </c>
      <c r="L85" s="859">
        <f>N78*K85</f>
        <v>11076.45278037901</v>
      </c>
      <c r="M85" s="860"/>
      <c r="N85" s="54"/>
    </row>
    <row r="86" spans="1:14" ht="15.75" thickBot="1">
      <c r="B86" s="823" t="s">
        <v>953</v>
      </c>
      <c r="C86" s="824"/>
      <c r="D86" s="824"/>
      <c r="E86" s="824"/>
      <c r="F86" s="824"/>
      <c r="G86" s="824"/>
      <c r="H86" s="824"/>
      <c r="I86" s="824"/>
      <c r="J86" s="824"/>
      <c r="K86" s="824"/>
      <c r="L86" s="824"/>
      <c r="M86" s="825"/>
      <c r="N86" s="55">
        <f>L83+L84+L85</f>
        <v>66458.716682274055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287987.77228985424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66</v>
      </c>
      <c r="N36" s="276">
        <f>K36/M36</f>
        <v>2080.6619305088766</v>
      </c>
    </row>
    <row r="37" spans="1:14">
      <c r="A37" s="147"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134780.65616518611</v>
      </c>
      <c r="L37" s="274"/>
      <c r="M37" s="275">
        <v>100</v>
      </c>
      <c r="N37" s="276">
        <f>K37/M37</f>
        <v>1347.8065616518611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3429.4937004940712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4624.3139422206877</v>
      </c>
      <c r="N48" s="276">
        <f>K48*M48</f>
        <v>4624.3139422206877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4624.3139422206877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8156.3284760480919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1631.2656952096186</v>
      </c>
      <c r="M83" s="858"/>
      <c r="N83" s="54"/>
    </row>
    <row r="84" spans="1:14">
      <c r="B84" s="92" t="s">
        <v>973</v>
      </c>
      <c r="C84" s="93"/>
      <c r="D84" s="93"/>
      <c r="E84" s="93"/>
      <c r="F84" s="93"/>
      <c r="G84" s="93"/>
      <c r="H84" s="93"/>
      <c r="I84" s="90"/>
      <c r="J84" s="91"/>
      <c r="K84" s="308">
        <v>0.05</v>
      </c>
      <c r="L84" s="857">
        <f>N78*K84</f>
        <v>407.81642380240464</v>
      </c>
      <c r="M84" s="858"/>
      <c r="N84" s="54"/>
    </row>
    <row r="85" spans="1:14" ht="15.75" thickBot="1">
      <c r="B85" s="94" t="s">
        <v>974</v>
      </c>
      <c r="C85" s="95"/>
      <c r="D85" s="95"/>
      <c r="E85" s="95"/>
      <c r="F85" s="95"/>
      <c r="G85" s="95"/>
      <c r="H85" s="95"/>
      <c r="I85" s="96"/>
      <c r="J85" s="97"/>
      <c r="K85" s="309">
        <v>0.05</v>
      </c>
      <c r="L85" s="859">
        <f>N78*K85</f>
        <v>407.81642380240464</v>
      </c>
      <c r="M85" s="860"/>
      <c r="N85" s="54"/>
    </row>
    <row r="86" spans="1:14" ht="15.75" thickBot="1">
      <c r="B86" s="823" t="s">
        <v>953</v>
      </c>
      <c r="C86" s="824"/>
      <c r="D86" s="824"/>
      <c r="E86" s="824"/>
      <c r="F86" s="824"/>
      <c r="G86" s="824"/>
      <c r="H86" s="824"/>
      <c r="I86" s="824"/>
      <c r="J86" s="824"/>
      <c r="K86" s="824"/>
      <c r="L86" s="824"/>
      <c r="M86" s="825"/>
      <c r="N86" s="55">
        <f>L83+L84+L85</f>
        <v>2446.8985428144279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10603.227018862519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66</v>
      </c>
      <c r="N36" s="276">
        <f>K36/M36</f>
        <v>2080.6619305088766</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2081.6871388422101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2184.2079721755435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436.84159443510873</v>
      </c>
      <c r="M83" s="858"/>
      <c r="N83" s="54"/>
    </row>
    <row r="84" spans="1:14">
      <c r="B84" s="92" t="s">
        <v>973</v>
      </c>
      <c r="C84" s="93"/>
      <c r="D84" s="93"/>
      <c r="E84" s="93"/>
      <c r="F84" s="93"/>
      <c r="G84" s="93"/>
      <c r="H84" s="93"/>
      <c r="I84" s="90"/>
      <c r="J84" s="91"/>
      <c r="K84" s="308">
        <v>0.05</v>
      </c>
      <c r="L84" s="857">
        <f>N78*K84</f>
        <v>109.21039860877718</v>
      </c>
      <c r="M84" s="858"/>
      <c r="N84" s="54"/>
    </row>
    <row r="85" spans="1:14" ht="15.75" thickBot="1">
      <c r="B85" s="94" t="s">
        <v>974</v>
      </c>
      <c r="C85" s="95"/>
      <c r="D85" s="95"/>
      <c r="E85" s="95"/>
      <c r="F85" s="95"/>
      <c r="G85" s="95"/>
      <c r="H85" s="95"/>
      <c r="I85" s="96"/>
      <c r="J85" s="97"/>
      <c r="K85" s="309">
        <v>0.05</v>
      </c>
      <c r="L85" s="859">
        <f>N78*K85</f>
        <v>109.21039860877718</v>
      </c>
      <c r="M85" s="860"/>
      <c r="N85" s="54"/>
    </row>
    <row r="86" spans="1:14" ht="15.75" thickBot="1">
      <c r="B86" s="823" t="s">
        <v>953</v>
      </c>
      <c r="C86" s="824"/>
      <c r="D86" s="824"/>
      <c r="E86" s="824"/>
      <c r="F86" s="824"/>
      <c r="G86" s="824"/>
      <c r="H86" s="824"/>
      <c r="I86" s="824"/>
      <c r="J86" s="824"/>
      <c r="K86" s="824"/>
      <c r="L86" s="824"/>
      <c r="M86" s="825"/>
      <c r="N86" s="55">
        <f>L83+L84+L85</f>
        <v>655.26239165266304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2839.4703638282067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B53" sqref="B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180</v>
      </c>
      <c r="B36" s="836" t="str">
        <f>VLOOKUP(A36,EQUIPOS!A6:D154,3,FALSE)</f>
        <v>Compresor 120 HP, con martillo.</v>
      </c>
      <c r="C36" s="837"/>
      <c r="D36" s="837"/>
      <c r="E36" s="837"/>
      <c r="F36" s="837"/>
      <c r="G36" s="837"/>
      <c r="H36" s="838"/>
      <c r="I36" s="271"/>
      <c r="J36" s="272"/>
      <c r="K36" s="273">
        <f>VLOOKUP(A36,EQUIPOS!A6:D163,4,FALSE)</f>
        <v>76290.93745199214</v>
      </c>
      <c r="L36" s="274"/>
      <c r="M36" s="275">
        <v>66</v>
      </c>
      <c r="N36" s="276">
        <f>K36/M36</f>
        <v>1155.9232947271537</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134780.65616518611</v>
      </c>
      <c r="L37" s="274"/>
      <c r="M37" s="275">
        <v>100</v>
      </c>
      <c r="N37" s="276">
        <f>K37/M37</f>
        <v>1347.8065616518611</v>
      </c>
    </row>
    <row r="38" spans="1:14">
      <c r="A38" t="s">
        <v>312</v>
      </c>
      <c r="B38" s="836" t="str">
        <f>VLOOKUP(A38,EQUIPOS!A8:D154,3,FALSE)</f>
        <v>Retroexcavadora sobre oruga, potencia 138 HP, balde de 1,5 m3.</v>
      </c>
      <c r="C38" s="837"/>
      <c r="D38" s="837"/>
      <c r="E38" s="837"/>
      <c r="F38" s="837"/>
      <c r="G38" s="837"/>
      <c r="H38" s="838"/>
      <c r="I38" s="271"/>
      <c r="J38" s="272"/>
      <c r="K38" s="273">
        <f>VLOOKUP(A38,EQUIPOS!A8:D165,4,FALSE)</f>
        <v>137323.68741358587</v>
      </c>
      <c r="L38" s="274"/>
      <c r="M38" s="275">
        <v>66</v>
      </c>
      <c r="N38" s="276">
        <f>K38/M38</f>
        <v>2080.6619305088766</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N78*L42</f>
        <v>6.0915622581215141</v>
      </c>
    </row>
    <row r="43" spans="1:14" ht="15.75" thickBot="1">
      <c r="B43" s="823" t="s">
        <v>953</v>
      </c>
      <c r="C43" s="824"/>
      <c r="D43" s="824"/>
      <c r="E43" s="824"/>
      <c r="F43" s="824"/>
      <c r="G43" s="824"/>
      <c r="H43" s="824"/>
      <c r="I43" s="824"/>
      <c r="J43" s="824"/>
      <c r="K43" s="824"/>
      <c r="L43" s="824"/>
      <c r="M43" s="825"/>
      <c r="N43" s="398">
        <f>SUM(N36:N42)</f>
        <v>4590.4833491460122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6603.7827114531865</v>
      </c>
      <c r="N48" s="276">
        <f>K48*M48</f>
        <v>1320.7565422906373</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3415.3906170871101</v>
      </c>
      <c r="N49" s="276">
        <f t="shared" ref="N49:N54" si="0">K49*M49</f>
        <v>10246.17185126133</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12691.091719834663</v>
      </c>
      <c r="N50" s="276">
        <f t="shared" si="0"/>
        <v>3807.3275159503987</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1114.1670610619535</v>
      </c>
      <c r="N51" s="276">
        <f t="shared" si="0"/>
        <v>222.83341221239073</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1055.8555139409541</v>
      </c>
      <c r="N52" s="276">
        <f t="shared" si="0"/>
        <v>527.92775697047705</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4624.3139422206877</v>
      </c>
      <c r="N54" s="276">
        <f t="shared" si="0"/>
        <v>4624.3139422206877</v>
      </c>
    </row>
    <row r="55" spans="1:14" ht="15.75" thickBot="1">
      <c r="B55" s="818"/>
      <c r="C55" s="819"/>
      <c r="D55" s="819"/>
      <c r="E55" s="819"/>
      <c r="F55" s="819"/>
      <c r="G55" s="819"/>
      <c r="H55" s="819"/>
      <c r="I55" s="820"/>
      <c r="J55" s="45"/>
      <c r="K55" s="47"/>
      <c r="L55" s="821"/>
      <c r="M55" s="822"/>
      <c r="N55" s="48"/>
    </row>
    <row r="56" spans="1:14" ht="15.75" thickBot="1">
      <c r="B56" s="823" t="s">
        <v>953</v>
      </c>
      <c r="C56" s="824"/>
      <c r="D56" s="824"/>
      <c r="E56" s="824"/>
      <c r="F56" s="824"/>
      <c r="G56" s="824"/>
      <c r="H56" s="824"/>
      <c r="I56" s="824"/>
      <c r="J56" s="824"/>
      <c r="K56" s="824"/>
      <c r="L56" s="824"/>
      <c r="M56" s="825"/>
      <c r="N56" s="398">
        <f>SUM(N48:N55)</f>
        <v>20749.33102090592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3" t="s">
        <v>953</v>
      </c>
      <c r="C78" s="824"/>
      <c r="D78" s="824"/>
      <c r="E78" s="824"/>
      <c r="F78" s="824"/>
      <c r="G78" s="824"/>
      <c r="H78" s="824"/>
      <c r="I78" s="830"/>
      <c r="J78" s="830"/>
      <c r="K78" s="830"/>
      <c r="L78" s="830"/>
      <c r="M78" s="831"/>
      <c r="N78" s="305">
        <f>SUM(N72:N77)</f>
        <v>304.57811290607572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25644.392482958006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5128.878496591602</v>
      </c>
      <c r="M85" s="858"/>
      <c r="N85" s="54"/>
    </row>
    <row r="86" spans="1:14">
      <c r="B86" s="92" t="s">
        <v>973</v>
      </c>
      <c r="C86" s="93"/>
      <c r="D86" s="93"/>
      <c r="E86" s="93"/>
      <c r="F86" s="93"/>
      <c r="G86" s="93"/>
      <c r="H86" s="93"/>
      <c r="I86" s="90"/>
      <c r="J86" s="91"/>
      <c r="K86" s="308">
        <v>0.05</v>
      </c>
      <c r="L86" s="857">
        <f>N80*K86</f>
        <v>1282.2196241479005</v>
      </c>
      <c r="M86" s="858"/>
      <c r="N86" s="54"/>
    </row>
    <row r="87" spans="1:14" ht="15.75" thickBot="1">
      <c r="B87" s="94" t="s">
        <v>974</v>
      </c>
      <c r="C87" s="95"/>
      <c r="D87" s="95"/>
      <c r="E87" s="95"/>
      <c r="F87" s="95"/>
      <c r="G87" s="95"/>
      <c r="H87" s="95"/>
      <c r="I87" s="96"/>
      <c r="J87" s="97"/>
      <c r="K87" s="309">
        <v>0.05</v>
      </c>
      <c r="L87" s="859">
        <f>N80*K87</f>
        <v>1282.2196241479005</v>
      </c>
      <c r="M87" s="860"/>
      <c r="N87" s="54"/>
    </row>
    <row r="88" spans="1:14" ht="15.75" thickBot="1">
      <c r="B88" s="823" t="s">
        <v>953</v>
      </c>
      <c r="C88" s="824"/>
      <c r="D88" s="824"/>
      <c r="E88" s="824"/>
      <c r="F88" s="824"/>
      <c r="G88" s="824"/>
      <c r="H88" s="824"/>
      <c r="I88" s="824"/>
      <c r="J88" s="824"/>
      <c r="K88" s="824"/>
      <c r="L88" s="824"/>
      <c r="M88" s="825"/>
      <c r="N88" s="55">
        <f>L85+L86+L87</f>
        <v>7693.317744887403</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33337.710227845411</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00"/>
      <c r="K120" s="800"/>
      <c r="L120" s="800"/>
      <c r="M120" s="800"/>
      <c r="N120" s="801"/>
    </row>
    <row r="121" spans="2:14" ht="15.75" thickBot="1">
      <c r="B121" s="265" t="s">
        <v>2221</v>
      </c>
      <c r="C121" s="397"/>
      <c r="D121" s="397"/>
      <c r="E121" s="60"/>
      <c r="F121" s="60"/>
      <c r="G121" s="60"/>
      <c r="H121" s="60"/>
      <c r="I121" s="60"/>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66</v>
      </c>
      <c r="N36" s="276">
        <f>K36/M36</f>
        <v>2080.6619305088766</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134780.65616518611</v>
      </c>
      <c r="L37" s="274"/>
      <c r="M37" s="275">
        <v>100</v>
      </c>
      <c r="N37" s="276">
        <f>K37/M37</f>
        <v>1347.8065616518611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3429.4937004940712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4624.3139422206877</v>
      </c>
      <c r="N48" s="276">
        <f>K48*M48</f>
        <v>4624.3139422206877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4624.3139422206877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8156.3284760480919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1631.2656952096186</v>
      </c>
      <c r="M83" s="858"/>
      <c r="N83" s="54"/>
    </row>
    <row r="84" spans="1:14">
      <c r="B84" s="92" t="s">
        <v>973</v>
      </c>
      <c r="C84" s="93"/>
      <c r="D84" s="93"/>
      <c r="E84" s="93"/>
      <c r="F84" s="93"/>
      <c r="G84" s="93"/>
      <c r="H84" s="93"/>
      <c r="I84" s="90"/>
      <c r="J84" s="91"/>
      <c r="K84" s="308">
        <v>0.05</v>
      </c>
      <c r="L84" s="857">
        <f>N78*K84</f>
        <v>407.81642380240464</v>
      </c>
      <c r="M84" s="858"/>
      <c r="N84" s="54"/>
    </row>
    <row r="85" spans="1:14" ht="15.75" thickBot="1">
      <c r="B85" s="94" t="s">
        <v>974</v>
      </c>
      <c r="C85" s="95"/>
      <c r="D85" s="95"/>
      <c r="E85" s="95"/>
      <c r="F85" s="95"/>
      <c r="G85" s="95"/>
      <c r="H85" s="95"/>
      <c r="I85" s="96"/>
      <c r="J85" s="97"/>
      <c r="K85" s="309">
        <v>0.05</v>
      </c>
      <c r="L85" s="859">
        <f>N78*K85</f>
        <v>407.81642380240464</v>
      </c>
      <c r="M85" s="860"/>
      <c r="N85" s="54"/>
    </row>
    <row r="86" spans="1:14" ht="15.75" thickBot="1">
      <c r="B86" s="823" t="s">
        <v>953</v>
      </c>
      <c r="C86" s="824"/>
      <c r="D86" s="824"/>
      <c r="E86" s="824"/>
      <c r="F86" s="824"/>
      <c r="G86" s="824"/>
      <c r="H86" s="824"/>
      <c r="I86" s="824"/>
      <c r="J86" s="824"/>
      <c r="K86" s="824"/>
      <c r="L86" s="824"/>
      <c r="M86" s="825"/>
      <c r="N86" s="55">
        <f>L83+L84+L85</f>
        <v>2446.8985428144279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10603.227018862519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B16" sqref="B1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66</v>
      </c>
      <c r="N36" s="276">
        <f>K36/M36</f>
        <v>2080.6619305088766</v>
      </c>
    </row>
    <row r="37" spans="1:14">
      <c r="A37" s="111" t="s">
        <v>180</v>
      </c>
      <c r="B37" s="836" t="str">
        <f>VLOOKUP(A37,EQUIPOS!A7:D154,3,FALSE)</f>
        <v>Compresor 120 HP, con martillo.</v>
      </c>
      <c r="C37" s="837"/>
      <c r="D37" s="837"/>
      <c r="E37" s="837"/>
      <c r="F37" s="837"/>
      <c r="G37" s="837"/>
      <c r="H37" s="838"/>
      <c r="I37" s="271"/>
      <c r="J37" s="272"/>
      <c r="K37" s="273">
        <f>VLOOKUP(A37,EQUIPOS!A7:D164,4,FALSE)</f>
        <v>76290.93745199214</v>
      </c>
      <c r="L37" s="274"/>
      <c r="M37" s="275">
        <v>66</v>
      </c>
      <c r="N37" s="276">
        <f>K37/M37</f>
        <v>1155.9232947271537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N79*L42</f>
        <v>6.0915622581215141</v>
      </c>
    </row>
    <row r="43" spans="1:14" ht="15.75" thickBot="1">
      <c r="B43" s="823" t="s">
        <v>953</v>
      </c>
      <c r="C43" s="824"/>
      <c r="D43" s="824"/>
      <c r="E43" s="824"/>
      <c r="F43" s="824"/>
      <c r="G43" s="824"/>
      <c r="H43" s="824"/>
      <c r="I43" s="824"/>
      <c r="J43" s="824"/>
      <c r="K43" s="824"/>
      <c r="L43" s="824"/>
      <c r="M43" s="825"/>
      <c r="N43" s="398">
        <f>SUM(N36:N42)</f>
        <v>3242.6767874941515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6603.7827114531865</v>
      </c>
      <c r="N48" s="276">
        <f t="shared" ref="N48:N53" si="0">K48*M48</f>
        <v>1320.7565422906373</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3415.3906170871101</v>
      </c>
      <c r="N49" s="276">
        <f t="shared" si="0"/>
        <v>10246.17185126133</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12691.091719834663</v>
      </c>
      <c r="N50" s="276">
        <f t="shared" si="0"/>
        <v>3807.3275159503987</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1114.1670610619535</v>
      </c>
      <c r="N51" s="276">
        <f t="shared" si="0"/>
        <v>222.83341221239073</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1055.8555139409541</v>
      </c>
      <c r="N52" s="276">
        <f t="shared" si="0"/>
        <v>527.92775697047705</v>
      </c>
    </row>
    <row r="53" spans="1:14">
      <c r="B53" s="46"/>
      <c r="C53" s="285"/>
      <c r="D53" s="285"/>
      <c r="E53" s="285"/>
      <c r="F53" s="285"/>
      <c r="G53" s="285"/>
      <c r="H53" s="285"/>
      <c r="I53" s="272"/>
      <c r="J53" s="228"/>
      <c r="K53" s="286"/>
      <c r="L53" s="271"/>
      <c r="M53" s="287"/>
      <c r="N53" s="276"/>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SUM(N48:N54)</f>
        <v>16125.017078685234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948"/>
      <c r="C65" s="949"/>
      <c r="D65" s="949"/>
      <c r="E65" s="949"/>
      <c r="F65" s="949"/>
      <c r="G65" s="9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SUM(N73:N78)</f>
        <v>304.57811290607572</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N43+N55+N68+N79</f>
        <v>19672.271979085461</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3934.4543958170925</v>
      </c>
      <c r="M86" s="858"/>
      <c r="N86" s="54"/>
    </row>
    <row r="87" spans="1:14">
      <c r="B87" s="92" t="s">
        <v>973</v>
      </c>
      <c r="C87" s="93"/>
      <c r="D87" s="93"/>
      <c r="E87" s="93"/>
      <c r="F87" s="93"/>
      <c r="G87" s="93"/>
      <c r="H87" s="93"/>
      <c r="I87" s="90"/>
      <c r="J87" s="91"/>
      <c r="K87" s="308">
        <v>0.05</v>
      </c>
      <c r="L87" s="857">
        <f>N81*K87</f>
        <v>983.61359895427313</v>
      </c>
      <c r="M87" s="858"/>
      <c r="N87" s="54"/>
    </row>
    <row r="88" spans="1:14" ht="15.75" thickBot="1">
      <c r="B88" s="94" t="s">
        <v>974</v>
      </c>
      <c r="C88" s="95"/>
      <c r="D88" s="95"/>
      <c r="E88" s="95"/>
      <c r="F88" s="95"/>
      <c r="G88" s="95"/>
      <c r="H88" s="95"/>
      <c r="I88" s="96"/>
      <c r="J88" s="97"/>
      <c r="K88" s="309">
        <v>0.05</v>
      </c>
      <c r="L88" s="859">
        <f>N81*K88</f>
        <v>983.61359895427313</v>
      </c>
      <c r="M88" s="860"/>
      <c r="N88" s="54"/>
    </row>
    <row r="89" spans="1:14" ht="15.75" thickBot="1">
      <c r="B89" s="823" t="s">
        <v>953</v>
      </c>
      <c r="C89" s="824"/>
      <c r="D89" s="824"/>
      <c r="E89" s="824"/>
      <c r="F89" s="824"/>
      <c r="G89" s="824"/>
      <c r="H89" s="824"/>
      <c r="I89" s="824"/>
      <c r="J89" s="824"/>
      <c r="K89" s="824"/>
      <c r="L89" s="824"/>
      <c r="M89" s="825"/>
      <c r="N89" s="55">
        <f>L86+L87+L88</f>
        <v>5901.6815937256379</v>
      </c>
    </row>
    <row r="90" spans="1:14" ht="15.75" thickBot="1">
      <c r="B90" s="36"/>
      <c r="C90" s="37"/>
      <c r="D90" s="37"/>
      <c r="E90" s="37"/>
      <c r="F90" s="37"/>
      <c r="G90" s="37"/>
      <c r="H90" s="37"/>
      <c r="I90" s="37"/>
      <c r="J90" s="37"/>
      <c r="K90" s="37"/>
      <c r="L90" s="37"/>
      <c r="M90" s="37"/>
      <c r="N90" s="38"/>
    </row>
    <row r="91" spans="1:14" ht="15.75" thickBot="1">
      <c r="A91" t="s">
        <v>2016</v>
      </c>
      <c r="B91" s="823" t="s">
        <v>975</v>
      </c>
      <c r="C91" s="824"/>
      <c r="D91" s="824"/>
      <c r="E91" s="824"/>
      <c r="F91" s="824"/>
      <c r="G91" s="824"/>
      <c r="H91" s="824"/>
      <c r="I91" s="824"/>
      <c r="J91" s="824"/>
      <c r="K91" s="824"/>
      <c r="L91" s="824"/>
      <c r="M91" s="825"/>
      <c r="N91" s="192">
        <f>N81+N89</f>
        <v>25573.9535728111</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00"/>
      <c r="K121" s="800"/>
      <c r="L121" s="800"/>
      <c r="M121" s="800"/>
      <c r="N121" s="801"/>
    </row>
    <row r="122" spans="2:14" ht="15.75" thickBot="1">
      <c r="B122" s="265" t="s">
        <v>2221</v>
      </c>
      <c r="C122" s="397"/>
      <c r="D122" s="397"/>
      <c r="E122" s="60"/>
      <c r="F122" s="60"/>
      <c r="G122" s="60"/>
      <c r="H122" s="60"/>
      <c r="I122" s="60"/>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137323.68741358587</v>
      </c>
      <c r="L36" s="274"/>
      <c r="M36" s="275">
        <v>66</v>
      </c>
      <c r="N36" s="276">
        <f>K36/M36</f>
        <v>2080.6619305088766</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2081.6871388422101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2184.2079721755435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436.84159443510873</v>
      </c>
      <c r="M83" s="858"/>
      <c r="N83" s="54"/>
    </row>
    <row r="84" spans="1:14">
      <c r="B84" s="92" t="s">
        <v>973</v>
      </c>
      <c r="C84" s="93"/>
      <c r="D84" s="93"/>
      <c r="E84" s="93"/>
      <c r="F84" s="93"/>
      <c r="G84" s="93"/>
      <c r="H84" s="93"/>
      <c r="I84" s="90"/>
      <c r="J84" s="91"/>
      <c r="K84" s="308">
        <v>0.05</v>
      </c>
      <c r="L84" s="857">
        <f>N78*K84</f>
        <v>109.21039860877718</v>
      </c>
      <c r="M84" s="858"/>
      <c r="N84" s="54"/>
    </row>
    <row r="85" spans="1:14" ht="15.75" thickBot="1">
      <c r="B85" s="94" t="s">
        <v>974</v>
      </c>
      <c r="C85" s="95"/>
      <c r="D85" s="95"/>
      <c r="E85" s="95"/>
      <c r="F85" s="95"/>
      <c r="G85" s="95"/>
      <c r="H85" s="95"/>
      <c r="I85" s="96"/>
      <c r="J85" s="97"/>
      <c r="K85" s="309">
        <v>0.05</v>
      </c>
      <c r="L85" s="859">
        <f>N78*K85</f>
        <v>109.21039860877718</v>
      </c>
      <c r="M85" s="860"/>
      <c r="N85" s="54"/>
    </row>
    <row r="86" spans="1:14" ht="15.75" thickBot="1">
      <c r="B86" s="823" t="s">
        <v>953</v>
      </c>
      <c r="C86" s="824"/>
      <c r="D86" s="824"/>
      <c r="E86" s="824"/>
      <c r="F86" s="824"/>
      <c r="G86" s="824"/>
      <c r="H86" s="824"/>
      <c r="I86" s="824"/>
      <c r="J86" s="824"/>
      <c r="K86" s="824"/>
      <c r="L86" s="824"/>
      <c r="M86" s="825"/>
      <c r="N86" s="55">
        <f>L83+L84+L85</f>
        <v>655.26239165266304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2839.4703638282067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101721.24993598952</v>
      </c>
      <c r="L36" s="274"/>
      <c r="M36" s="275">
        <v>66</v>
      </c>
      <c r="N36" s="276">
        <f>K36/M36</f>
        <v>1541.2310596362047</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134780.65616518611</v>
      </c>
      <c r="L37" s="274"/>
      <c r="M37" s="275">
        <v>100</v>
      </c>
      <c r="N37" s="276">
        <f>K37/M37</f>
        <v>1347.8065616518611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2.0504166666666666</v>
      </c>
    </row>
    <row r="43" spans="1:14" ht="15.75" thickBot="1">
      <c r="B43" s="823" t="s">
        <v>953</v>
      </c>
      <c r="C43" s="824"/>
      <c r="D43" s="824"/>
      <c r="E43" s="824"/>
      <c r="F43" s="824"/>
      <c r="G43" s="824"/>
      <c r="H43" s="824"/>
      <c r="I43" s="824"/>
      <c r="J43" s="824"/>
      <c r="K43" s="824"/>
      <c r="L43" s="824"/>
      <c r="M43" s="825"/>
      <c r="N43" s="398">
        <f>SUM(N36:N42)</f>
        <v>2891.088037954732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2173.1464078843896</v>
      </c>
      <c r="N48" s="276">
        <f>K48*M48</f>
        <v>2173.1464078843896</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2173.1464078843896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205.04166666666666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5269.2761125057887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1053.8552225011579</v>
      </c>
      <c r="M83" s="858"/>
      <c r="N83" s="54"/>
    </row>
    <row r="84" spans="1:14">
      <c r="B84" s="92" t="s">
        <v>973</v>
      </c>
      <c r="C84" s="93"/>
      <c r="D84" s="93"/>
      <c r="E84" s="93"/>
      <c r="F84" s="93"/>
      <c r="G84" s="93"/>
      <c r="H84" s="93"/>
      <c r="I84" s="90"/>
      <c r="J84" s="91"/>
      <c r="K84" s="308">
        <v>0.05</v>
      </c>
      <c r="L84" s="857">
        <f>N78*K84</f>
        <v>263.46380562528947</v>
      </c>
      <c r="M84" s="858"/>
      <c r="N84" s="54"/>
    </row>
    <row r="85" spans="1:14" ht="15.75" thickBot="1">
      <c r="B85" s="94" t="s">
        <v>974</v>
      </c>
      <c r="C85" s="95"/>
      <c r="D85" s="95"/>
      <c r="E85" s="95"/>
      <c r="F85" s="95"/>
      <c r="G85" s="95"/>
      <c r="H85" s="95"/>
      <c r="I85" s="96"/>
      <c r="J85" s="97"/>
      <c r="K85" s="309">
        <v>0.05</v>
      </c>
      <c r="L85" s="859">
        <f>N78*K85</f>
        <v>263.46380562528947</v>
      </c>
      <c r="M85" s="860"/>
      <c r="N85" s="54"/>
    </row>
    <row r="86" spans="1:14" ht="15.75" thickBot="1">
      <c r="B86" s="823" t="s">
        <v>953</v>
      </c>
      <c r="C86" s="824"/>
      <c r="D86" s="824"/>
      <c r="E86" s="824"/>
      <c r="F86" s="824"/>
      <c r="G86" s="824"/>
      <c r="H86" s="824"/>
      <c r="I86" s="824"/>
      <c r="J86" s="824"/>
      <c r="K86" s="824"/>
      <c r="L86" s="824"/>
      <c r="M86" s="825"/>
      <c r="N86" s="55">
        <f>L83+L84+L85</f>
        <v>1580.7828337517369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6850.0589462575253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134780.65616518611</v>
      </c>
      <c r="L36" s="468"/>
      <c r="M36" s="287">
        <v>50</v>
      </c>
      <c r="N36" s="276">
        <f>K36/M36</f>
        <v>2695.6131233037222</v>
      </c>
    </row>
    <row r="37" spans="1:14">
      <c r="A37" s="111" t="s">
        <v>152</v>
      </c>
      <c r="B37" s="836" t="str">
        <f>VLOOKUP(A37,EQUIPOS!A7:D154,3,FALSE)</f>
        <v xml:space="preserve">Carrotanque de agua(1000 Galones) </v>
      </c>
      <c r="C37" s="837"/>
      <c r="D37" s="837"/>
      <c r="E37" s="837"/>
      <c r="F37" s="837"/>
      <c r="G37" s="837"/>
      <c r="H37" s="838"/>
      <c r="I37" s="271"/>
      <c r="J37" s="272"/>
      <c r="K37" s="273">
        <f>VLOOKUP(A37,EQUIPOS!A7:D164,4,FALSE)</f>
        <v>50860.624967994758</v>
      </c>
      <c r="L37" s="468"/>
      <c r="M37" s="287">
        <v>50</v>
      </c>
      <c r="N37" s="276">
        <f>K37/M37</f>
        <v>1017.2124993598951</v>
      </c>
    </row>
    <row r="38" spans="1:14">
      <c r="A38" s="209"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468"/>
      <c r="M38" s="287">
        <v>50</v>
      </c>
      <c r="N38" s="276">
        <f>K38/M38</f>
        <v>3661.9649976956225</v>
      </c>
    </row>
    <row r="39" spans="1:14">
      <c r="A39" s="209" t="s">
        <v>365</v>
      </c>
      <c r="B39" s="836" t="str">
        <f>VLOOKUP(A39,EQUIPOS!A9:D154,3,FALSE)</f>
        <v xml:space="preserve">Vibrocompatador, potencia 153 HP, peso 10 Ton. </v>
      </c>
      <c r="C39" s="837"/>
      <c r="D39" s="837"/>
      <c r="E39" s="837"/>
      <c r="F39" s="837"/>
      <c r="G39" s="837"/>
      <c r="H39" s="838"/>
      <c r="I39" s="839"/>
      <c r="J39" s="820"/>
      <c r="K39" s="273">
        <f>VLOOKUP(A39,EQUIPOS!A9:D166,4,FALSE)</f>
        <v>145224.37689611415</v>
      </c>
      <c r="L39" s="951">
        <v>50</v>
      </c>
      <c r="M39" s="952"/>
      <c r="N39" s="276">
        <f>K39/L39</f>
        <v>2904.4875379222831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10279.278158281522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402.04310903601993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10681.321267317542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2136.2642534635083</v>
      </c>
      <c r="M83" s="858"/>
      <c r="N83" s="54"/>
    </row>
    <row r="84" spans="1:14">
      <c r="B84" s="92" t="s">
        <v>973</v>
      </c>
      <c r="C84" s="93"/>
      <c r="D84" s="93"/>
      <c r="E84" s="93"/>
      <c r="F84" s="93"/>
      <c r="G84" s="93"/>
      <c r="H84" s="93"/>
      <c r="I84" s="90"/>
      <c r="J84" s="91"/>
      <c r="K84" s="308">
        <v>0.05</v>
      </c>
      <c r="L84" s="857">
        <f>N78*K84</f>
        <v>534.06606336587708</v>
      </c>
      <c r="M84" s="858"/>
      <c r="N84" s="54"/>
    </row>
    <row r="85" spans="1:14" ht="15.75" thickBot="1">
      <c r="B85" s="94" t="s">
        <v>974</v>
      </c>
      <c r="C85" s="95"/>
      <c r="D85" s="95"/>
      <c r="E85" s="95"/>
      <c r="F85" s="95"/>
      <c r="G85" s="95"/>
      <c r="H85" s="95"/>
      <c r="I85" s="96"/>
      <c r="J85" s="97"/>
      <c r="K85" s="309">
        <v>0.05</v>
      </c>
      <c r="L85" s="859">
        <f>N78*K85</f>
        <v>534.06606336587708</v>
      </c>
      <c r="M85" s="860"/>
      <c r="N85" s="54"/>
    </row>
    <row r="86" spans="1:14" ht="15.75" thickBot="1">
      <c r="B86" s="823" t="s">
        <v>953</v>
      </c>
      <c r="C86" s="824"/>
      <c r="D86" s="824"/>
      <c r="E86" s="824"/>
      <c r="F86" s="824"/>
      <c r="G86" s="824"/>
      <c r="H86" s="824"/>
      <c r="I86" s="824"/>
      <c r="J86" s="824"/>
      <c r="K86" s="824"/>
      <c r="L86" s="824"/>
      <c r="M86" s="825"/>
      <c r="N86" s="55">
        <f>L83+L84+L85</f>
        <v>3204.3963801952627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13885.717647512805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134780.65616518611</v>
      </c>
      <c r="L36" s="274"/>
      <c r="M36" s="275">
        <v>40</v>
      </c>
      <c r="N36" s="276">
        <f>K36/M36</f>
        <v>3369.516404129653</v>
      </c>
    </row>
    <row r="37" spans="1:14">
      <c r="A37" s="116" t="s">
        <v>365</v>
      </c>
      <c r="B37" s="836" t="str">
        <f>VLOOKUP(A37,EQUIPOS!A7:D154,3,FALSE)</f>
        <v xml:space="preserve">Vibrocompatador, potencia 153 HP, peso 10 Ton. </v>
      </c>
      <c r="C37" s="837"/>
      <c r="D37" s="837"/>
      <c r="E37" s="837"/>
      <c r="F37" s="837"/>
      <c r="G37" s="837"/>
      <c r="H37" s="838"/>
      <c r="I37" s="271"/>
      <c r="J37" s="272"/>
      <c r="K37" s="273">
        <f>VLOOKUP(A37,EQUIPOS!A7:D164,4,FALSE)</f>
        <v>145224.37689611415</v>
      </c>
      <c r="L37" s="274"/>
      <c r="M37" s="275">
        <v>40</v>
      </c>
      <c r="N37" s="276">
        <f>K37/M37</f>
        <v>3630.6094224028539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7000.1258265325068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7502.6797128275321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1500.5359425655065</v>
      </c>
      <c r="M83" s="858"/>
      <c r="N83" s="54"/>
    </row>
    <row r="84" spans="1:14">
      <c r="B84" s="92" t="s">
        <v>973</v>
      </c>
      <c r="C84" s="93"/>
      <c r="D84" s="93"/>
      <c r="E84" s="93"/>
      <c r="F84" s="93"/>
      <c r="G84" s="93"/>
      <c r="H84" s="93"/>
      <c r="I84" s="90"/>
      <c r="J84" s="91"/>
      <c r="K84" s="308">
        <v>0.05</v>
      </c>
      <c r="L84" s="857">
        <f>N78*K84</f>
        <v>375.13398564137663</v>
      </c>
      <c r="M84" s="858"/>
      <c r="N84" s="54"/>
    </row>
    <row r="85" spans="1:14" ht="15.75" thickBot="1">
      <c r="B85" s="94" t="s">
        <v>974</v>
      </c>
      <c r="C85" s="95"/>
      <c r="D85" s="95"/>
      <c r="E85" s="95"/>
      <c r="F85" s="95"/>
      <c r="G85" s="95"/>
      <c r="H85" s="95"/>
      <c r="I85" s="96"/>
      <c r="J85" s="97"/>
      <c r="K85" s="309">
        <v>0.05</v>
      </c>
      <c r="L85" s="859">
        <f>N78*K85</f>
        <v>375.13398564137663</v>
      </c>
      <c r="M85" s="860"/>
      <c r="N85" s="54"/>
    </row>
    <row r="86" spans="1:14" ht="15.75" thickBot="1">
      <c r="B86" s="823" t="s">
        <v>953</v>
      </c>
      <c r="C86" s="824"/>
      <c r="D86" s="824"/>
      <c r="E86" s="824"/>
      <c r="F86" s="824"/>
      <c r="G86" s="824"/>
      <c r="H86" s="824"/>
      <c r="I86" s="824"/>
      <c r="J86" s="824"/>
      <c r="K86" s="824"/>
      <c r="L86" s="824"/>
      <c r="M86" s="825"/>
      <c r="N86" s="55">
        <f>L83+L84+L85</f>
        <v>2250.8039138482595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9753.483626675792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134780.65616518611</v>
      </c>
      <c r="L36" s="274"/>
      <c r="M36" s="275">
        <v>40</v>
      </c>
      <c r="N36" s="276">
        <f>K36/M36</f>
        <v>3369.516404129653</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3369.516404129653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3872.0702904246778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774.41405808493562</v>
      </c>
      <c r="M83" s="858"/>
      <c r="N83" s="54"/>
    </row>
    <row r="84" spans="1:14">
      <c r="B84" s="92" t="s">
        <v>973</v>
      </c>
      <c r="C84" s="93"/>
      <c r="D84" s="93"/>
      <c r="E84" s="93"/>
      <c r="F84" s="93"/>
      <c r="G84" s="93"/>
      <c r="H84" s="93"/>
      <c r="I84" s="90"/>
      <c r="J84" s="91"/>
      <c r="K84" s="308">
        <v>0.05</v>
      </c>
      <c r="L84" s="857">
        <f>N78*K84</f>
        <v>193.6035145212339</v>
      </c>
      <c r="M84" s="858"/>
      <c r="N84" s="54"/>
    </row>
    <row r="85" spans="1:14" ht="15.75" thickBot="1">
      <c r="B85" s="94" t="s">
        <v>974</v>
      </c>
      <c r="C85" s="95"/>
      <c r="D85" s="95"/>
      <c r="E85" s="95"/>
      <c r="F85" s="95"/>
      <c r="G85" s="95"/>
      <c r="H85" s="95"/>
      <c r="I85" s="96"/>
      <c r="J85" s="97"/>
      <c r="K85" s="309">
        <v>0.05</v>
      </c>
      <c r="L85" s="859">
        <f>N78*K85</f>
        <v>193.6035145212339</v>
      </c>
      <c r="M85" s="860"/>
      <c r="N85" s="54"/>
    </row>
    <row r="86" spans="1:14" ht="15.75" thickBot="1">
      <c r="B86" s="823" t="s">
        <v>953</v>
      </c>
      <c r="C86" s="824"/>
      <c r="D86" s="824"/>
      <c r="E86" s="824"/>
      <c r="F86" s="824"/>
      <c r="G86" s="824"/>
      <c r="H86" s="824"/>
      <c r="I86" s="824"/>
      <c r="J86" s="824"/>
      <c r="K86" s="824"/>
      <c r="L86" s="824"/>
      <c r="M86" s="825"/>
      <c r="N86" s="55">
        <f>L83+L84+L85</f>
        <v>1161.6210871274034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5033.6913775520807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5643.7247392110175</v>
      </c>
      <c r="N48" s="276">
        <f>K48*M48</f>
        <v>7336.8421609743227</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7336.8421609743227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7553.9398870248751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1510.7879774049752</v>
      </c>
      <c r="M83" s="858"/>
      <c r="N83" s="54"/>
    </row>
    <row r="84" spans="1:14">
      <c r="B84" s="92" t="s">
        <v>973</v>
      </c>
      <c r="C84" s="93"/>
      <c r="D84" s="93"/>
      <c r="E84" s="93"/>
      <c r="F84" s="93"/>
      <c r="G84" s="93"/>
      <c r="H84" s="93"/>
      <c r="I84" s="90"/>
      <c r="J84" s="91"/>
      <c r="K84" s="308">
        <v>0.05</v>
      </c>
      <c r="L84" s="857">
        <f>N78*K84</f>
        <v>377.6969943512438</v>
      </c>
      <c r="M84" s="858"/>
      <c r="N84" s="54"/>
    </row>
    <row r="85" spans="1:14" ht="15.75" thickBot="1">
      <c r="B85" s="94" t="s">
        <v>974</v>
      </c>
      <c r="C85" s="95"/>
      <c r="D85" s="95"/>
      <c r="E85" s="95"/>
      <c r="F85" s="95"/>
      <c r="G85" s="95"/>
      <c r="H85" s="95"/>
      <c r="I85" s="96"/>
      <c r="J85" s="97"/>
      <c r="K85" s="309">
        <v>0.05</v>
      </c>
      <c r="L85" s="859">
        <f>N78*K85</f>
        <v>377.6969943512438</v>
      </c>
      <c r="M85" s="860"/>
      <c r="N85" s="54"/>
    </row>
    <row r="86" spans="1:14" ht="15.75" thickBot="1">
      <c r="B86" s="823" t="s">
        <v>953</v>
      </c>
      <c r="C86" s="824"/>
      <c r="D86" s="824"/>
      <c r="E86" s="824"/>
      <c r="F86" s="824"/>
      <c r="G86" s="824"/>
      <c r="H86" s="824"/>
      <c r="I86" s="824"/>
      <c r="J86" s="824"/>
      <c r="K86" s="824"/>
      <c r="L86" s="824"/>
      <c r="M86" s="825"/>
      <c r="N86" s="55">
        <f>L83+L84+L85</f>
        <v>2266.1819661074628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9820.1218531323375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6862.0195629890413</v>
      </c>
      <c r="N48" s="276">
        <f>K48*M48</f>
        <v>8234.4234755868492</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8234.4234755868492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8451.5212016374007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1690.3042403274803</v>
      </c>
      <c r="M83" s="858"/>
      <c r="N83" s="54"/>
    </row>
    <row r="84" spans="1:14">
      <c r="B84" s="92" t="s">
        <v>973</v>
      </c>
      <c r="C84" s="93"/>
      <c r="D84" s="93"/>
      <c r="E84" s="93"/>
      <c r="F84" s="93"/>
      <c r="G84" s="93"/>
      <c r="H84" s="93"/>
      <c r="I84" s="90"/>
      <c r="J84" s="91"/>
      <c r="K84" s="308">
        <v>0.05</v>
      </c>
      <c r="L84" s="857">
        <f>N78*K84</f>
        <v>422.57606008187008</v>
      </c>
      <c r="M84" s="858"/>
      <c r="N84" s="54"/>
    </row>
    <row r="85" spans="1:14" ht="15.75" thickBot="1">
      <c r="B85" s="94" t="s">
        <v>974</v>
      </c>
      <c r="C85" s="95"/>
      <c r="D85" s="95"/>
      <c r="E85" s="95"/>
      <c r="F85" s="95"/>
      <c r="G85" s="95"/>
      <c r="H85" s="95"/>
      <c r="I85" s="96"/>
      <c r="J85" s="97"/>
      <c r="K85" s="309">
        <v>0.05</v>
      </c>
      <c r="L85" s="859">
        <f>N78*K85</f>
        <v>422.57606008187008</v>
      </c>
      <c r="M85" s="860"/>
      <c r="N85" s="54"/>
    </row>
    <row r="86" spans="1:14" ht="15.75" thickBot="1">
      <c r="B86" s="823" t="s">
        <v>953</v>
      </c>
      <c r="C86" s="824"/>
      <c r="D86" s="824"/>
      <c r="E86" s="824"/>
      <c r="F86" s="824"/>
      <c r="G86" s="824"/>
      <c r="H86" s="824"/>
      <c r="I86" s="824"/>
      <c r="J86" s="824"/>
      <c r="K86" s="824"/>
      <c r="L86" s="824"/>
      <c r="M86" s="825"/>
      <c r="N86" s="55">
        <f>L83+L84+L85</f>
        <v>2535.4563604912209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10986.977562128621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134780.65616518611</v>
      </c>
      <c r="L36" s="274"/>
      <c r="M36" s="275">
        <v>45</v>
      </c>
      <c r="N36" s="276">
        <f>K36/M36</f>
        <v>2995.1256925596913</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50860.624967994758</v>
      </c>
      <c r="L37" s="274"/>
      <c r="M37" s="275">
        <v>45</v>
      </c>
      <c r="N37" s="276">
        <f>K37/M37</f>
        <v>1130.2361103998835</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183098.24988478114</v>
      </c>
      <c r="L38" s="274"/>
      <c r="M38" s="275">
        <v>45</v>
      </c>
      <c r="N38" s="276">
        <f>K38/M38</f>
        <v>4068.8499974395809</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145224.37689611415</v>
      </c>
      <c r="L39" s="840">
        <v>45</v>
      </c>
      <c r="M39" s="841"/>
      <c r="N39" s="276">
        <f>K39/L39</f>
        <v>3227.2083754692035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11433.361744958049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24165.971171145626</v>
      </c>
      <c r="N48" s="276">
        <f>K48*M48</f>
        <v>30207.46396393203</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30207.46396393203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827">
        <f>VLOOKUP(A59,TRANSPORTE!A5:D123,4,FALSE)</f>
        <v>868.77117771151472</v>
      </c>
      <c r="M59" s="828"/>
      <c r="N59" s="295">
        <f>K59*L59</f>
        <v>1085.9639721393935</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1085.9639721393935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43323.868135513934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8664.7736271027879</v>
      </c>
      <c r="M83" s="858"/>
      <c r="N83" s="54"/>
    </row>
    <row r="84" spans="1:14">
      <c r="B84" s="92" t="s">
        <v>973</v>
      </c>
      <c r="C84" s="93"/>
      <c r="D84" s="93"/>
      <c r="E84" s="93"/>
      <c r="F84" s="93"/>
      <c r="G84" s="93"/>
      <c r="H84" s="93"/>
      <c r="I84" s="90"/>
      <c r="J84" s="91"/>
      <c r="K84" s="308">
        <v>0.05</v>
      </c>
      <c r="L84" s="857">
        <f>N78*K84</f>
        <v>2166.193406775697</v>
      </c>
      <c r="M84" s="858"/>
      <c r="N84" s="54"/>
    </row>
    <row r="85" spans="1:14" ht="15.75" thickBot="1">
      <c r="B85" s="94" t="s">
        <v>974</v>
      </c>
      <c r="C85" s="95"/>
      <c r="D85" s="95"/>
      <c r="E85" s="95"/>
      <c r="F85" s="95"/>
      <c r="G85" s="95"/>
      <c r="H85" s="95"/>
      <c r="I85" s="96"/>
      <c r="J85" s="97"/>
      <c r="K85" s="309">
        <v>0.05</v>
      </c>
      <c r="L85" s="859">
        <f>N78*K85</f>
        <v>2166.193406775697</v>
      </c>
      <c r="M85" s="860"/>
      <c r="N85" s="54"/>
    </row>
    <row r="86" spans="1:14" ht="15.75" thickBot="1">
      <c r="B86" s="823" t="s">
        <v>953</v>
      </c>
      <c r="C86" s="824"/>
      <c r="D86" s="824"/>
      <c r="E86" s="824"/>
      <c r="F86" s="824"/>
      <c r="G86" s="824"/>
      <c r="H86" s="824"/>
      <c r="I86" s="824"/>
      <c r="J86" s="824"/>
      <c r="K86" s="824"/>
      <c r="L86" s="824"/>
      <c r="M86" s="825"/>
      <c r="N86" s="55">
        <f>L83+L84+L85</f>
        <v>12997.160440654183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ROUND((N78+N86),0)</f>
        <v>56321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134780.65616518611</v>
      </c>
      <c r="L36" s="274"/>
      <c r="M36" s="275">
        <v>45</v>
      </c>
      <c r="N36" s="276">
        <f>K36/M36</f>
        <v>2995.1256925596913</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50860.624967994758</v>
      </c>
      <c r="L37" s="274"/>
      <c r="M37" s="275">
        <v>45</v>
      </c>
      <c r="N37" s="276">
        <f>K37/M37</f>
        <v>1130.2361103998835</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183098.24988478114</v>
      </c>
      <c r="L38" s="274"/>
      <c r="M38" s="275">
        <v>45</v>
      </c>
      <c r="N38" s="276">
        <f>K38/M38</f>
        <v>4068.8499974395809</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145224.37689611415</v>
      </c>
      <c r="L39" s="840">
        <v>45</v>
      </c>
      <c r="M39" s="841"/>
      <c r="N39" s="276">
        <f>K39/L39</f>
        <v>3227.2083754692035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11433.361744958049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124953.31525928451</v>
      </c>
      <c r="N48" s="276">
        <f>K48*M48</f>
        <v>156191.64407410566</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156191.64407410566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827">
        <f>VLOOKUP(A59,TRANSPORTE!A5:D123,4,FALSE)</f>
        <v>1016.1066405982629</v>
      </c>
      <c r="M59" s="828"/>
      <c r="N59" s="295">
        <f>K59*L59</f>
        <v>1270.1333007478286</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1270.1333007478286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169492.217574296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33898.443514859202</v>
      </c>
      <c r="M83" s="858"/>
      <c r="N83" s="54"/>
    </row>
    <row r="84" spans="1:14">
      <c r="B84" s="92" t="s">
        <v>973</v>
      </c>
      <c r="C84" s="93"/>
      <c r="D84" s="93"/>
      <c r="E84" s="93"/>
      <c r="F84" s="93"/>
      <c r="G84" s="93"/>
      <c r="H84" s="93"/>
      <c r="I84" s="90"/>
      <c r="J84" s="91"/>
      <c r="K84" s="308">
        <v>0.05</v>
      </c>
      <c r="L84" s="857">
        <f>N78*K84</f>
        <v>8474.6108787148005</v>
      </c>
      <c r="M84" s="858"/>
      <c r="N84" s="54"/>
    </row>
    <row r="85" spans="1:14" ht="15.75" thickBot="1">
      <c r="B85" s="94" t="s">
        <v>974</v>
      </c>
      <c r="C85" s="95"/>
      <c r="D85" s="95"/>
      <c r="E85" s="95"/>
      <c r="F85" s="95"/>
      <c r="G85" s="95"/>
      <c r="H85" s="95"/>
      <c r="I85" s="96"/>
      <c r="J85" s="97"/>
      <c r="K85" s="309">
        <v>0.05</v>
      </c>
      <c r="L85" s="859">
        <f>N78*K85</f>
        <v>8474.6108787148005</v>
      </c>
      <c r="M85" s="860"/>
      <c r="N85" s="54"/>
    </row>
    <row r="86" spans="1:14" ht="15.75" thickBot="1">
      <c r="B86" s="823" t="s">
        <v>953</v>
      </c>
      <c r="C86" s="824"/>
      <c r="D86" s="824"/>
      <c r="E86" s="824"/>
      <c r="F86" s="824"/>
      <c r="G86" s="824"/>
      <c r="H86" s="824"/>
      <c r="I86" s="824"/>
      <c r="J86" s="824"/>
      <c r="K86" s="824"/>
      <c r="L86" s="824"/>
      <c r="M86" s="825"/>
      <c r="N86" s="55">
        <f>L83+L84+L85</f>
        <v>50847.665272288796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220339.88284658478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134780.65616518611</v>
      </c>
      <c r="L36" s="274"/>
      <c r="M36" s="275">
        <v>45</v>
      </c>
      <c r="N36" s="276">
        <f>K36/M36</f>
        <v>2995.1256925596913</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50860.624967994758</v>
      </c>
      <c r="L37" s="274"/>
      <c r="M37" s="275">
        <v>45</v>
      </c>
      <c r="N37" s="276">
        <f>K37/M37</f>
        <v>1130.2361103998835</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183098.24988478114</v>
      </c>
      <c r="L38" s="274"/>
      <c r="M38" s="275">
        <v>45</v>
      </c>
      <c r="N38" s="276">
        <f>K38/M38</f>
        <v>4068.8499974395809</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145224.37689611415</v>
      </c>
      <c r="L39" s="840">
        <v>45</v>
      </c>
      <c r="M39" s="841"/>
      <c r="N39" s="276">
        <f>K39/L39</f>
        <v>3227.2083754692035</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11433.361744958049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145565.40588893066</v>
      </c>
      <c r="N48" s="276">
        <f>K48*M48</f>
        <v>181956.75736116333</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181956.75736116333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827">
        <f>VLOOKUP(A59,TRANSPORTE!A5:D123,4,FALSE)</f>
        <v>1016.1066405982629</v>
      </c>
      <c r="M59" s="828"/>
      <c r="N59" s="295">
        <f>K59*L59</f>
        <v>1270.1333007478286</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1270.1333007478286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195257.33086135366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39051.466172270731</v>
      </c>
      <c r="M83" s="858"/>
      <c r="N83" s="54"/>
    </row>
    <row r="84" spans="1:14">
      <c r="B84" s="92" t="s">
        <v>973</v>
      </c>
      <c r="C84" s="93"/>
      <c r="D84" s="93"/>
      <c r="E84" s="93"/>
      <c r="F84" s="93"/>
      <c r="G84" s="93"/>
      <c r="H84" s="93"/>
      <c r="I84" s="90"/>
      <c r="J84" s="91"/>
      <c r="K84" s="308">
        <v>0.05</v>
      </c>
      <c r="L84" s="857">
        <f>N78*K84</f>
        <v>9762.8665430676829</v>
      </c>
      <c r="M84" s="858"/>
      <c r="N84" s="54"/>
    </row>
    <row r="85" spans="1:14" ht="15.75" thickBot="1">
      <c r="B85" s="94" t="s">
        <v>974</v>
      </c>
      <c r="C85" s="95"/>
      <c r="D85" s="95"/>
      <c r="E85" s="95"/>
      <c r="F85" s="95"/>
      <c r="G85" s="95"/>
      <c r="H85" s="95"/>
      <c r="I85" s="96"/>
      <c r="J85" s="97"/>
      <c r="K85" s="309">
        <v>0.05</v>
      </c>
      <c r="L85" s="859">
        <f>N78*K85</f>
        <v>9762.8665430676829</v>
      </c>
      <c r="M85" s="860"/>
      <c r="N85" s="54"/>
    </row>
    <row r="86" spans="1:14" ht="15.75" thickBot="1">
      <c r="B86" s="823" t="s">
        <v>953</v>
      </c>
      <c r="C86" s="824"/>
      <c r="D86" s="824"/>
      <c r="E86" s="824"/>
      <c r="F86" s="824"/>
      <c r="G86" s="824"/>
      <c r="H86" s="824"/>
      <c r="I86" s="824"/>
      <c r="J86" s="824"/>
      <c r="K86" s="824"/>
      <c r="L86" s="824"/>
      <c r="M86" s="825"/>
      <c r="N86" s="55">
        <f>L83+L84+L85</f>
        <v>58577.199258406101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253834.53011975976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134780.65616518611</v>
      </c>
      <c r="L36" s="274"/>
      <c r="M36" s="275">
        <v>400</v>
      </c>
      <c r="N36" s="276">
        <f>K36/M36</f>
        <v>336.95164041296528</v>
      </c>
    </row>
    <row r="37" spans="1:14">
      <c r="A37" s="116" t="s">
        <v>152</v>
      </c>
      <c r="B37" s="836" t="str">
        <f>VLOOKUP(A37,EQUIPOS!A7:D154,3,FALSE)</f>
        <v xml:space="preserve">Carrotanque de agua(1000 Galones) </v>
      </c>
      <c r="C37" s="837"/>
      <c r="D37" s="837"/>
      <c r="E37" s="837"/>
      <c r="F37" s="837"/>
      <c r="G37" s="837"/>
      <c r="H37" s="838"/>
      <c r="I37" s="271"/>
      <c r="J37" s="272"/>
      <c r="K37" s="273">
        <f>VLOOKUP(A37,EQUIPOS!A7:D164,4,FALSE)</f>
        <v>50860.624967994758</v>
      </c>
      <c r="L37" s="274"/>
      <c r="M37" s="275">
        <v>200</v>
      </c>
      <c r="N37" s="276">
        <f>K37/M37</f>
        <v>254.30312483997378</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200</v>
      </c>
      <c r="N38" s="276">
        <f>K38/M38</f>
        <v>915.49124942390563</v>
      </c>
    </row>
    <row r="39" spans="1:14">
      <c r="A39" t="s">
        <v>365</v>
      </c>
      <c r="B39" s="836" t="str">
        <f>VLOOKUP(A39,EQUIPOS!A9:D155,3,FALSE)</f>
        <v xml:space="preserve">Vibrocompatador, potencia 153 HP, peso 10 Ton. </v>
      </c>
      <c r="C39" s="837"/>
      <c r="D39" s="837"/>
      <c r="E39" s="837"/>
      <c r="F39" s="837"/>
      <c r="G39" s="837"/>
      <c r="H39" s="838"/>
      <c r="I39" s="839"/>
      <c r="J39" s="820"/>
      <c r="K39" s="273">
        <f>VLOOKUP(A39,EQUIPOS!A9:D166,4,FALSE)</f>
        <v>145224.37689611415</v>
      </c>
      <c r="L39" s="840">
        <v>200</v>
      </c>
      <c r="M39" s="841"/>
      <c r="N39" s="276">
        <f>K39/L39</f>
        <v>726.12188448057077</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2235.5547522025954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134.34265225900498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2369.8974044616002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473.97948089232005</v>
      </c>
      <c r="M83" s="858"/>
      <c r="N83" s="54"/>
    </row>
    <row r="84" spans="1:14">
      <c r="B84" s="92" t="s">
        <v>973</v>
      </c>
      <c r="C84" s="93"/>
      <c r="D84" s="93"/>
      <c r="E84" s="93"/>
      <c r="F84" s="93"/>
      <c r="G84" s="93"/>
      <c r="H84" s="93"/>
      <c r="I84" s="90"/>
      <c r="J84" s="91"/>
      <c r="K84" s="308">
        <v>0.05</v>
      </c>
      <c r="L84" s="857">
        <f>N78*K84</f>
        <v>118.49487022308001</v>
      </c>
      <c r="M84" s="858"/>
      <c r="N84" s="54"/>
    </row>
    <row r="85" spans="1:14" ht="15.75" thickBot="1">
      <c r="B85" s="94" t="s">
        <v>974</v>
      </c>
      <c r="C85" s="95"/>
      <c r="D85" s="95"/>
      <c r="E85" s="95"/>
      <c r="F85" s="95"/>
      <c r="G85" s="95"/>
      <c r="H85" s="95"/>
      <c r="I85" s="96"/>
      <c r="J85" s="97"/>
      <c r="K85" s="309">
        <v>0.05</v>
      </c>
      <c r="L85" s="859">
        <f>N78*K85</f>
        <v>118.49487022308001</v>
      </c>
      <c r="M85" s="860"/>
      <c r="N85" s="54"/>
    </row>
    <row r="86" spans="1:14" ht="15.75" thickBot="1">
      <c r="B86" s="823" t="s">
        <v>953</v>
      </c>
      <c r="C86" s="824"/>
      <c r="D86" s="824"/>
      <c r="E86" s="824"/>
      <c r="F86" s="824"/>
      <c r="G86" s="824"/>
      <c r="H86" s="824"/>
      <c r="I86" s="824"/>
      <c r="J86" s="824"/>
      <c r="K86" s="824"/>
      <c r="L86" s="824"/>
      <c r="M86" s="825"/>
      <c r="N86" s="55">
        <f>L83+L84+L85</f>
        <v>710.96922133848011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3080.8666258000803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7942.8657399818521</v>
      </c>
      <c r="N48" s="276">
        <f>K48*M48</f>
        <v>9531.4388879782218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9531.4388879782218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9748.5366140287733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1949.7073228057548</v>
      </c>
      <c r="M83" s="858"/>
      <c r="N83" s="54"/>
    </row>
    <row r="84" spans="1:14">
      <c r="B84" s="92" t="s">
        <v>973</v>
      </c>
      <c r="C84" s="93"/>
      <c r="D84" s="93"/>
      <c r="E84" s="93"/>
      <c r="F84" s="93"/>
      <c r="G84" s="93"/>
      <c r="H84" s="93"/>
      <c r="I84" s="90"/>
      <c r="J84" s="91"/>
      <c r="K84" s="308">
        <v>0.05</v>
      </c>
      <c r="L84" s="857">
        <f>N78*K84</f>
        <v>487.42683070143869</v>
      </c>
      <c r="M84" s="858"/>
      <c r="N84" s="54"/>
    </row>
    <row r="85" spans="1:14" ht="15.75" thickBot="1">
      <c r="B85" s="94" t="s">
        <v>974</v>
      </c>
      <c r="C85" s="95"/>
      <c r="D85" s="95"/>
      <c r="E85" s="95"/>
      <c r="F85" s="95"/>
      <c r="G85" s="95"/>
      <c r="H85" s="95"/>
      <c r="I85" s="96"/>
      <c r="J85" s="97"/>
      <c r="K85" s="309">
        <v>0.05</v>
      </c>
      <c r="L85" s="859">
        <f>N78*K85</f>
        <v>487.42683070143869</v>
      </c>
      <c r="M85" s="860"/>
      <c r="N85" s="54"/>
    </row>
    <row r="86" spans="1:14" ht="15.75" thickBot="1">
      <c r="B86" s="823" t="s">
        <v>953</v>
      </c>
      <c r="C86" s="824"/>
      <c r="D86" s="824"/>
      <c r="E86" s="824"/>
      <c r="F86" s="824"/>
      <c r="G86" s="824"/>
      <c r="H86" s="824"/>
      <c r="I86" s="824"/>
      <c r="J86" s="824"/>
      <c r="K86" s="824"/>
      <c r="L86" s="824"/>
      <c r="M86" s="825"/>
      <c r="N86" s="55">
        <f>L83+L84+L85</f>
        <v>2924.5609842086319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12673.097598237406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1160.4915452101106</v>
      </c>
      <c r="M83" s="858"/>
      <c r="N83" s="54"/>
    </row>
    <row r="84" spans="1:14">
      <c r="B84" s="92" t="s">
        <v>973</v>
      </c>
      <c r="C84" s="93"/>
      <c r="D84" s="93"/>
      <c r="E84" s="93"/>
      <c r="F84" s="93"/>
      <c r="G84" s="93"/>
      <c r="H84" s="93"/>
      <c r="I84" s="90"/>
      <c r="J84" s="91"/>
      <c r="K84" s="308">
        <v>0.05</v>
      </c>
      <c r="L84" s="857">
        <f>N78*K84</f>
        <v>290.12288630252766</v>
      </c>
      <c r="M84" s="858"/>
      <c r="N84" s="54"/>
    </row>
    <row r="85" spans="1:14" ht="15.75" thickBot="1">
      <c r="B85" s="94" t="s">
        <v>974</v>
      </c>
      <c r="C85" s="95"/>
      <c r="D85" s="95"/>
      <c r="E85" s="95"/>
      <c r="F85" s="95"/>
      <c r="G85" s="95"/>
      <c r="H85" s="95"/>
      <c r="I85" s="96"/>
      <c r="J85" s="97"/>
      <c r="K85" s="309">
        <v>0.05</v>
      </c>
      <c r="L85" s="859">
        <f>N78*K85</f>
        <v>290.12288630252766</v>
      </c>
      <c r="M85" s="860"/>
      <c r="N85" s="54"/>
    </row>
    <row r="86" spans="1:14" ht="15.75" thickBot="1">
      <c r="B86" s="823" t="s">
        <v>953</v>
      </c>
      <c r="C86" s="824"/>
      <c r="D86" s="824"/>
      <c r="E86" s="824"/>
      <c r="F86" s="824"/>
      <c r="G86" s="824"/>
      <c r="H86" s="824"/>
      <c r="I86" s="824"/>
      <c r="J86" s="824"/>
      <c r="K86" s="824"/>
      <c r="L86" s="824"/>
      <c r="M86" s="825"/>
      <c r="N86" s="55">
        <f>L83+L84+L85</f>
        <v>1740.7373178151659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8236.5060308411703</v>
      </c>
      <c r="N48" s="276">
        <f>K48*M48</f>
        <v>9883.8072370094033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9883.8072370094033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10100.904963059955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2020.1809926119911</v>
      </c>
      <c r="M83" s="858"/>
      <c r="N83" s="54"/>
    </row>
    <row r="84" spans="1:14">
      <c r="B84" s="92" t="s">
        <v>973</v>
      </c>
      <c r="C84" s="93"/>
      <c r="D84" s="93"/>
      <c r="E84" s="93"/>
      <c r="F84" s="93"/>
      <c r="G84" s="93"/>
      <c r="H84" s="93"/>
      <c r="I84" s="90"/>
      <c r="J84" s="91"/>
      <c r="K84" s="308">
        <v>0.05</v>
      </c>
      <c r="L84" s="857">
        <f>N78*K84</f>
        <v>505.04524815299777</v>
      </c>
      <c r="M84" s="858"/>
      <c r="N84" s="54"/>
    </row>
    <row r="85" spans="1:14" ht="15.75" thickBot="1">
      <c r="B85" s="94" t="s">
        <v>974</v>
      </c>
      <c r="C85" s="95"/>
      <c r="D85" s="95"/>
      <c r="E85" s="95"/>
      <c r="F85" s="95"/>
      <c r="G85" s="95"/>
      <c r="H85" s="95"/>
      <c r="I85" s="96"/>
      <c r="J85" s="97"/>
      <c r="K85" s="309">
        <v>0.05</v>
      </c>
      <c r="L85" s="859">
        <f>N78*K85</f>
        <v>505.04524815299777</v>
      </c>
      <c r="M85" s="860"/>
      <c r="N85" s="54"/>
    </row>
    <row r="86" spans="1:14" ht="15.75" thickBot="1">
      <c r="B86" s="823" t="s">
        <v>953</v>
      </c>
      <c r="C86" s="824"/>
      <c r="D86" s="824"/>
      <c r="E86" s="824"/>
      <c r="F86" s="824"/>
      <c r="G86" s="824"/>
      <c r="H86" s="824"/>
      <c r="I86" s="824"/>
      <c r="J86" s="824"/>
      <c r="K86" s="824"/>
      <c r="L86" s="824"/>
      <c r="M86" s="825"/>
      <c r="N86" s="55">
        <f>L83+L84+L85</f>
        <v>3030.2714889179865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13131.176451977941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15191.199302647514</v>
      </c>
      <c r="N48" s="276">
        <f>K48*M48</f>
        <v>19748.559093441767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19748.559093441767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19965.656819492317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3993.1313638984634</v>
      </c>
      <c r="M83" s="858"/>
      <c r="N83" s="54"/>
    </row>
    <row r="84" spans="1:14">
      <c r="B84" s="92" t="s">
        <v>973</v>
      </c>
      <c r="C84" s="93"/>
      <c r="D84" s="93"/>
      <c r="E84" s="93"/>
      <c r="F84" s="93"/>
      <c r="G84" s="93"/>
      <c r="H84" s="93"/>
      <c r="I84" s="90"/>
      <c r="J84" s="91"/>
      <c r="K84" s="308">
        <v>0.05</v>
      </c>
      <c r="L84" s="857">
        <f>N78*K84</f>
        <v>998.28284097461585</v>
      </c>
      <c r="M84" s="858"/>
      <c r="N84" s="54"/>
    </row>
    <row r="85" spans="1:14" ht="15.75" thickBot="1">
      <c r="B85" s="94" t="s">
        <v>974</v>
      </c>
      <c r="C85" s="95"/>
      <c r="D85" s="95"/>
      <c r="E85" s="95"/>
      <c r="F85" s="95"/>
      <c r="G85" s="95"/>
      <c r="H85" s="95"/>
      <c r="I85" s="96"/>
      <c r="J85" s="97"/>
      <c r="K85" s="309">
        <v>0.05</v>
      </c>
      <c r="L85" s="859">
        <f>N78*K85</f>
        <v>998.28284097461585</v>
      </c>
      <c r="M85" s="860"/>
      <c r="N85" s="54"/>
    </row>
    <row r="86" spans="1:14" ht="15.75" thickBot="1">
      <c r="B86" s="823" t="s">
        <v>953</v>
      </c>
      <c r="C86" s="824"/>
      <c r="D86" s="824"/>
      <c r="E86" s="824"/>
      <c r="F86" s="824"/>
      <c r="G86" s="824"/>
      <c r="H86" s="824"/>
      <c r="I86" s="824"/>
      <c r="J86" s="824"/>
      <c r="K86" s="824"/>
      <c r="L86" s="824"/>
      <c r="M86" s="825"/>
      <c r="N86" s="55">
        <f>L83+L84+L85</f>
        <v>5989.6970458476953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25955.35386534001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303</v>
      </c>
      <c r="B36" s="836" t="str">
        <f>VLOOKUP(A36,EQUIPOS!A6:D154,3,FALSE)</f>
        <v>Retrocargador, pala de 1,1 m3 de capacidad, profundidad de excavación de 4.400 mm y una altura de 5.680 mm</v>
      </c>
      <c r="C36" s="837"/>
      <c r="D36" s="837"/>
      <c r="E36" s="837"/>
      <c r="F36" s="837"/>
      <c r="G36" s="837"/>
      <c r="H36" s="838"/>
      <c r="I36" s="271"/>
      <c r="J36" s="272"/>
      <c r="K36" s="273">
        <f>VLOOKUP(A36,EQUIPOS!A6:D163,4,FALSE)</f>
        <v>121033.02923633713</v>
      </c>
      <c r="L36" s="274"/>
      <c r="M36" s="275">
        <v>250</v>
      </c>
      <c r="N36" s="276">
        <f>K36/M36</f>
        <v>484.13211694534851</v>
      </c>
    </row>
    <row r="37" spans="1:14">
      <c r="A37" s="116" t="s">
        <v>373</v>
      </c>
      <c r="B37" s="836" t="str">
        <f>VLOOKUP(A37,EQUIPOS!A7:D154,3,FALSE)</f>
        <v>Volqueta 6 m3</v>
      </c>
      <c r="C37" s="837"/>
      <c r="D37" s="837"/>
      <c r="E37" s="837"/>
      <c r="F37" s="837"/>
      <c r="G37" s="837"/>
      <c r="H37" s="838"/>
      <c r="I37" s="271"/>
      <c r="J37" s="272"/>
      <c r="K37" s="273">
        <f>VLOOKUP(A37,EQUIPOS!A7:D164,4,FALSE)</f>
        <v>101721.24993598952</v>
      </c>
      <c r="L37" s="274"/>
      <c r="M37" s="275">
        <v>250</v>
      </c>
      <c r="N37" s="276">
        <f>K37/M37</f>
        <v>406.88499974395808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5.3737060903602005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896.39082277966679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107.474121807204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1003.8649445868708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200.77298891737416</v>
      </c>
      <c r="M83" s="858"/>
      <c r="N83" s="54"/>
    </row>
    <row r="84" spans="1:14">
      <c r="B84" s="92" t="s">
        <v>973</v>
      </c>
      <c r="C84" s="93"/>
      <c r="D84" s="93"/>
      <c r="E84" s="93"/>
      <c r="F84" s="93"/>
      <c r="G84" s="93"/>
      <c r="H84" s="93"/>
      <c r="I84" s="90"/>
      <c r="J84" s="91"/>
      <c r="K84" s="308">
        <v>0.05</v>
      </c>
      <c r="L84" s="857">
        <f>N78*K84</f>
        <v>50.193247229343541</v>
      </c>
      <c r="M84" s="858"/>
      <c r="N84" s="54"/>
    </row>
    <row r="85" spans="1:14" ht="15.75" thickBot="1">
      <c r="B85" s="94" t="s">
        <v>974</v>
      </c>
      <c r="C85" s="95"/>
      <c r="D85" s="95"/>
      <c r="E85" s="95"/>
      <c r="F85" s="95"/>
      <c r="G85" s="95"/>
      <c r="H85" s="95"/>
      <c r="I85" s="96"/>
      <c r="J85" s="97"/>
      <c r="K85" s="309">
        <v>0.05</v>
      </c>
      <c r="L85" s="859">
        <f>N78*K85</f>
        <v>50.193247229343541</v>
      </c>
      <c r="M85" s="860"/>
      <c r="N85" s="54"/>
    </row>
    <row r="86" spans="1:14" ht="15.75" thickBot="1">
      <c r="B86" s="823" t="s">
        <v>953</v>
      </c>
      <c r="C86" s="824"/>
      <c r="D86" s="824"/>
      <c r="E86" s="824"/>
      <c r="F86" s="824"/>
      <c r="G86" s="824"/>
      <c r="H86" s="824"/>
      <c r="I86" s="824"/>
      <c r="J86" s="824"/>
      <c r="K86" s="824"/>
      <c r="L86" s="824"/>
      <c r="M86" s="825"/>
      <c r="N86" s="55">
        <f>L83+L84+L85</f>
        <v>301.15948337606125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1305.0244279629321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35</v>
      </c>
      <c r="N36" s="276">
        <f>K36/M36</f>
        <v>1453.1607133712787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35</v>
      </c>
      <c r="N37" s="276">
        <f>K37/M37</f>
        <v>5231.3785681366035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35</v>
      </c>
      <c r="N38" s="276">
        <f>K38/M38</f>
        <v>4149.2679113175473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10849.160638797886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12.495331525928451</v>
      </c>
      <c r="N48" s="276">
        <f>K48*M48</f>
        <v>312.38328814821131</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436.29532578033508</v>
      </c>
      <c r="N49" s="276">
        <f>K49*M49</f>
        <v>34903.626062426803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35216.009350575012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46832.84228799578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9366.5684575991563</v>
      </c>
      <c r="M83" s="858"/>
      <c r="N83" s="54"/>
    </row>
    <row r="84" spans="1:14">
      <c r="B84" s="92" t="s">
        <v>973</v>
      </c>
      <c r="C84" s="93"/>
      <c r="D84" s="93"/>
      <c r="E84" s="93"/>
      <c r="F84" s="93"/>
      <c r="G84" s="93"/>
      <c r="H84" s="93"/>
      <c r="I84" s="90"/>
      <c r="J84" s="91"/>
      <c r="K84" s="308">
        <v>0.05</v>
      </c>
      <c r="L84" s="857">
        <f>N78*K84</f>
        <v>2341.6421143997891</v>
      </c>
      <c r="M84" s="858"/>
      <c r="N84" s="54"/>
    </row>
    <row r="85" spans="1:14" ht="15.75" thickBot="1">
      <c r="B85" s="94" t="s">
        <v>974</v>
      </c>
      <c r="C85" s="95"/>
      <c r="D85" s="95"/>
      <c r="E85" s="95"/>
      <c r="F85" s="95"/>
      <c r="G85" s="95"/>
      <c r="H85" s="95"/>
      <c r="I85" s="96"/>
      <c r="J85" s="97"/>
      <c r="K85" s="309">
        <v>0.05</v>
      </c>
      <c r="L85" s="859">
        <f>N78*K85</f>
        <v>2341.6421143997891</v>
      </c>
      <c r="M85" s="860"/>
      <c r="N85" s="54"/>
    </row>
    <row r="86" spans="1:14" ht="15.75" thickBot="1">
      <c r="B86" s="823" t="s">
        <v>953</v>
      </c>
      <c r="C86" s="824"/>
      <c r="D86" s="824"/>
      <c r="E86" s="824"/>
      <c r="F86" s="824"/>
      <c r="G86" s="824"/>
      <c r="H86" s="824"/>
      <c r="I86" s="824"/>
      <c r="J86" s="824"/>
      <c r="K86" s="824"/>
      <c r="L86" s="824"/>
      <c r="M86" s="825"/>
      <c r="N86" s="55">
        <f>L83+L84+L85</f>
        <v>14049.852686398734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60882.694974394515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35</v>
      </c>
      <c r="N36" s="276">
        <f>K36/M36</f>
        <v>1453.1607133712787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35</v>
      </c>
      <c r="N37" s="276">
        <f>K37/M37</f>
        <v>5231.3785681366035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35</v>
      </c>
      <c r="N38" s="276">
        <f>K38/M38</f>
        <v>4149.2679113175473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10849.160638797886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12.495331525928451</v>
      </c>
      <c r="N48" s="276">
        <f>K48*M48</f>
        <v>312.38328814821131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312.38328814821131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11929.216225568984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2385.8432451137969</v>
      </c>
      <c r="M83" s="858"/>
      <c r="N83" s="54"/>
    </row>
    <row r="84" spans="1:14">
      <c r="B84" s="92" t="s">
        <v>973</v>
      </c>
      <c r="C84" s="93"/>
      <c r="D84" s="93"/>
      <c r="E84" s="93"/>
      <c r="F84" s="93"/>
      <c r="G84" s="93"/>
      <c r="H84" s="93"/>
      <c r="I84" s="90"/>
      <c r="J84" s="91"/>
      <c r="K84" s="308">
        <v>0.05</v>
      </c>
      <c r="L84" s="857">
        <f>N78*K84</f>
        <v>596.46081127844923</v>
      </c>
      <c r="M84" s="858"/>
      <c r="N84" s="54"/>
    </row>
    <row r="85" spans="1:14" ht="15.75" thickBot="1">
      <c r="B85" s="94" t="s">
        <v>974</v>
      </c>
      <c r="C85" s="95"/>
      <c r="D85" s="95"/>
      <c r="E85" s="95"/>
      <c r="F85" s="95"/>
      <c r="G85" s="95"/>
      <c r="H85" s="95"/>
      <c r="I85" s="96"/>
      <c r="J85" s="97"/>
      <c r="K85" s="309">
        <v>0.05</v>
      </c>
      <c r="L85" s="859">
        <f>N78*K85</f>
        <v>596.46081127844923</v>
      </c>
      <c r="M85" s="860"/>
      <c r="N85" s="54"/>
    </row>
    <row r="86" spans="1:14" ht="15.75" thickBot="1">
      <c r="B86" s="823" t="s">
        <v>953</v>
      </c>
      <c r="C86" s="824"/>
      <c r="D86" s="824"/>
      <c r="E86" s="824"/>
      <c r="F86" s="824"/>
      <c r="G86" s="824"/>
      <c r="H86" s="824"/>
      <c r="I86" s="824"/>
      <c r="J86" s="824"/>
      <c r="K86" s="824"/>
      <c r="L86" s="824"/>
      <c r="M86" s="825"/>
      <c r="N86" s="55">
        <f>L83+L84+L85</f>
        <v>3578.7648676706949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15507.981093239679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436.29532578033508</v>
      </c>
      <c r="N48" s="276">
        <f>K48*M48</f>
        <v>436.29532578033508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436.29532578033508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f>SUM(N70:N75)</f>
        <v>0</v>
      </c>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436.29532578033508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87.259065156067024</v>
      </c>
      <c r="M83" s="858"/>
      <c r="N83" s="54"/>
    </row>
    <row r="84" spans="1:14">
      <c r="B84" s="92" t="s">
        <v>973</v>
      </c>
      <c r="C84" s="93"/>
      <c r="D84" s="93"/>
      <c r="E84" s="93"/>
      <c r="F84" s="93"/>
      <c r="G84" s="93"/>
      <c r="H84" s="93"/>
      <c r="I84" s="90"/>
      <c r="J84" s="91"/>
      <c r="K84" s="308">
        <v>0.05</v>
      </c>
      <c r="L84" s="857">
        <f>N78*K84</f>
        <v>21.814766289016756</v>
      </c>
      <c r="M84" s="858"/>
      <c r="N84" s="54"/>
    </row>
    <row r="85" spans="1:14" ht="15.75" thickBot="1">
      <c r="B85" s="94" t="s">
        <v>974</v>
      </c>
      <c r="C85" s="95"/>
      <c r="D85" s="95"/>
      <c r="E85" s="95"/>
      <c r="F85" s="95"/>
      <c r="G85" s="95"/>
      <c r="H85" s="95"/>
      <c r="I85" s="96"/>
      <c r="J85" s="97"/>
      <c r="K85" s="309">
        <v>0.05</v>
      </c>
      <c r="L85" s="859">
        <f>N78*K85</f>
        <v>21.814766289016756</v>
      </c>
      <c r="M85" s="860"/>
      <c r="N85" s="54"/>
    </row>
    <row r="86" spans="1:14" ht="15.75" thickBot="1">
      <c r="B86" s="823" t="s">
        <v>953</v>
      </c>
      <c r="C86" s="824"/>
      <c r="D86" s="824"/>
      <c r="E86" s="824"/>
      <c r="F86" s="824"/>
      <c r="G86" s="824"/>
      <c r="H86" s="824"/>
      <c r="I86" s="824"/>
      <c r="J86" s="824"/>
      <c r="K86" s="824"/>
      <c r="L86" s="824"/>
      <c r="M86" s="825"/>
      <c r="N86" s="55">
        <f>L83+L84+L85</f>
        <v>130.88859773410053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567.18392351443561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35</v>
      </c>
      <c r="N36" s="276">
        <f>K36/M36</f>
        <v>1453.1607133712787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35</v>
      </c>
      <c r="N37" s="276">
        <f>K37/M37</f>
        <v>5231.3785681366035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35</v>
      </c>
      <c r="N38" s="276">
        <f>K38/M38</f>
        <v>4149.2679113175473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10849.160638797886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942.3562525804374</v>
      </c>
      <c r="N48" s="276">
        <f>K48*M48</f>
        <v>75388.500206434997</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12.495331525928451</v>
      </c>
      <c r="N49" s="276">
        <f>K49*M49</f>
        <v>312.38328814821131</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75700.883494583206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87317.716432003974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17463.543286400796</v>
      </c>
      <c r="M83" s="858"/>
      <c r="N83" s="54"/>
    </row>
    <row r="84" spans="1:14">
      <c r="B84" s="92" t="s">
        <v>973</v>
      </c>
      <c r="C84" s="93"/>
      <c r="D84" s="93"/>
      <c r="E84" s="93"/>
      <c r="F84" s="93"/>
      <c r="G84" s="93"/>
      <c r="H84" s="93"/>
      <c r="I84" s="90"/>
      <c r="J84" s="91"/>
      <c r="K84" s="308">
        <v>0.05</v>
      </c>
      <c r="L84" s="857">
        <f>N78*K84</f>
        <v>4365.8858216001991</v>
      </c>
      <c r="M84" s="858"/>
      <c r="N84" s="54"/>
    </row>
    <row r="85" spans="1:14" ht="15.75" thickBot="1">
      <c r="B85" s="94" t="s">
        <v>974</v>
      </c>
      <c r="C85" s="95"/>
      <c r="D85" s="95"/>
      <c r="E85" s="95"/>
      <c r="F85" s="95"/>
      <c r="G85" s="95"/>
      <c r="H85" s="95"/>
      <c r="I85" s="96"/>
      <c r="J85" s="97"/>
      <c r="K85" s="309">
        <v>0.05</v>
      </c>
      <c r="L85" s="859">
        <f>N78*K85</f>
        <v>4365.8858216001991</v>
      </c>
      <c r="M85" s="860"/>
      <c r="N85" s="54"/>
    </row>
    <row r="86" spans="1:14" ht="15.75" thickBot="1">
      <c r="B86" s="823" t="s">
        <v>953</v>
      </c>
      <c r="C86" s="824"/>
      <c r="D86" s="824"/>
      <c r="E86" s="824"/>
      <c r="F86" s="824"/>
      <c r="G86" s="824"/>
      <c r="H86" s="824"/>
      <c r="I86" s="824"/>
      <c r="J86" s="824"/>
      <c r="K86" s="824"/>
      <c r="L86" s="824"/>
      <c r="M86" s="825"/>
      <c r="N86" s="55">
        <f>L83+L84+L85</f>
        <v>26195.314929601191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113513.03136160516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35</v>
      </c>
      <c r="N36" s="276">
        <f>K36/M36</f>
        <v>1453.1607133712787</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35</v>
      </c>
      <c r="N37" s="276">
        <f>K37/M37</f>
        <v>5231.3785681366035</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35</v>
      </c>
      <c r="N38" s="276">
        <f>K38/M38</f>
        <v>4149.2679113175473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10849.160638797886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12.495331525928451</v>
      </c>
      <c r="N48" s="276">
        <f>K48*M48</f>
        <v>312.38328814821131</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312.38328814821131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767.67229862288559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11929.216225568984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2385.8432451137969</v>
      </c>
      <c r="M82" s="858"/>
      <c r="N82" s="54"/>
    </row>
    <row r="83" spans="1:14">
      <c r="B83" s="92" t="s">
        <v>973</v>
      </c>
      <c r="C83" s="93"/>
      <c r="D83" s="93"/>
      <c r="E83" s="93"/>
      <c r="F83" s="93"/>
      <c r="G83" s="93"/>
      <c r="H83" s="93"/>
      <c r="I83" s="90"/>
      <c r="J83" s="91"/>
      <c r="K83" s="308">
        <v>0.05</v>
      </c>
      <c r="L83" s="857">
        <f>N77*K83</f>
        <v>596.46081127844923</v>
      </c>
      <c r="M83" s="858"/>
      <c r="N83" s="54"/>
    </row>
    <row r="84" spans="1:14" ht="15.75" thickBot="1">
      <c r="B84" s="94" t="s">
        <v>974</v>
      </c>
      <c r="C84" s="95"/>
      <c r="D84" s="95"/>
      <c r="E84" s="95"/>
      <c r="F84" s="95"/>
      <c r="G84" s="95"/>
      <c r="H84" s="95"/>
      <c r="I84" s="96"/>
      <c r="J84" s="97"/>
      <c r="K84" s="309">
        <v>0.05</v>
      </c>
      <c r="L84" s="859">
        <f>N77*K84</f>
        <v>596.46081127844923</v>
      </c>
      <c r="M84" s="860"/>
      <c r="N84" s="54"/>
    </row>
    <row r="85" spans="1:14" ht="15.75" thickBot="1">
      <c r="B85" s="823" t="s">
        <v>953</v>
      </c>
      <c r="C85" s="824"/>
      <c r="D85" s="824"/>
      <c r="E85" s="824"/>
      <c r="F85" s="824"/>
      <c r="G85" s="824"/>
      <c r="H85" s="824"/>
      <c r="I85" s="824"/>
      <c r="J85" s="824"/>
      <c r="K85" s="824"/>
      <c r="L85" s="824"/>
      <c r="M85" s="825"/>
      <c r="N85" s="55">
        <f>L82+L83+L84</f>
        <v>3578.7648676706949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15507.981093239679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942.3562525804374</v>
      </c>
      <c r="N48" s="276">
        <f>K48*M48</f>
        <v>942.3562525804374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942.3562525804374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942.3562525804374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188.47125051608748</v>
      </c>
      <c r="M83" s="858"/>
      <c r="N83" s="54"/>
    </row>
    <row r="84" spans="1:14">
      <c r="B84" s="92" t="s">
        <v>973</v>
      </c>
      <c r="C84" s="93"/>
      <c r="D84" s="93"/>
      <c r="E84" s="93"/>
      <c r="F84" s="93"/>
      <c r="G84" s="93"/>
      <c r="H84" s="93"/>
      <c r="I84" s="90"/>
      <c r="J84" s="91"/>
      <c r="K84" s="308">
        <v>0.05</v>
      </c>
      <c r="L84" s="857">
        <f>N78*K84</f>
        <v>47.11781262902187</v>
      </c>
      <c r="M84" s="858"/>
      <c r="N84" s="54"/>
    </row>
    <row r="85" spans="1:14" ht="15.75" thickBot="1">
      <c r="B85" s="94" t="s">
        <v>974</v>
      </c>
      <c r="C85" s="95"/>
      <c r="D85" s="95"/>
      <c r="E85" s="95"/>
      <c r="F85" s="95"/>
      <c r="G85" s="95"/>
      <c r="H85" s="95"/>
      <c r="I85" s="96"/>
      <c r="J85" s="97"/>
      <c r="K85" s="309">
        <v>0.05</v>
      </c>
      <c r="L85" s="859">
        <f>N78*K85</f>
        <v>47.11781262902187</v>
      </c>
      <c r="M85" s="860"/>
      <c r="N85" s="54"/>
    </row>
    <row r="86" spans="1:14" ht="15.75" thickBot="1">
      <c r="B86" s="823" t="s">
        <v>953</v>
      </c>
      <c r="C86" s="824"/>
      <c r="D86" s="824"/>
      <c r="E86" s="824"/>
      <c r="F86" s="824"/>
      <c r="G86" s="824"/>
      <c r="H86" s="824"/>
      <c r="I86" s="824"/>
      <c r="J86" s="824"/>
      <c r="K86" s="824"/>
      <c r="L86" s="824"/>
      <c r="M86" s="825"/>
      <c r="N86" s="55">
        <f>L83+L84+L85</f>
        <v>282.70687577413122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1225.0631283545686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600</v>
      </c>
      <c r="N36" s="276">
        <f>K36/M36</f>
        <v>84.767708279991268</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600</v>
      </c>
      <c r="N37" s="276">
        <f>K37/M37</f>
        <v>305.16374980796854</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600</v>
      </c>
      <c r="N38" s="276">
        <f>K38/M38</f>
        <v>242.04062816019024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0.44780884086334993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632.41989508901338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12.495331525928451</v>
      </c>
      <c r="N48" s="276">
        <f>K48*M48</f>
        <v>37.485994577785355</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37.485994577785355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44.780884086334993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714.68677375313382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142.93735475062678</v>
      </c>
      <c r="M82" s="858"/>
      <c r="N82" s="54"/>
    </row>
    <row r="83" spans="1:14">
      <c r="B83" s="92" t="s">
        <v>973</v>
      </c>
      <c r="C83" s="93"/>
      <c r="D83" s="93"/>
      <c r="E83" s="93"/>
      <c r="F83" s="93"/>
      <c r="G83" s="93"/>
      <c r="H83" s="93"/>
      <c r="I83" s="90"/>
      <c r="J83" s="91"/>
      <c r="K83" s="308">
        <v>0.05</v>
      </c>
      <c r="L83" s="857">
        <f>N77*K83</f>
        <v>35.734338687656695</v>
      </c>
      <c r="M83" s="858"/>
      <c r="N83" s="54"/>
    </row>
    <row r="84" spans="1:14" ht="15.75" thickBot="1">
      <c r="B84" s="94" t="s">
        <v>974</v>
      </c>
      <c r="C84" s="95"/>
      <c r="D84" s="95"/>
      <c r="E84" s="95"/>
      <c r="F84" s="95"/>
      <c r="G84" s="95"/>
      <c r="H84" s="95"/>
      <c r="I84" s="96"/>
      <c r="J84" s="97"/>
      <c r="K84" s="309">
        <v>0.05</v>
      </c>
      <c r="L84" s="859">
        <f>N77*K84</f>
        <v>35.734338687656695</v>
      </c>
      <c r="M84" s="860"/>
      <c r="N84" s="54"/>
    </row>
    <row r="85" spans="1:14" ht="15.75" thickBot="1">
      <c r="B85" s="823" t="s">
        <v>953</v>
      </c>
      <c r="C85" s="824"/>
      <c r="D85" s="824"/>
      <c r="E85" s="824"/>
      <c r="F85" s="824"/>
      <c r="G85" s="824"/>
      <c r="H85" s="824"/>
      <c r="I85" s="824"/>
      <c r="J85" s="824"/>
      <c r="K85" s="824"/>
      <c r="L85" s="824"/>
      <c r="M85" s="825"/>
      <c r="N85" s="55">
        <f>L82+L83+L84</f>
        <v>214.40603212594019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929.09280587907404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11.941569089689333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8438.2360523983571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12.495331525928451</v>
      </c>
      <c r="N48" s="276">
        <f>K48*M48</f>
        <v>312.38328814821131</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41526.151771168887</v>
      </c>
      <c r="N49" s="276">
        <f>K49*M49</f>
        <v>51907.68971396111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52220.073002109319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827">
        <f>VLOOKUP(A58,TRANSPORTE!A5:D117,4,FALSE)</f>
        <v>436.92585545725302</v>
      </c>
      <c r="M58" s="828"/>
      <c r="N58" s="291">
        <f>K58*L58</f>
        <v>546.15731932156632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546.15731932156632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597.07845448446665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61801.544828313708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12360.308965662742</v>
      </c>
      <c r="M82" s="858"/>
      <c r="N82" s="54"/>
    </row>
    <row r="83" spans="1:14">
      <c r="B83" s="92" t="s">
        <v>973</v>
      </c>
      <c r="C83" s="93"/>
      <c r="D83" s="93"/>
      <c r="E83" s="93"/>
      <c r="F83" s="93"/>
      <c r="G83" s="93"/>
      <c r="H83" s="93"/>
      <c r="I83" s="90"/>
      <c r="J83" s="91"/>
      <c r="K83" s="308">
        <v>0.05</v>
      </c>
      <c r="L83" s="857">
        <f>N77*K83</f>
        <v>3090.0772414156854</v>
      </c>
      <c r="M83" s="858"/>
      <c r="N83" s="54"/>
    </row>
    <row r="84" spans="1:14" ht="15.75" thickBot="1">
      <c r="B84" s="94" t="s">
        <v>974</v>
      </c>
      <c r="C84" s="95"/>
      <c r="D84" s="95"/>
      <c r="E84" s="95"/>
      <c r="F84" s="95"/>
      <c r="G84" s="95"/>
      <c r="H84" s="95"/>
      <c r="I84" s="96"/>
      <c r="J84" s="97"/>
      <c r="K84" s="309">
        <v>0.05</v>
      </c>
      <c r="L84" s="859">
        <f>N77*K84</f>
        <v>3090.0772414156854</v>
      </c>
      <c r="M84" s="860"/>
      <c r="N84" s="54"/>
    </row>
    <row r="85" spans="1:14" ht="15.75" thickBot="1">
      <c r="B85" s="823" t="s">
        <v>953</v>
      </c>
      <c r="C85" s="824"/>
      <c r="D85" s="824"/>
      <c r="E85" s="824"/>
      <c r="F85" s="824"/>
      <c r="G85" s="824"/>
      <c r="H85" s="824"/>
      <c r="I85" s="824"/>
      <c r="J85" s="824"/>
      <c r="K85" s="824"/>
      <c r="L85" s="824"/>
      <c r="M85" s="825"/>
      <c r="N85" s="55">
        <f>L82+L83+L84</f>
        <v>18540.463448494113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80342.008276807814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5832.1959897271045</v>
      </c>
      <c r="N48" s="276">
        <f>K48*M48</f>
        <v>5832.1959897271045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5832.1959897271045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5832.1959897271045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1166.439197945421</v>
      </c>
      <c r="M83" s="858"/>
      <c r="N83" s="54"/>
    </row>
    <row r="84" spans="1:14">
      <c r="B84" s="92" t="s">
        <v>973</v>
      </c>
      <c r="C84" s="93"/>
      <c r="D84" s="93"/>
      <c r="E84" s="93"/>
      <c r="F84" s="93"/>
      <c r="G84" s="93"/>
      <c r="H84" s="93"/>
      <c r="I84" s="90"/>
      <c r="J84" s="91"/>
      <c r="K84" s="308">
        <v>0.05</v>
      </c>
      <c r="L84" s="857">
        <f>N78*K84</f>
        <v>291.60979948635526</v>
      </c>
      <c r="M84" s="858"/>
      <c r="N84" s="54"/>
    </row>
    <row r="85" spans="1:14" ht="15.75" thickBot="1">
      <c r="B85" s="94" t="s">
        <v>974</v>
      </c>
      <c r="C85" s="95"/>
      <c r="D85" s="95"/>
      <c r="E85" s="95"/>
      <c r="F85" s="95"/>
      <c r="G85" s="95"/>
      <c r="H85" s="95"/>
      <c r="I85" s="96"/>
      <c r="J85" s="97"/>
      <c r="K85" s="309">
        <v>0.05</v>
      </c>
      <c r="L85" s="859">
        <f>N78*K85</f>
        <v>291.60979948635526</v>
      </c>
      <c r="M85" s="860"/>
      <c r="N85" s="54"/>
    </row>
    <row r="86" spans="1:14" ht="15.75" thickBot="1">
      <c r="B86" s="823" t="s">
        <v>953</v>
      </c>
      <c r="C86" s="824"/>
      <c r="D86" s="824"/>
      <c r="E86" s="824"/>
      <c r="F86" s="824"/>
      <c r="G86" s="824"/>
      <c r="H86" s="824"/>
      <c r="I86" s="824"/>
      <c r="J86" s="824"/>
      <c r="K86" s="824"/>
      <c r="L86" s="824"/>
      <c r="M86" s="825"/>
      <c r="N86" s="55">
        <f>L83+L84+L85</f>
        <v>1749.6587969181317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7581.8547866452363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3700.7006869291431</v>
      </c>
      <c r="N48" s="276">
        <f>K48*M48</f>
        <v>3700.7006869291431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3700.7006869291431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3700.7006869291431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740.14013738582867</v>
      </c>
      <c r="M83" s="858"/>
      <c r="N83" s="54"/>
    </row>
    <row r="84" spans="1:14">
      <c r="B84" s="92" t="s">
        <v>973</v>
      </c>
      <c r="C84" s="93"/>
      <c r="D84" s="93"/>
      <c r="E84" s="93"/>
      <c r="F84" s="93"/>
      <c r="G84" s="93"/>
      <c r="H84" s="93"/>
      <c r="I84" s="90"/>
      <c r="J84" s="91"/>
      <c r="K84" s="308">
        <v>0.05</v>
      </c>
      <c r="L84" s="857">
        <f>N78*K84</f>
        <v>185.03503434645717</v>
      </c>
      <c r="M84" s="858"/>
      <c r="N84" s="54"/>
    </row>
    <row r="85" spans="1:14" ht="15.75" thickBot="1">
      <c r="B85" s="94" t="s">
        <v>974</v>
      </c>
      <c r="C85" s="95"/>
      <c r="D85" s="95"/>
      <c r="E85" s="95"/>
      <c r="F85" s="95"/>
      <c r="G85" s="95"/>
      <c r="H85" s="95"/>
      <c r="I85" s="96"/>
      <c r="J85" s="97"/>
      <c r="K85" s="309">
        <v>0.05</v>
      </c>
      <c r="L85" s="859">
        <f>N78*K85</f>
        <v>185.03503434645717</v>
      </c>
      <c r="M85" s="860"/>
      <c r="N85" s="54"/>
    </row>
    <row r="86" spans="1:14" ht="15.75" thickBot="1">
      <c r="B86" s="823" t="s">
        <v>953</v>
      </c>
      <c r="C86" s="824"/>
      <c r="D86" s="824"/>
      <c r="E86" s="824"/>
      <c r="F86" s="824"/>
      <c r="G86" s="824"/>
      <c r="H86" s="824"/>
      <c r="I86" s="824"/>
      <c r="J86" s="824"/>
      <c r="K86" s="824"/>
      <c r="L86" s="824"/>
      <c r="M86" s="825"/>
      <c r="N86" s="55">
        <f>L83+L84+L85</f>
        <v>1110.2102060787431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4810.9108930078864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12.495331525928451</v>
      </c>
      <c r="N48" s="276">
        <f>K48*M48</f>
        <v>12.495331525928451</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3700.7006869291431</v>
      </c>
      <c r="N49" s="276">
        <f>K49*M49</f>
        <v>1332.2522472944916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1344.7475788204199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49" t="s">
        <v>963</v>
      </c>
      <c r="C68" s="850"/>
      <c r="D68" s="850"/>
      <c r="E68" s="850"/>
      <c r="F68" s="850"/>
      <c r="G68" s="850"/>
      <c r="H68" s="850"/>
      <c r="I68" s="76" t="s">
        <v>964</v>
      </c>
      <c r="J68" s="78" t="s">
        <v>1410</v>
      </c>
      <c r="K68" s="77" t="s">
        <v>966</v>
      </c>
      <c r="L68" s="851" t="s">
        <v>950</v>
      </c>
      <c r="M68" s="85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10"/>
      <c r="C74" s="811"/>
      <c r="D74" s="811"/>
      <c r="E74" s="811"/>
      <c r="F74" s="811"/>
      <c r="G74" s="811"/>
      <c r="H74" s="811"/>
      <c r="I74" s="129"/>
      <c r="J74" s="129"/>
      <c r="K74" s="129"/>
      <c r="L74" s="911"/>
      <c r="M74" s="911"/>
      <c r="N74" s="48"/>
    </row>
    <row r="75" spans="2:15" ht="15.75" thickBot="1">
      <c r="B75" s="823" t="s">
        <v>953</v>
      </c>
      <c r="C75" s="824"/>
      <c r="D75" s="824"/>
      <c r="E75" s="824"/>
      <c r="F75" s="824"/>
      <c r="G75" s="824"/>
      <c r="H75" s="824"/>
      <c r="I75" s="830"/>
      <c r="J75" s="830"/>
      <c r="K75" s="830"/>
      <c r="L75" s="830"/>
      <c r="M75" s="831"/>
      <c r="N75" s="305"/>
    </row>
    <row r="76" spans="2:15" ht="15.75" thickBot="1">
      <c r="B76" s="36"/>
      <c r="C76" s="37"/>
      <c r="D76" s="37"/>
      <c r="E76" s="37"/>
      <c r="F76" s="37"/>
      <c r="G76" s="37"/>
      <c r="H76" s="37"/>
      <c r="I76" s="37"/>
      <c r="J76" s="37"/>
      <c r="K76" s="37"/>
      <c r="L76" s="37"/>
      <c r="M76" s="37"/>
      <c r="N76" s="38"/>
    </row>
    <row r="77" spans="2:15" ht="15.75" thickBot="1">
      <c r="B77" s="823" t="s">
        <v>967</v>
      </c>
      <c r="C77" s="824"/>
      <c r="D77" s="824"/>
      <c r="E77" s="824"/>
      <c r="F77" s="824"/>
      <c r="G77" s="824"/>
      <c r="H77" s="824"/>
      <c r="I77" s="824"/>
      <c r="J77" s="824"/>
      <c r="K77" s="824"/>
      <c r="L77" s="824"/>
      <c r="M77" s="825"/>
      <c r="N77" s="102">
        <f>N43+N53+N64+N75</f>
        <v>1344.7475788204199</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268.94951576408397</v>
      </c>
      <c r="M82" s="858"/>
      <c r="N82" s="54"/>
    </row>
    <row r="83" spans="1:14">
      <c r="B83" s="92" t="s">
        <v>973</v>
      </c>
      <c r="C83" s="93"/>
      <c r="D83" s="93"/>
      <c r="E83" s="93"/>
      <c r="F83" s="93"/>
      <c r="G83" s="93"/>
      <c r="H83" s="93"/>
      <c r="I83" s="90"/>
      <c r="J83" s="91"/>
      <c r="K83" s="308">
        <v>0.05</v>
      </c>
      <c r="L83" s="857">
        <f>N77*K83</f>
        <v>67.237378941020992</v>
      </c>
      <c r="M83" s="858"/>
      <c r="N83" s="54"/>
    </row>
    <row r="84" spans="1:14" ht="15.75" thickBot="1">
      <c r="B84" s="94" t="s">
        <v>974</v>
      </c>
      <c r="C84" s="95"/>
      <c r="D84" s="95"/>
      <c r="E84" s="95"/>
      <c r="F84" s="95"/>
      <c r="G84" s="95"/>
      <c r="H84" s="95"/>
      <c r="I84" s="96"/>
      <c r="J84" s="97"/>
      <c r="K84" s="309">
        <v>0.05</v>
      </c>
      <c r="L84" s="859">
        <f>N77*K84</f>
        <v>67.237378941020992</v>
      </c>
      <c r="M84" s="860"/>
      <c r="N84" s="54"/>
    </row>
    <row r="85" spans="1:14" ht="15.75" thickBot="1">
      <c r="B85" s="823" t="s">
        <v>953</v>
      </c>
      <c r="C85" s="824"/>
      <c r="D85" s="824"/>
      <c r="E85" s="824"/>
      <c r="F85" s="824"/>
      <c r="G85" s="824"/>
      <c r="H85" s="824"/>
      <c r="I85" s="824"/>
      <c r="J85" s="824"/>
      <c r="K85" s="824"/>
      <c r="L85" s="824"/>
      <c r="M85" s="825"/>
      <c r="N85" s="55">
        <f>L82+L83+L84</f>
        <v>403.42427364612598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1748.1718524665459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41526.151771168887</v>
      </c>
      <c r="N48" s="276">
        <f>K48*M48</f>
        <v>51907.68971396111</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12.495331525928451</v>
      </c>
      <c r="N49" s="276">
        <f>K49*M49</f>
        <v>312.38328814821131</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52220.073002109319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827">
        <f>VLOOKUP(A59,TRANSPORTE!A5:D123,4,FALSE)</f>
        <v>1016.1066405982629</v>
      </c>
      <c r="M59" s="828"/>
      <c r="N59" s="291">
        <f>K59*L59</f>
        <v>1270.1333007478286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1270.1333007478286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62519.550025195123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12503.910005039026</v>
      </c>
      <c r="M83" s="858"/>
      <c r="N83" s="54"/>
    </row>
    <row r="84" spans="1:14">
      <c r="B84" s="92" t="s">
        <v>973</v>
      </c>
      <c r="C84" s="93"/>
      <c r="D84" s="93"/>
      <c r="E84" s="93"/>
      <c r="F84" s="93"/>
      <c r="G84" s="93"/>
      <c r="H84" s="93"/>
      <c r="I84" s="90"/>
      <c r="J84" s="91"/>
      <c r="K84" s="308">
        <v>0.05</v>
      </c>
      <c r="L84" s="857">
        <f>N78*K84</f>
        <v>3125.9775012597565</v>
      </c>
      <c r="M84" s="858"/>
      <c r="N84" s="54"/>
    </row>
    <row r="85" spans="1:14" ht="15.75" thickBot="1">
      <c r="B85" s="94" t="s">
        <v>974</v>
      </c>
      <c r="C85" s="95"/>
      <c r="D85" s="95"/>
      <c r="E85" s="95"/>
      <c r="F85" s="95"/>
      <c r="G85" s="95"/>
      <c r="H85" s="95"/>
      <c r="I85" s="96"/>
      <c r="J85" s="97"/>
      <c r="K85" s="309">
        <v>0.05</v>
      </c>
      <c r="L85" s="859">
        <f>N78*K85</f>
        <v>3125.9775012597565</v>
      </c>
      <c r="M85" s="860"/>
      <c r="N85" s="54"/>
    </row>
    <row r="86" spans="1:14" ht="15.75" thickBot="1">
      <c r="B86" s="823" t="s">
        <v>953</v>
      </c>
      <c r="C86" s="824"/>
      <c r="D86" s="824"/>
      <c r="E86" s="824"/>
      <c r="F86" s="824"/>
      <c r="G86" s="824"/>
      <c r="H86" s="824"/>
      <c r="I86" s="824"/>
      <c r="J86" s="824"/>
      <c r="K86" s="824"/>
      <c r="L86" s="824"/>
      <c r="M86" s="825"/>
      <c r="N86" s="55">
        <f>L83+L84+L85</f>
        <v>18755.865007558539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81275.415032753663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75607.16850813874</v>
      </c>
      <c r="N48" s="276">
        <f>K48*M48</f>
        <v>98289.319060580368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98589.207017202658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108747.9532705656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21749.590654113123</v>
      </c>
      <c r="M83" s="858"/>
      <c r="N83" s="54"/>
    </row>
    <row r="84" spans="1:14">
      <c r="B84" s="92" t="s">
        <v>973</v>
      </c>
      <c r="C84" s="93"/>
      <c r="D84" s="93"/>
      <c r="E84" s="93"/>
      <c r="F84" s="93"/>
      <c r="G84" s="93"/>
      <c r="H84" s="93"/>
      <c r="I84" s="90"/>
      <c r="J84" s="91"/>
      <c r="K84" s="308">
        <v>0.05</v>
      </c>
      <c r="L84" s="857">
        <f>N78*K84</f>
        <v>5437.3976635282806</v>
      </c>
      <c r="M84" s="858"/>
      <c r="N84" s="54"/>
    </row>
    <row r="85" spans="1:14" ht="15.75" thickBot="1">
      <c r="B85" s="94" t="s">
        <v>974</v>
      </c>
      <c r="C85" s="95"/>
      <c r="D85" s="95"/>
      <c r="E85" s="95"/>
      <c r="F85" s="95"/>
      <c r="G85" s="95"/>
      <c r="H85" s="95"/>
      <c r="I85" s="96"/>
      <c r="J85" s="97"/>
      <c r="K85" s="309">
        <v>0.05</v>
      </c>
      <c r="L85" s="859">
        <f>N78*K85</f>
        <v>5437.3976635282806</v>
      </c>
      <c r="M85" s="860"/>
      <c r="N85" s="54"/>
    </row>
    <row r="86" spans="1:14" ht="15.75" thickBot="1">
      <c r="B86" s="823" t="s">
        <v>953</v>
      </c>
      <c r="C86" s="824"/>
      <c r="D86" s="824"/>
      <c r="E86" s="824"/>
      <c r="F86" s="824"/>
      <c r="G86" s="824"/>
      <c r="H86" s="824"/>
      <c r="I86" s="824"/>
      <c r="J86" s="824"/>
      <c r="K86" s="824"/>
      <c r="L86" s="824"/>
      <c r="M86" s="825"/>
      <c r="N86" s="55">
        <f>L83+L84+L85</f>
        <v>32624.385981169686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141372.33925173528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114540.53898767747</v>
      </c>
      <c r="N48" s="276">
        <f>K48*M48</f>
        <v>148902.70068398071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149202.588640603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159361.33489396595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31872.266978793192</v>
      </c>
      <c r="M83" s="858"/>
      <c r="N83" s="54"/>
    </row>
    <row r="84" spans="1:14">
      <c r="B84" s="92" t="s">
        <v>973</v>
      </c>
      <c r="C84" s="93"/>
      <c r="D84" s="93"/>
      <c r="E84" s="93"/>
      <c r="F84" s="93"/>
      <c r="G84" s="93"/>
      <c r="H84" s="93"/>
      <c r="I84" s="90"/>
      <c r="J84" s="91"/>
      <c r="K84" s="308">
        <v>0.05</v>
      </c>
      <c r="L84" s="857">
        <f>N78*K84</f>
        <v>7968.066744698298</v>
      </c>
      <c r="M84" s="858"/>
      <c r="N84" s="54"/>
    </row>
    <row r="85" spans="1:14" ht="15.75" thickBot="1">
      <c r="B85" s="94" t="s">
        <v>974</v>
      </c>
      <c r="C85" s="95"/>
      <c r="D85" s="95"/>
      <c r="E85" s="95"/>
      <c r="F85" s="95"/>
      <c r="G85" s="95"/>
      <c r="H85" s="95"/>
      <c r="I85" s="96"/>
      <c r="J85" s="97"/>
      <c r="K85" s="309">
        <v>0.05</v>
      </c>
      <c r="L85" s="859">
        <f>N78*K85</f>
        <v>7968.066744698298</v>
      </c>
      <c r="M85" s="860"/>
      <c r="N85" s="54"/>
    </row>
    <row r="86" spans="1:14" ht="15.75" thickBot="1">
      <c r="B86" s="823" t="s">
        <v>953</v>
      </c>
      <c r="C86" s="824"/>
      <c r="D86" s="824"/>
      <c r="E86" s="824"/>
      <c r="F86" s="824"/>
      <c r="G86" s="824"/>
      <c r="H86" s="824"/>
      <c r="I86" s="824"/>
      <c r="J86" s="824"/>
      <c r="K86" s="824"/>
      <c r="L86" s="824"/>
      <c r="M86" s="825"/>
      <c r="N86" s="55">
        <f>L83+L84+L85</f>
        <v>47808.400468189786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207169.73536215574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124953.31525928451</v>
      </c>
      <c r="N48" s="276">
        <f>K48*M48</f>
        <v>162439.30983706989</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162739.19779369218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172897.94404705512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34579.588809411027</v>
      </c>
      <c r="M83" s="858"/>
      <c r="N83" s="54"/>
    </row>
    <row r="84" spans="1:14">
      <c r="B84" s="92" t="s">
        <v>973</v>
      </c>
      <c r="C84" s="93"/>
      <c r="D84" s="93"/>
      <c r="E84" s="93"/>
      <c r="F84" s="93"/>
      <c r="G84" s="93"/>
      <c r="H84" s="93"/>
      <c r="I84" s="90"/>
      <c r="J84" s="91"/>
      <c r="K84" s="308">
        <v>0.05</v>
      </c>
      <c r="L84" s="857">
        <f>N78*K84</f>
        <v>8644.8972023527567</v>
      </c>
      <c r="M84" s="858"/>
      <c r="N84" s="54"/>
    </row>
    <row r="85" spans="1:14" ht="15.75" thickBot="1">
      <c r="B85" s="94" t="s">
        <v>974</v>
      </c>
      <c r="C85" s="95"/>
      <c r="D85" s="95"/>
      <c r="E85" s="95"/>
      <c r="F85" s="95"/>
      <c r="G85" s="95"/>
      <c r="H85" s="95"/>
      <c r="I85" s="96"/>
      <c r="J85" s="97"/>
      <c r="K85" s="309">
        <v>0.05</v>
      </c>
      <c r="L85" s="859">
        <f>N78*K85</f>
        <v>8644.8972023527567</v>
      </c>
      <c r="M85" s="860"/>
      <c r="N85" s="54"/>
    </row>
    <row r="86" spans="1:14" ht="15.75" thickBot="1">
      <c r="B86" s="823" t="s">
        <v>953</v>
      </c>
      <c r="C86" s="824"/>
      <c r="D86" s="824"/>
      <c r="E86" s="824"/>
      <c r="F86" s="824"/>
      <c r="G86" s="824"/>
      <c r="H86" s="824"/>
      <c r="I86" s="824"/>
      <c r="J86" s="824"/>
      <c r="K86" s="824"/>
      <c r="L86" s="824"/>
      <c r="M86" s="825"/>
      <c r="N86" s="55">
        <f>L83+L84+L85</f>
        <v>51869.383214116548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224767.32726117165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407"/>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75607.16850813874</v>
      </c>
      <c r="N48" s="276">
        <f>K48*M48</f>
        <v>98289.319060580368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98589.207017202658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121058.31289023338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24211.662578046678</v>
      </c>
      <c r="M83" s="858"/>
      <c r="N83" s="54"/>
    </row>
    <row r="84" spans="1:14">
      <c r="B84" s="92" t="s">
        <v>973</v>
      </c>
      <c r="C84" s="93"/>
      <c r="D84" s="93"/>
      <c r="E84" s="93"/>
      <c r="F84" s="93"/>
      <c r="G84" s="93"/>
      <c r="H84" s="93"/>
      <c r="I84" s="90"/>
      <c r="J84" s="91"/>
      <c r="K84" s="308">
        <v>0.05</v>
      </c>
      <c r="L84" s="857">
        <f>N78*K84</f>
        <v>6052.9156445116696</v>
      </c>
      <c r="M84" s="858"/>
      <c r="N84" s="54"/>
    </row>
    <row r="85" spans="1:14" ht="15.75" thickBot="1">
      <c r="B85" s="94" t="s">
        <v>974</v>
      </c>
      <c r="C85" s="95"/>
      <c r="D85" s="95"/>
      <c r="E85" s="95"/>
      <c r="F85" s="95"/>
      <c r="G85" s="95"/>
      <c r="H85" s="95"/>
      <c r="I85" s="96"/>
      <c r="J85" s="97"/>
      <c r="K85" s="309">
        <v>0.05</v>
      </c>
      <c r="L85" s="859">
        <f>N78*K85</f>
        <v>6052.9156445116696</v>
      </c>
      <c r="M85" s="860"/>
      <c r="N85" s="54"/>
    </row>
    <row r="86" spans="1:14" ht="15.75" thickBot="1">
      <c r="B86" s="823" t="s">
        <v>953</v>
      </c>
      <c r="C86" s="824"/>
      <c r="D86" s="824"/>
      <c r="E86" s="824"/>
      <c r="F86" s="824"/>
      <c r="G86" s="824"/>
      <c r="H86" s="824"/>
      <c r="I86" s="824"/>
      <c r="J86" s="824"/>
      <c r="K86" s="824"/>
      <c r="L86" s="824"/>
      <c r="M86" s="825"/>
      <c r="N86" s="55">
        <f>L83+L84+L85</f>
        <v>36317.493867070014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157375.80675730339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114540.53898767747</v>
      </c>
      <c r="N48" s="276">
        <f>K48*M48</f>
        <v>148902.70068398071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149202.588640603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171671.69451363373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34334.338902726748</v>
      </c>
      <c r="M83" s="858"/>
      <c r="N83" s="54"/>
    </row>
    <row r="84" spans="1:14">
      <c r="B84" s="92" t="s">
        <v>973</v>
      </c>
      <c r="C84" s="93"/>
      <c r="D84" s="93"/>
      <c r="E84" s="93"/>
      <c r="F84" s="93"/>
      <c r="G84" s="93"/>
      <c r="H84" s="93"/>
      <c r="I84" s="90"/>
      <c r="J84" s="91"/>
      <c r="K84" s="308">
        <v>0.05</v>
      </c>
      <c r="L84" s="857">
        <f>N78*K84</f>
        <v>8583.5847256816869</v>
      </c>
      <c r="M84" s="858"/>
      <c r="N84" s="54"/>
    </row>
    <row r="85" spans="1:14" ht="15.75" thickBot="1">
      <c r="B85" s="94" t="s">
        <v>974</v>
      </c>
      <c r="C85" s="95"/>
      <c r="D85" s="95"/>
      <c r="E85" s="95"/>
      <c r="F85" s="95"/>
      <c r="G85" s="95"/>
      <c r="H85" s="95"/>
      <c r="I85" s="96"/>
      <c r="J85" s="97"/>
      <c r="K85" s="309">
        <v>0.05</v>
      </c>
      <c r="L85" s="859">
        <f>N78*K85</f>
        <v>8583.5847256816869</v>
      </c>
      <c r="M85" s="860"/>
      <c r="N85" s="54"/>
    </row>
    <row r="86" spans="1:14" ht="15.75" thickBot="1">
      <c r="B86" s="823" t="s">
        <v>953</v>
      </c>
      <c r="C86" s="824"/>
      <c r="D86" s="824"/>
      <c r="E86" s="824"/>
      <c r="F86" s="824"/>
      <c r="G86" s="824"/>
      <c r="H86" s="824"/>
      <c r="I86" s="824"/>
      <c r="J86" s="824"/>
      <c r="K86" s="824"/>
      <c r="L86" s="824"/>
      <c r="M86" s="825"/>
      <c r="N86" s="55">
        <f>L83+L84+L85</f>
        <v>51501.508354090118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223173.20286772386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124953.31525928451</v>
      </c>
      <c r="N48" s="276">
        <f>K48*M48</f>
        <v>162439.30983706989</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162739.19779369218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185208.3036667229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37041.660733344579</v>
      </c>
      <c r="M83" s="858"/>
      <c r="N83" s="54"/>
    </row>
    <row r="84" spans="1:14">
      <c r="B84" s="92" t="s">
        <v>973</v>
      </c>
      <c r="C84" s="93"/>
      <c r="D84" s="93"/>
      <c r="E84" s="93"/>
      <c r="F84" s="93"/>
      <c r="G84" s="93"/>
      <c r="H84" s="93"/>
      <c r="I84" s="90"/>
      <c r="J84" s="91"/>
      <c r="K84" s="308">
        <v>0.05</v>
      </c>
      <c r="L84" s="857">
        <f>N78*K84</f>
        <v>9260.4151833361448</v>
      </c>
      <c r="M84" s="858"/>
      <c r="N84" s="54"/>
    </row>
    <row r="85" spans="1:14" ht="15.75" thickBot="1">
      <c r="B85" s="94" t="s">
        <v>974</v>
      </c>
      <c r="C85" s="95"/>
      <c r="D85" s="95"/>
      <c r="E85" s="95"/>
      <c r="F85" s="95"/>
      <c r="G85" s="95"/>
      <c r="H85" s="95"/>
      <c r="I85" s="96"/>
      <c r="J85" s="97"/>
      <c r="K85" s="309">
        <v>0.05</v>
      </c>
      <c r="L85" s="859">
        <f>N78*K85</f>
        <v>9260.4151833361448</v>
      </c>
      <c r="M85" s="860"/>
      <c r="N85" s="54"/>
    </row>
    <row r="86" spans="1:14" ht="15.75" thickBot="1">
      <c r="B86" s="823" t="s">
        <v>953</v>
      </c>
      <c r="C86" s="824"/>
      <c r="D86" s="824"/>
      <c r="E86" s="824"/>
      <c r="F86" s="824"/>
      <c r="G86" s="824"/>
      <c r="H86" s="824"/>
      <c r="I86" s="824"/>
      <c r="J86" s="824"/>
      <c r="K86" s="824"/>
      <c r="L86" s="824"/>
      <c r="M86" s="825"/>
      <c r="N86" s="55">
        <f>L83+L84+L85</f>
        <v>55562.491100016872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240770.79476673977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78274.817661161753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88433.563914524697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17686.712782904939</v>
      </c>
      <c r="M83" s="858"/>
      <c r="N83" s="54"/>
    </row>
    <row r="84" spans="1:14">
      <c r="B84" s="92" t="s">
        <v>973</v>
      </c>
      <c r="C84" s="93"/>
      <c r="D84" s="93"/>
      <c r="E84" s="93"/>
      <c r="F84" s="93"/>
      <c r="G84" s="93"/>
      <c r="H84" s="93"/>
      <c r="I84" s="90"/>
      <c r="J84" s="91"/>
      <c r="K84" s="308">
        <v>0.05</v>
      </c>
      <c r="L84" s="857">
        <f>N78*K84</f>
        <v>4421.6781957262347</v>
      </c>
      <c r="M84" s="858"/>
      <c r="N84" s="54"/>
    </row>
    <row r="85" spans="1:14" ht="15.75" thickBot="1">
      <c r="B85" s="94" t="s">
        <v>974</v>
      </c>
      <c r="C85" s="95"/>
      <c r="D85" s="95"/>
      <c r="E85" s="95"/>
      <c r="F85" s="95"/>
      <c r="G85" s="95"/>
      <c r="H85" s="95"/>
      <c r="I85" s="96"/>
      <c r="J85" s="97"/>
      <c r="K85" s="309">
        <v>0.05</v>
      </c>
      <c r="L85" s="859">
        <f>N78*K85</f>
        <v>4421.6781957262347</v>
      </c>
      <c r="M85" s="860"/>
      <c r="N85" s="54"/>
    </row>
    <row r="86" spans="1:14" ht="15.75" thickBot="1">
      <c r="B86" s="823" t="s">
        <v>953</v>
      </c>
      <c r="C86" s="824"/>
      <c r="D86" s="824"/>
      <c r="E86" s="824"/>
      <c r="F86" s="824"/>
      <c r="G86" s="824"/>
      <c r="H86" s="824"/>
      <c r="I86" s="824"/>
      <c r="J86" s="824"/>
      <c r="K86" s="824"/>
      <c r="L86" s="824"/>
      <c r="M86" s="825"/>
      <c r="N86" s="55">
        <f>L83+L84+L85</f>
        <v>26530.06917435741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114963.63308888211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81526.311179733777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91685.057433096721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18337.011486619343</v>
      </c>
      <c r="M83" s="858"/>
      <c r="N83" s="54"/>
    </row>
    <row r="84" spans="1:14">
      <c r="B84" s="92" t="s">
        <v>973</v>
      </c>
      <c r="C84" s="93"/>
      <c r="D84" s="93"/>
      <c r="E84" s="93"/>
      <c r="F84" s="93"/>
      <c r="G84" s="93"/>
      <c r="H84" s="93"/>
      <c r="I84" s="90"/>
      <c r="J84" s="91"/>
      <c r="K84" s="308">
        <v>0.05</v>
      </c>
      <c r="L84" s="857">
        <f>N78*K84</f>
        <v>4584.2528716548359</v>
      </c>
      <c r="M84" s="858"/>
      <c r="N84" s="54"/>
    </row>
    <row r="85" spans="1:14" ht="15.75" thickBot="1">
      <c r="B85" s="94" t="s">
        <v>974</v>
      </c>
      <c r="C85" s="95"/>
      <c r="D85" s="95"/>
      <c r="E85" s="95"/>
      <c r="F85" s="95"/>
      <c r="G85" s="95"/>
      <c r="H85" s="95"/>
      <c r="I85" s="96"/>
      <c r="J85" s="97"/>
      <c r="K85" s="309">
        <v>0.05</v>
      </c>
      <c r="L85" s="859">
        <f>N78*K85</f>
        <v>4584.2528716548359</v>
      </c>
      <c r="M85" s="860"/>
      <c r="N85" s="54"/>
    </row>
    <row r="86" spans="1:14" ht="15.75" thickBot="1">
      <c r="B86" s="823" t="s">
        <v>953</v>
      </c>
      <c r="C86" s="824"/>
      <c r="D86" s="824"/>
      <c r="E86" s="824"/>
      <c r="F86" s="824"/>
      <c r="G86" s="824"/>
      <c r="H86" s="824"/>
      <c r="I86" s="824"/>
      <c r="J86" s="824"/>
      <c r="K86" s="824"/>
      <c r="L86" s="824"/>
      <c r="M86" s="825"/>
      <c r="N86" s="55">
        <f>L83+L84+L85</f>
        <v>27505.517229929017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119190.57466302573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183098.24988478114</v>
      </c>
      <c r="L37" s="274"/>
      <c r="M37" s="275">
        <v>45</v>
      </c>
      <c r="N37" s="276">
        <f>K37/M37</f>
        <v>4068.8499974395809</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8432.2652678535123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49880.32217387922</v>
      </c>
      <c r="N48" s="276">
        <f>K48*M48</f>
        <v>64844.418826042987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65144.30678266527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75303.053036028214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15060.610607205643</v>
      </c>
      <c r="M83" s="858"/>
      <c r="N83" s="54"/>
    </row>
    <row r="84" spans="1:14">
      <c r="B84" s="92" t="s">
        <v>973</v>
      </c>
      <c r="C84" s="93"/>
      <c r="D84" s="93"/>
      <c r="E84" s="93"/>
      <c r="F84" s="93"/>
      <c r="G84" s="93"/>
      <c r="H84" s="93"/>
      <c r="I84" s="90"/>
      <c r="J84" s="91"/>
      <c r="K84" s="308">
        <v>0.05</v>
      </c>
      <c r="L84" s="857">
        <f>N78*K84</f>
        <v>3765.1526518014107</v>
      </c>
      <c r="M84" s="858"/>
      <c r="N84" s="54"/>
    </row>
    <row r="85" spans="1:14" ht="15.75" thickBot="1">
      <c r="B85" s="94" t="s">
        <v>974</v>
      </c>
      <c r="C85" s="95"/>
      <c r="D85" s="95"/>
      <c r="E85" s="95"/>
      <c r="F85" s="95"/>
      <c r="G85" s="95"/>
      <c r="H85" s="95"/>
      <c r="I85" s="96"/>
      <c r="J85" s="97"/>
      <c r="K85" s="309">
        <v>0.05</v>
      </c>
      <c r="L85" s="859">
        <f>N78*K85</f>
        <v>3765.1526518014107</v>
      </c>
      <c r="M85" s="860"/>
      <c r="N85" s="54"/>
    </row>
    <row r="86" spans="1:14" ht="15.75" thickBot="1">
      <c r="B86" s="823" t="s">
        <v>953</v>
      </c>
      <c r="C86" s="824"/>
      <c r="D86" s="824"/>
      <c r="E86" s="824"/>
      <c r="F86" s="824"/>
      <c r="G86" s="824"/>
      <c r="H86" s="824"/>
      <c r="I86" s="824"/>
      <c r="J86" s="824"/>
      <c r="K86" s="824"/>
      <c r="L86" s="824"/>
      <c r="M86" s="825"/>
      <c r="N86" s="55">
        <f>L83+L84+L85</f>
        <v>22590.915910808464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97893.968946836685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78274.817661161753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100743.92353419248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20148.784706838498</v>
      </c>
      <c r="M83" s="858"/>
      <c r="N83" s="54"/>
    </row>
    <row r="84" spans="1:14">
      <c r="B84" s="92" t="s">
        <v>973</v>
      </c>
      <c r="C84" s="93"/>
      <c r="D84" s="93"/>
      <c r="E84" s="93"/>
      <c r="F84" s="93"/>
      <c r="G84" s="93"/>
      <c r="H84" s="93"/>
      <c r="I84" s="90"/>
      <c r="J84" s="91"/>
      <c r="K84" s="308">
        <v>0.05</v>
      </c>
      <c r="L84" s="857">
        <f>N78*K84</f>
        <v>5037.1961767096245</v>
      </c>
      <c r="M84" s="858"/>
      <c r="N84" s="54"/>
    </row>
    <row r="85" spans="1:14" ht="15.75" thickBot="1">
      <c r="B85" s="94" t="s">
        <v>974</v>
      </c>
      <c r="C85" s="95"/>
      <c r="D85" s="95"/>
      <c r="E85" s="95"/>
      <c r="F85" s="95"/>
      <c r="G85" s="95"/>
      <c r="H85" s="95"/>
      <c r="I85" s="96"/>
      <c r="J85" s="97"/>
      <c r="K85" s="309">
        <v>0.05</v>
      </c>
      <c r="L85" s="859">
        <f>N78*K85</f>
        <v>5037.1961767096245</v>
      </c>
      <c r="M85" s="860"/>
      <c r="N85" s="54"/>
    </row>
    <row r="86" spans="1:14" ht="15.75" thickBot="1">
      <c r="B86" s="823" t="s">
        <v>953</v>
      </c>
      <c r="C86" s="824"/>
      <c r="D86" s="824"/>
      <c r="E86" s="824"/>
      <c r="F86" s="824"/>
      <c r="G86" s="824"/>
      <c r="H86" s="824"/>
      <c r="I86" s="824"/>
      <c r="J86" s="824"/>
      <c r="K86" s="824"/>
      <c r="L86" s="824"/>
      <c r="M86" s="825"/>
      <c r="N86" s="55">
        <f>L83+L84+L85</f>
        <v>30223.177060257749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130967.10059445022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81526.311179733777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103995.4170527645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20799.083410552903</v>
      </c>
      <c r="M83" s="858"/>
      <c r="N83" s="54"/>
    </row>
    <row r="84" spans="1:14">
      <c r="B84" s="92" t="s">
        <v>973</v>
      </c>
      <c r="C84" s="93"/>
      <c r="D84" s="93"/>
      <c r="E84" s="93"/>
      <c r="F84" s="93"/>
      <c r="G84" s="93"/>
      <c r="H84" s="93"/>
      <c r="I84" s="90"/>
      <c r="J84" s="91"/>
      <c r="K84" s="308">
        <v>0.05</v>
      </c>
      <c r="L84" s="857">
        <f>N78*K84</f>
        <v>5199.7708526382257</v>
      </c>
      <c r="M84" s="858"/>
      <c r="N84" s="54"/>
    </row>
    <row r="85" spans="1:14" ht="15.75" thickBot="1">
      <c r="B85" s="94" t="s">
        <v>974</v>
      </c>
      <c r="C85" s="95"/>
      <c r="D85" s="95"/>
      <c r="E85" s="95"/>
      <c r="F85" s="95"/>
      <c r="G85" s="95"/>
      <c r="H85" s="95"/>
      <c r="I85" s="96"/>
      <c r="J85" s="97"/>
      <c r="K85" s="309">
        <v>0.05</v>
      </c>
      <c r="L85" s="859">
        <f>N78*K85</f>
        <v>5199.7708526382257</v>
      </c>
      <c r="M85" s="860"/>
      <c r="N85" s="54"/>
    </row>
    <row r="86" spans="1:14" ht="15.75" thickBot="1">
      <c r="B86" s="823" t="s">
        <v>953</v>
      </c>
      <c r="C86" s="824"/>
      <c r="D86" s="824"/>
      <c r="E86" s="824"/>
      <c r="F86" s="824"/>
      <c r="G86" s="824"/>
      <c r="H86" s="824"/>
      <c r="I86" s="824"/>
      <c r="J86" s="824"/>
      <c r="K86" s="824"/>
      <c r="L86" s="824"/>
      <c r="M86" s="825"/>
      <c r="N86" s="55">
        <f>L83+L84+L85</f>
        <v>31198.625115829356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135194.04216859385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275">
        <v>2.5</v>
      </c>
      <c r="N36" s="276">
        <f>K36/M36</f>
        <v>4371.165552249342</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5179.1911612853619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49880.32217387922</v>
      </c>
      <c r="N48" s="276">
        <f>K48*M48</f>
        <v>64844.418826042987</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12.495331525928451</v>
      </c>
      <c r="N49" s="276">
        <f>K49*M49</f>
        <v>299.88795662228284</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65144.30678266527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868.77117771151472</v>
      </c>
      <c r="M59" s="828"/>
      <c r="N59" s="291">
        <f>K59*L59</f>
        <v>1129.4025310249692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87613.412655695996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17522.682531139199</v>
      </c>
      <c r="M83" s="858"/>
      <c r="N83" s="54"/>
    </row>
    <row r="84" spans="1:14">
      <c r="B84" s="92" t="s">
        <v>973</v>
      </c>
      <c r="C84" s="93"/>
      <c r="D84" s="93"/>
      <c r="E84" s="93"/>
      <c r="F84" s="93"/>
      <c r="G84" s="93"/>
      <c r="H84" s="93"/>
      <c r="I84" s="90"/>
      <c r="J84" s="91"/>
      <c r="K84" s="308">
        <v>0.05</v>
      </c>
      <c r="L84" s="857">
        <f>N78*K84</f>
        <v>4380.6706327847996</v>
      </c>
      <c r="M84" s="858"/>
      <c r="N84" s="54"/>
    </row>
    <row r="85" spans="1:14" ht="15.75" thickBot="1">
      <c r="B85" s="94" t="s">
        <v>974</v>
      </c>
      <c r="C85" s="95"/>
      <c r="D85" s="95"/>
      <c r="E85" s="95"/>
      <c r="F85" s="95"/>
      <c r="G85" s="95"/>
      <c r="H85" s="95"/>
      <c r="I85" s="96"/>
      <c r="J85" s="97"/>
      <c r="K85" s="309">
        <v>0.05</v>
      </c>
      <c r="L85" s="859">
        <f>N78*K85</f>
        <v>4380.6706327847996</v>
      </c>
      <c r="M85" s="860"/>
      <c r="N85" s="54"/>
    </row>
    <row r="86" spans="1:14" ht="15.75" thickBot="1">
      <c r="B86" s="823" t="s">
        <v>953</v>
      </c>
      <c r="C86" s="824"/>
      <c r="D86" s="824"/>
      <c r="E86" s="824"/>
      <c r="F86" s="824"/>
      <c r="G86" s="824"/>
      <c r="H86" s="824"/>
      <c r="I86" s="824"/>
      <c r="J86" s="824"/>
      <c r="K86" s="824"/>
      <c r="L86" s="824"/>
      <c r="M86" s="825"/>
      <c r="N86" s="55">
        <f>L83+L84+L85</f>
        <v>26284.0237967088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113897.4364524048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30</v>
      </c>
      <c r="N36" s="276">
        <f>K36/M36</f>
        <v>2712.5666649597206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30</v>
      </c>
      <c r="N37" s="276">
        <f>K37/M37</f>
        <v>5086.0624967994763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30</v>
      </c>
      <c r="N38" s="276">
        <f>K38/M38</f>
        <v>4840.8125632038045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12648.397901780269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59980.715157338047</v>
      </c>
      <c r="N48" s="276">
        <f>K48*M48</f>
        <v>74975.893946672557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74975.893946672557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944.97917575638439</v>
      </c>
      <c r="M59" s="828"/>
      <c r="N59" s="291">
        <f>K59*L59</f>
        <v>1181.2239696954805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1181.2239696954805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89701.133499874995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17940.226699974999</v>
      </c>
      <c r="M83" s="858"/>
      <c r="N83" s="54"/>
    </row>
    <row r="84" spans="1:14">
      <c r="B84" s="92" t="s">
        <v>973</v>
      </c>
      <c r="C84" s="93"/>
      <c r="D84" s="93"/>
      <c r="E84" s="93"/>
      <c r="F84" s="93"/>
      <c r="G84" s="93"/>
      <c r="H84" s="93"/>
      <c r="I84" s="90"/>
      <c r="J84" s="91"/>
      <c r="K84" s="308">
        <v>0.05</v>
      </c>
      <c r="L84" s="857">
        <f>N78*K84</f>
        <v>4485.0566749937498</v>
      </c>
      <c r="M84" s="858"/>
      <c r="N84" s="54"/>
    </row>
    <row r="85" spans="1:14" ht="15.75" thickBot="1">
      <c r="B85" s="94" t="s">
        <v>974</v>
      </c>
      <c r="C85" s="95"/>
      <c r="D85" s="95"/>
      <c r="E85" s="95"/>
      <c r="F85" s="95"/>
      <c r="G85" s="95"/>
      <c r="H85" s="95"/>
      <c r="I85" s="96"/>
      <c r="J85" s="97"/>
      <c r="K85" s="309">
        <v>0.05</v>
      </c>
      <c r="L85" s="859">
        <f>N78*K85</f>
        <v>4485.0566749937498</v>
      </c>
      <c r="M85" s="860"/>
      <c r="N85" s="54"/>
    </row>
    <row r="86" spans="1:14" ht="15.75" thickBot="1">
      <c r="B86" s="823" t="s">
        <v>953</v>
      </c>
      <c r="C86" s="824"/>
      <c r="D86" s="824"/>
      <c r="E86" s="824"/>
      <c r="F86" s="824"/>
      <c r="G86" s="824"/>
      <c r="H86" s="824"/>
      <c r="I86" s="824"/>
      <c r="J86" s="824"/>
      <c r="K86" s="824"/>
      <c r="L86" s="824"/>
      <c r="M86" s="825"/>
      <c r="N86" s="55">
        <f>L83+L84+L85</f>
        <v>26910.340049962499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116611.47354983749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30</v>
      </c>
      <c r="N36" s="276">
        <f>K36/M36</f>
        <v>2712.5666649597206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30</v>
      </c>
      <c r="N37" s="276">
        <f>K37/M37</f>
        <v>5086.0624967994763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30</v>
      </c>
      <c r="N38" s="276">
        <f>K38/M38</f>
        <v>4840.8125632038045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12648.397901780269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49880.32217387922</v>
      </c>
      <c r="N48" s="276">
        <f>K48*M48</f>
        <v>62350.402717349025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62350.402717349025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944.97917575638439</v>
      </c>
      <c r="M59" s="828"/>
      <c r="N59" s="291">
        <f>K59*L59</f>
        <v>1181.2239696954805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1181.2239696954805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77075.642270551471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15415.128454110294</v>
      </c>
      <c r="M83" s="858"/>
      <c r="N83" s="54"/>
    </row>
    <row r="84" spans="1:14">
      <c r="B84" s="92" t="s">
        <v>973</v>
      </c>
      <c r="C84" s="93"/>
      <c r="D84" s="93"/>
      <c r="E84" s="93"/>
      <c r="F84" s="93"/>
      <c r="G84" s="93"/>
      <c r="H84" s="93"/>
      <c r="I84" s="90"/>
      <c r="J84" s="91"/>
      <c r="K84" s="308">
        <v>0.05</v>
      </c>
      <c r="L84" s="857">
        <f>N78*K84</f>
        <v>3853.7821135275735</v>
      </c>
      <c r="M84" s="858"/>
      <c r="N84" s="54"/>
    </row>
    <row r="85" spans="1:14" ht="15.75" thickBot="1">
      <c r="B85" s="94" t="s">
        <v>974</v>
      </c>
      <c r="C85" s="95"/>
      <c r="D85" s="95"/>
      <c r="E85" s="95"/>
      <c r="F85" s="95"/>
      <c r="G85" s="95"/>
      <c r="H85" s="95"/>
      <c r="I85" s="96"/>
      <c r="J85" s="97"/>
      <c r="K85" s="309">
        <v>0.05</v>
      </c>
      <c r="L85" s="859">
        <f>N78*K85</f>
        <v>3853.7821135275735</v>
      </c>
      <c r="M85" s="860"/>
      <c r="N85" s="54"/>
    </row>
    <row r="86" spans="1:14" ht="15.75" thickBot="1">
      <c r="B86" s="823" t="s">
        <v>953</v>
      </c>
      <c r="C86" s="824"/>
      <c r="D86" s="824"/>
      <c r="E86" s="824"/>
      <c r="F86" s="824"/>
      <c r="G86" s="824"/>
      <c r="H86" s="824"/>
      <c r="I86" s="824"/>
      <c r="J86" s="824"/>
      <c r="K86" s="824"/>
      <c r="L86" s="824"/>
      <c r="M86" s="825"/>
      <c r="N86" s="55">
        <f>L83+L84+L85</f>
        <v>23122.692681165441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100198.33495171691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30</v>
      </c>
      <c r="N36" s="276">
        <f>K36/M36</f>
        <v>2712.5666649597206</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30</v>
      </c>
      <c r="N37" s="276">
        <f>K37/M37</f>
        <v>5086.0624967994763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30</v>
      </c>
      <c r="N38" s="276">
        <f>K38/M38</f>
        <v>4840.8125632038045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12648.397901780269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49880.32217387922</v>
      </c>
      <c r="N48" s="276">
        <f>K48*M48</f>
        <v>62350.402717349025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62350.402717349025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944.97917575638439</v>
      </c>
      <c r="M59" s="828"/>
      <c r="N59" s="291">
        <f>K59*L59</f>
        <v>1181.2239696954805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1181.2239696954805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77075.642270551471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15415.128454110294</v>
      </c>
      <c r="M83" s="858"/>
      <c r="N83" s="54"/>
    </row>
    <row r="84" spans="1:14">
      <c r="B84" s="92" t="s">
        <v>973</v>
      </c>
      <c r="C84" s="93"/>
      <c r="D84" s="93"/>
      <c r="E84" s="93"/>
      <c r="F84" s="93"/>
      <c r="G84" s="93"/>
      <c r="H84" s="93"/>
      <c r="I84" s="90"/>
      <c r="J84" s="91"/>
      <c r="K84" s="308">
        <v>0.05</v>
      </c>
      <c r="L84" s="857">
        <f>N78*K84</f>
        <v>3853.7821135275735</v>
      </c>
      <c r="M84" s="858"/>
      <c r="N84" s="54"/>
    </row>
    <row r="85" spans="1:14" ht="15.75" thickBot="1">
      <c r="B85" s="94" t="s">
        <v>974</v>
      </c>
      <c r="C85" s="95"/>
      <c r="D85" s="95"/>
      <c r="E85" s="95"/>
      <c r="F85" s="95"/>
      <c r="G85" s="95"/>
      <c r="H85" s="95"/>
      <c r="I85" s="96"/>
      <c r="J85" s="97"/>
      <c r="K85" s="309">
        <v>0.05</v>
      </c>
      <c r="L85" s="859">
        <f>N78*K85</f>
        <v>3853.7821135275735</v>
      </c>
      <c r="M85" s="860"/>
      <c r="N85" s="54"/>
    </row>
    <row r="86" spans="1:14" ht="15.75" thickBot="1">
      <c r="B86" s="823" t="s">
        <v>953</v>
      </c>
      <c r="C86" s="824"/>
      <c r="D86" s="824"/>
      <c r="E86" s="824"/>
      <c r="F86" s="824"/>
      <c r="G86" s="824"/>
      <c r="H86" s="824"/>
      <c r="I86" s="824"/>
      <c r="J86" s="824"/>
      <c r="K86" s="824"/>
      <c r="L86" s="824"/>
      <c r="M86" s="825"/>
      <c r="N86" s="55">
        <f>L83+L84+L85</f>
        <v>23122.692681165441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100198.33495171691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117241.50902476962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126821.18400935097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25364.236801870196</v>
      </c>
      <c r="M83" s="858"/>
      <c r="N83" s="54"/>
    </row>
    <row r="84" spans="1:14">
      <c r="B84" s="92" t="s">
        <v>973</v>
      </c>
      <c r="C84" s="93"/>
      <c r="D84" s="93"/>
      <c r="E84" s="93"/>
      <c r="F84" s="93"/>
      <c r="G84" s="93"/>
      <c r="H84" s="93"/>
      <c r="I84" s="90"/>
      <c r="J84" s="91"/>
      <c r="K84" s="308">
        <v>0.05</v>
      </c>
      <c r="L84" s="857">
        <f>N78*K84</f>
        <v>6341.0592004675491</v>
      </c>
      <c r="M84" s="858"/>
      <c r="N84" s="54"/>
    </row>
    <row r="85" spans="1:14" ht="15.75" thickBot="1">
      <c r="B85" s="94" t="s">
        <v>974</v>
      </c>
      <c r="C85" s="95"/>
      <c r="D85" s="95"/>
      <c r="E85" s="95"/>
      <c r="F85" s="95"/>
      <c r="G85" s="95"/>
      <c r="H85" s="95"/>
      <c r="I85" s="96"/>
      <c r="J85" s="97"/>
      <c r="K85" s="309">
        <v>0.05</v>
      </c>
      <c r="L85" s="859">
        <f>N78*K85</f>
        <v>6341.0592004675491</v>
      </c>
      <c r="M85" s="860"/>
      <c r="N85" s="54"/>
    </row>
    <row r="86" spans="1:14" ht="15.75" thickBot="1">
      <c r="B86" s="823" t="s">
        <v>953</v>
      </c>
      <c r="C86" s="824"/>
      <c r="D86" s="824"/>
      <c r="E86" s="824"/>
      <c r="F86" s="824"/>
      <c r="G86" s="824"/>
      <c r="H86" s="824"/>
      <c r="I86" s="824"/>
      <c r="J86" s="824"/>
      <c r="K86" s="824"/>
      <c r="L86" s="824"/>
      <c r="M86" s="825"/>
      <c r="N86" s="55">
        <f>L83+L84+L85</f>
        <v>38046.355202805295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164867.53921215626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120493.00254334164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130072.67752792299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26014.535505584601</v>
      </c>
      <c r="M83" s="858"/>
      <c r="N83" s="54"/>
    </row>
    <row r="84" spans="1:14">
      <c r="B84" s="92" t="s">
        <v>973</v>
      </c>
      <c r="C84" s="93"/>
      <c r="D84" s="93"/>
      <c r="E84" s="93"/>
      <c r="F84" s="93"/>
      <c r="G84" s="93"/>
      <c r="H84" s="93"/>
      <c r="I84" s="90"/>
      <c r="J84" s="91"/>
      <c r="K84" s="308">
        <v>0.05</v>
      </c>
      <c r="L84" s="857">
        <f>N78*K84</f>
        <v>6503.6338763961503</v>
      </c>
      <c r="M84" s="858"/>
      <c r="N84" s="54"/>
    </row>
    <row r="85" spans="1:14" ht="15.75" thickBot="1">
      <c r="B85" s="94" t="s">
        <v>974</v>
      </c>
      <c r="C85" s="95"/>
      <c r="D85" s="95"/>
      <c r="E85" s="95"/>
      <c r="F85" s="95"/>
      <c r="G85" s="95"/>
      <c r="H85" s="95"/>
      <c r="I85" s="96"/>
      <c r="J85" s="97"/>
      <c r="K85" s="309">
        <v>0.05</v>
      </c>
      <c r="L85" s="859">
        <f>N78*K85</f>
        <v>6503.6338763961503</v>
      </c>
      <c r="M85" s="860"/>
      <c r="N85" s="54"/>
    </row>
    <row r="86" spans="1:14" ht="15.75" thickBot="1">
      <c r="B86" s="823" t="s">
        <v>953</v>
      </c>
      <c r="C86" s="824"/>
      <c r="D86" s="824"/>
      <c r="E86" s="824"/>
      <c r="F86" s="824"/>
      <c r="G86" s="824"/>
      <c r="H86" s="824"/>
      <c r="I86" s="824"/>
      <c r="J86" s="824"/>
      <c r="K86" s="824"/>
      <c r="L86" s="824"/>
      <c r="M86" s="825"/>
      <c r="N86" s="55">
        <f>L83+L84+L85</f>
        <v>39021.803258376902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169094.48078629989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117241.50902476962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126821.18400935097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25364.236801870196</v>
      </c>
      <c r="M83" s="858"/>
      <c r="N83" s="54"/>
    </row>
    <row r="84" spans="1:14">
      <c r="B84" s="92" t="s">
        <v>973</v>
      </c>
      <c r="C84" s="93"/>
      <c r="D84" s="93"/>
      <c r="E84" s="93"/>
      <c r="F84" s="93"/>
      <c r="G84" s="93"/>
      <c r="H84" s="93"/>
      <c r="I84" s="90"/>
      <c r="J84" s="91"/>
      <c r="K84" s="308">
        <v>0.05</v>
      </c>
      <c r="L84" s="857">
        <f>N78*K84</f>
        <v>6341.0592004675491</v>
      </c>
      <c r="M84" s="858"/>
      <c r="N84" s="54"/>
    </row>
    <row r="85" spans="1:14" ht="15.75" thickBot="1">
      <c r="B85" s="94" t="s">
        <v>974</v>
      </c>
      <c r="C85" s="95"/>
      <c r="D85" s="95"/>
      <c r="E85" s="95"/>
      <c r="F85" s="95"/>
      <c r="G85" s="95"/>
      <c r="H85" s="95"/>
      <c r="I85" s="96"/>
      <c r="J85" s="97"/>
      <c r="K85" s="309">
        <v>0.05</v>
      </c>
      <c r="L85" s="859">
        <f>N78*K85</f>
        <v>6341.0592004675491</v>
      </c>
      <c r="M85" s="860"/>
      <c r="N85" s="54"/>
    </row>
    <row r="86" spans="1:14" ht="15.75" thickBot="1">
      <c r="B86" s="823" t="s">
        <v>953</v>
      </c>
      <c r="C86" s="824"/>
      <c r="D86" s="824"/>
      <c r="E86" s="824"/>
      <c r="F86" s="824"/>
      <c r="G86" s="824"/>
      <c r="H86" s="824"/>
      <c r="I86" s="824"/>
      <c r="J86" s="824"/>
      <c r="K86" s="824"/>
      <c r="L86" s="824"/>
      <c r="M86" s="825"/>
      <c r="N86" s="55">
        <f>L83+L84+L85</f>
        <v>38046.355202805295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164867.53921215626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120493.00254334164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130072.67752792299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26014.535505584601</v>
      </c>
      <c r="M83" s="858"/>
      <c r="N83" s="54"/>
    </row>
    <row r="84" spans="1:14">
      <c r="B84" s="92" t="s">
        <v>973</v>
      </c>
      <c r="C84" s="93"/>
      <c r="D84" s="93"/>
      <c r="E84" s="93"/>
      <c r="F84" s="93"/>
      <c r="G84" s="93"/>
      <c r="H84" s="93"/>
      <c r="I84" s="90"/>
      <c r="J84" s="91"/>
      <c r="K84" s="308">
        <v>0.05</v>
      </c>
      <c r="L84" s="857">
        <f>N78*K84</f>
        <v>6503.6338763961503</v>
      </c>
      <c r="M84" s="858"/>
      <c r="N84" s="54"/>
    </row>
    <row r="85" spans="1:14" ht="15.75" thickBot="1">
      <c r="B85" s="94" t="s">
        <v>974</v>
      </c>
      <c r="C85" s="95"/>
      <c r="D85" s="95"/>
      <c r="E85" s="95"/>
      <c r="F85" s="95"/>
      <c r="G85" s="95"/>
      <c r="H85" s="95"/>
      <c r="I85" s="96"/>
      <c r="J85" s="97"/>
      <c r="K85" s="309">
        <v>0.05</v>
      </c>
      <c r="L85" s="859">
        <f>N78*K85</f>
        <v>6503.6338763961503</v>
      </c>
      <c r="M85" s="860"/>
      <c r="N85" s="54"/>
    </row>
    <row r="86" spans="1:14" ht="15.75" thickBot="1">
      <c r="B86" s="823" t="s">
        <v>953</v>
      </c>
      <c r="C86" s="824"/>
      <c r="D86" s="824"/>
      <c r="E86" s="824"/>
      <c r="F86" s="824"/>
      <c r="G86" s="824"/>
      <c r="H86" s="824"/>
      <c r="I86" s="824"/>
      <c r="J86" s="824"/>
      <c r="K86" s="824"/>
      <c r="L86" s="824"/>
      <c r="M86" s="825"/>
      <c r="N86" s="55">
        <f>L83+L84+L85</f>
        <v>39021.803258376902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169094.48078629989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77974.929704539463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87554.60468912081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17510.920937824161</v>
      </c>
      <c r="M83" s="858"/>
      <c r="N83" s="54"/>
    </row>
    <row r="84" spans="1:14">
      <c r="B84" s="92" t="s">
        <v>973</v>
      </c>
      <c r="C84" s="93"/>
      <c r="D84" s="93"/>
      <c r="E84" s="93"/>
      <c r="F84" s="93"/>
      <c r="G84" s="93"/>
      <c r="H84" s="93"/>
      <c r="I84" s="90"/>
      <c r="J84" s="91"/>
      <c r="K84" s="308">
        <v>0.05</v>
      </c>
      <c r="L84" s="857">
        <f>N78*K84</f>
        <v>4377.7302344560403</v>
      </c>
      <c r="M84" s="858"/>
      <c r="N84" s="54"/>
    </row>
    <row r="85" spans="1:14" ht="15.75" thickBot="1">
      <c r="B85" s="94" t="s">
        <v>974</v>
      </c>
      <c r="C85" s="95"/>
      <c r="D85" s="95"/>
      <c r="E85" s="95"/>
      <c r="F85" s="95"/>
      <c r="G85" s="95"/>
      <c r="H85" s="95"/>
      <c r="I85" s="96"/>
      <c r="J85" s="97"/>
      <c r="K85" s="309">
        <v>0.05</v>
      </c>
      <c r="L85" s="859">
        <f>N78*K85</f>
        <v>4377.7302344560403</v>
      </c>
      <c r="M85" s="860"/>
      <c r="N85" s="54"/>
    </row>
    <row r="86" spans="1:14" ht="15.75" thickBot="1">
      <c r="B86" s="823" t="s">
        <v>953</v>
      </c>
      <c r="C86" s="824"/>
      <c r="D86" s="824"/>
      <c r="E86" s="824"/>
      <c r="F86" s="824"/>
      <c r="G86" s="824"/>
      <c r="H86" s="824"/>
      <c r="I86" s="824"/>
      <c r="J86" s="824"/>
      <c r="K86" s="824"/>
      <c r="L86" s="824"/>
      <c r="M86" s="825"/>
      <c r="N86" s="55">
        <f>L83+L84+L85</f>
        <v>26266.381406736244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113820.98609585705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81226.423223111487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90806.098207692834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18161.219641538566</v>
      </c>
      <c r="M83" s="858"/>
      <c r="N83" s="54"/>
    </row>
    <row r="84" spans="1:14">
      <c r="B84" s="92" t="s">
        <v>973</v>
      </c>
      <c r="C84" s="93"/>
      <c r="D84" s="93"/>
      <c r="E84" s="93"/>
      <c r="F84" s="93"/>
      <c r="G84" s="93"/>
      <c r="H84" s="93"/>
      <c r="I84" s="90"/>
      <c r="J84" s="91"/>
      <c r="K84" s="308">
        <v>0.05</v>
      </c>
      <c r="L84" s="857">
        <f>N78*K84</f>
        <v>4540.3049103846415</v>
      </c>
      <c r="M84" s="858"/>
      <c r="N84" s="54"/>
    </row>
    <row r="85" spans="1:14" ht="15.75" thickBot="1">
      <c r="B85" s="94" t="s">
        <v>974</v>
      </c>
      <c r="C85" s="95"/>
      <c r="D85" s="95"/>
      <c r="E85" s="95"/>
      <c r="F85" s="95"/>
      <c r="G85" s="95"/>
      <c r="H85" s="95"/>
      <c r="I85" s="96"/>
      <c r="J85" s="97"/>
      <c r="K85" s="309">
        <v>0.05</v>
      </c>
      <c r="L85" s="859">
        <f>N78*K85</f>
        <v>4540.3049103846415</v>
      </c>
      <c r="M85" s="860"/>
      <c r="N85" s="54"/>
    </row>
    <row r="86" spans="1:14" ht="15.75" thickBot="1">
      <c r="B86" s="823" t="s">
        <v>953</v>
      </c>
      <c r="C86" s="824"/>
      <c r="D86" s="824"/>
      <c r="E86" s="824"/>
      <c r="F86" s="824"/>
      <c r="G86" s="824"/>
      <c r="H86" s="824"/>
      <c r="I86" s="824"/>
      <c r="J86" s="824"/>
      <c r="K86" s="824"/>
      <c r="L86" s="824"/>
      <c r="M86" s="825"/>
      <c r="N86" s="55">
        <f>L83+L84+L85</f>
        <v>27241.829462307851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118047.92767000069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59980.715157338047</v>
      </c>
      <c r="N48" s="276">
        <f>K48*M48</f>
        <v>77974.929704539463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77974.929704539463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87554.60468912081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17510.920937824161</v>
      </c>
      <c r="M83" s="858"/>
      <c r="N83" s="54"/>
    </row>
    <row r="84" spans="1:14">
      <c r="B84" s="92" t="s">
        <v>973</v>
      </c>
      <c r="C84" s="93"/>
      <c r="D84" s="93"/>
      <c r="E84" s="93"/>
      <c r="F84" s="93"/>
      <c r="G84" s="93"/>
      <c r="H84" s="93"/>
      <c r="I84" s="90"/>
      <c r="J84" s="91"/>
      <c r="K84" s="308">
        <v>0.05</v>
      </c>
      <c r="L84" s="857">
        <f>N78*K84</f>
        <v>4377.7302344560403</v>
      </c>
      <c r="M84" s="858"/>
      <c r="N84" s="54"/>
    </row>
    <row r="85" spans="1:14" ht="15.75" thickBot="1">
      <c r="B85" s="94" t="s">
        <v>974</v>
      </c>
      <c r="C85" s="95"/>
      <c r="D85" s="95"/>
      <c r="E85" s="95"/>
      <c r="F85" s="95"/>
      <c r="G85" s="95"/>
      <c r="H85" s="95"/>
      <c r="I85" s="96"/>
      <c r="J85" s="97"/>
      <c r="K85" s="309">
        <v>0.05</v>
      </c>
      <c r="L85" s="859">
        <f>N78*K85</f>
        <v>4377.7302344560403</v>
      </c>
      <c r="M85" s="860"/>
      <c r="N85" s="54"/>
    </row>
    <row r="86" spans="1:14" ht="15.75" thickBot="1">
      <c r="B86" s="823" t="s">
        <v>953</v>
      </c>
      <c r="C86" s="824"/>
      <c r="D86" s="824"/>
      <c r="E86" s="824"/>
      <c r="F86" s="824"/>
      <c r="G86" s="824"/>
      <c r="H86" s="824"/>
      <c r="I86" s="824"/>
      <c r="J86" s="824"/>
      <c r="K86" s="824"/>
      <c r="L86" s="824"/>
      <c r="M86" s="825"/>
      <c r="N86" s="55">
        <f>L83+L84+L85</f>
        <v>26266.381406736244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113820.98609585705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81226.423223111487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90806.098207692834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18161.219641538566</v>
      </c>
      <c r="M83" s="858"/>
      <c r="N83" s="54"/>
    </row>
    <row r="84" spans="1:14">
      <c r="B84" s="92" t="s">
        <v>973</v>
      </c>
      <c r="C84" s="93"/>
      <c r="D84" s="93"/>
      <c r="E84" s="93"/>
      <c r="F84" s="93"/>
      <c r="G84" s="93"/>
      <c r="H84" s="93"/>
      <c r="I84" s="90"/>
      <c r="J84" s="91"/>
      <c r="K84" s="308">
        <v>0.05</v>
      </c>
      <c r="L84" s="857">
        <f>N78*K84</f>
        <v>4540.3049103846415</v>
      </c>
      <c r="M84" s="858"/>
      <c r="N84" s="54"/>
    </row>
    <row r="85" spans="1:14" ht="15.75" thickBot="1">
      <c r="B85" s="94" t="s">
        <v>974</v>
      </c>
      <c r="C85" s="95"/>
      <c r="D85" s="95"/>
      <c r="E85" s="95"/>
      <c r="F85" s="95"/>
      <c r="G85" s="95"/>
      <c r="H85" s="95"/>
      <c r="I85" s="96"/>
      <c r="J85" s="97"/>
      <c r="K85" s="309">
        <v>0.05</v>
      </c>
      <c r="L85" s="859">
        <f>N78*K85</f>
        <v>4540.3049103846415</v>
      </c>
      <c r="M85" s="860"/>
      <c r="N85" s="54"/>
    </row>
    <row r="86" spans="1:14" ht="15.75" thickBot="1">
      <c r="B86" s="823" t="s">
        <v>953</v>
      </c>
      <c r="C86" s="824"/>
      <c r="D86" s="824"/>
      <c r="E86" s="824"/>
      <c r="F86" s="824"/>
      <c r="G86" s="824"/>
      <c r="H86" s="824"/>
      <c r="I86" s="824"/>
      <c r="J86" s="824"/>
      <c r="K86" s="824"/>
      <c r="L86" s="824"/>
      <c r="M86" s="825"/>
      <c r="N86" s="55">
        <f>L83+L84+L85</f>
        <v>27241.829462307851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118047.92767000069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436.29532578033508</v>
      </c>
      <c r="N48" s="276">
        <f>K48*M48</f>
        <v>436.29532578033508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436.29532578033508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436.29532578033508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87.259065156067024</v>
      </c>
      <c r="M83" s="858"/>
      <c r="N83" s="54"/>
    </row>
    <row r="84" spans="1:14">
      <c r="B84" s="92" t="s">
        <v>973</v>
      </c>
      <c r="C84" s="93"/>
      <c r="D84" s="93"/>
      <c r="E84" s="93"/>
      <c r="F84" s="93"/>
      <c r="G84" s="93"/>
      <c r="H84" s="93"/>
      <c r="I84" s="90"/>
      <c r="J84" s="91"/>
      <c r="K84" s="308">
        <v>0.05</v>
      </c>
      <c r="L84" s="857">
        <f>N78*K84</f>
        <v>21.814766289016756</v>
      </c>
      <c r="M84" s="858"/>
      <c r="N84" s="54"/>
    </row>
    <row r="85" spans="1:14" ht="15.75" thickBot="1">
      <c r="B85" s="94" t="s">
        <v>974</v>
      </c>
      <c r="C85" s="95"/>
      <c r="D85" s="95"/>
      <c r="E85" s="95"/>
      <c r="F85" s="95"/>
      <c r="G85" s="95"/>
      <c r="H85" s="95"/>
      <c r="I85" s="96"/>
      <c r="J85" s="97"/>
      <c r="K85" s="309">
        <v>0.05</v>
      </c>
      <c r="L85" s="859">
        <f>N78*K85</f>
        <v>21.814766289016756</v>
      </c>
      <c r="M85" s="860"/>
      <c r="N85" s="54"/>
    </row>
    <row r="86" spans="1:14" ht="15.75" thickBot="1">
      <c r="B86" s="823" t="s">
        <v>953</v>
      </c>
      <c r="C86" s="824"/>
      <c r="D86" s="824"/>
      <c r="E86" s="824"/>
      <c r="F86" s="824"/>
      <c r="G86" s="824"/>
      <c r="H86" s="824"/>
      <c r="I86" s="824"/>
      <c r="J86" s="824"/>
      <c r="K86" s="824"/>
      <c r="L86" s="824"/>
      <c r="M86" s="825"/>
      <c r="N86" s="55">
        <f>L83+L84+L85</f>
        <v>130.88859773410053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567.18392351443561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120493.00254334164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130072.67752792299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26014.535505584601</v>
      </c>
      <c r="M83" s="858"/>
      <c r="N83" s="54"/>
    </row>
    <row r="84" spans="1:14">
      <c r="B84" s="92" t="s">
        <v>973</v>
      </c>
      <c r="C84" s="93"/>
      <c r="D84" s="93"/>
      <c r="E84" s="93"/>
      <c r="F84" s="93"/>
      <c r="G84" s="93"/>
      <c r="H84" s="93"/>
      <c r="I84" s="90"/>
      <c r="J84" s="91"/>
      <c r="K84" s="308">
        <v>0.05</v>
      </c>
      <c r="L84" s="857">
        <f>N78*K84</f>
        <v>6503.6338763961503</v>
      </c>
      <c r="M84" s="858"/>
      <c r="N84" s="54"/>
    </row>
    <row r="85" spans="1:14" ht="15.75" thickBot="1">
      <c r="B85" s="94" t="s">
        <v>974</v>
      </c>
      <c r="C85" s="95"/>
      <c r="D85" s="95"/>
      <c r="E85" s="95"/>
      <c r="F85" s="95"/>
      <c r="G85" s="95"/>
      <c r="H85" s="95"/>
      <c r="I85" s="96"/>
      <c r="J85" s="97"/>
      <c r="K85" s="309">
        <v>0.05</v>
      </c>
      <c r="L85" s="859">
        <f>N78*K85</f>
        <v>6503.6338763961503</v>
      </c>
      <c r="M85" s="860"/>
      <c r="N85" s="54"/>
    </row>
    <row r="86" spans="1:14" ht="15.75" thickBot="1">
      <c r="B86" s="823" t="s">
        <v>953</v>
      </c>
      <c r="C86" s="824"/>
      <c r="D86" s="824"/>
      <c r="E86" s="824"/>
      <c r="F86" s="824"/>
      <c r="G86" s="824"/>
      <c r="H86" s="824"/>
      <c r="I86" s="824"/>
      <c r="J86" s="824"/>
      <c r="K86" s="824"/>
      <c r="L86" s="824"/>
      <c r="M86" s="825"/>
      <c r="N86" s="55">
        <f>L83+L84+L85</f>
        <v>39021.803258376902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169094.48078629989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436.29532578033508</v>
      </c>
      <c r="N49" s="276">
        <f>K49*M49</f>
        <v>39266.579320230157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120493.00254334164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130072.67752792299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26014.535505584601</v>
      </c>
      <c r="M83" s="858"/>
      <c r="N83" s="54"/>
    </row>
    <row r="84" spans="1:14">
      <c r="B84" s="92" t="s">
        <v>973</v>
      </c>
      <c r="C84" s="93"/>
      <c r="D84" s="93"/>
      <c r="E84" s="93"/>
      <c r="F84" s="93"/>
      <c r="G84" s="93"/>
      <c r="H84" s="93"/>
      <c r="I84" s="90"/>
      <c r="J84" s="91"/>
      <c r="K84" s="308">
        <v>0.05</v>
      </c>
      <c r="L84" s="857">
        <f>N78*K84</f>
        <v>6503.6338763961503</v>
      </c>
      <c r="M84" s="858"/>
      <c r="N84" s="54"/>
    </row>
    <row r="85" spans="1:14" ht="15.75" thickBot="1">
      <c r="B85" s="94" t="s">
        <v>974</v>
      </c>
      <c r="C85" s="95"/>
      <c r="D85" s="95"/>
      <c r="E85" s="95"/>
      <c r="F85" s="95"/>
      <c r="G85" s="95"/>
      <c r="H85" s="95"/>
      <c r="I85" s="96"/>
      <c r="J85" s="97"/>
      <c r="K85" s="309">
        <v>0.05</v>
      </c>
      <c r="L85" s="859">
        <f>N78*K85</f>
        <v>6503.6338763961503</v>
      </c>
      <c r="M85" s="860"/>
      <c r="N85" s="54"/>
    </row>
    <row r="86" spans="1:14" ht="15.75" thickBot="1">
      <c r="B86" s="823" t="s">
        <v>953</v>
      </c>
      <c r="C86" s="824"/>
      <c r="D86" s="824"/>
      <c r="E86" s="824"/>
      <c r="F86" s="824"/>
      <c r="G86" s="824"/>
      <c r="H86" s="824"/>
      <c r="I86" s="824"/>
      <c r="J86" s="824"/>
      <c r="K86" s="824"/>
      <c r="L86" s="824"/>
      <c r="M86" s="825"/>
      <c r="N86" s="55">
        <f>L83+L84+L85</f>
        <v>39021.803258376902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169094.48078629989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81226.423223111487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90806.098207692834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18161.219641538566</v>
      </c>
      <c r="M83" s="858"/>
      <c r="N83" s="54"/>
    </row>
    <row r="84" spans="1:14">
      <c r="B84" s="92" t="s">
        <v>973</v>
      </c>
      <c r="C84" s="93"/>
      <c r="D84" s="93"/>
      <c r="E84" s="93"/>
      <c r="F84" s="93"/>
      <c r="G84" s="93"/>
      <c r="H84" s="93"/>
      <c r="I84" s="90"/>
      <c r="J84" s="91"/>
      <c r="K84" s="308">
        <v>0.05</v>
      </c>
      <c r="L84" s="857">
        <f>N78*K84</f>
        <v>4540.3049103846415</v>
      </c>
      <c r="M84" s="858"/>
      <c r="N84" s="54"/>
    </row>
    <row r="85" spans="1:14" ht="15.75" thickBot="1">
      <c r="B85" s="94" t="s">
        <v>974</v>
      </c>
      <c r="C85" s="95"/>
      <c r="D85" s="95"/>
      <c r="E85" s="95"/>
      <c r="F85" s="95"/>
      <c r="G85" s="95"/>
      <c r="H85" s="95"/>
      <c r="I85" s="96"/>
      <c r="J85" s="97"/>
      <c r="K85" s="309">
        <v>0.05</v>
      </c>
      <c r="L85" s="859">
        <f>N78*K85</f>
        <v>4540.3049103846415</v>
      </c>
      <c r="M85" s="860"/>
      <c r="N85" s="54"/>
    </row>
    <row r="86" spans="1:14" ht="15.75" thickBot="1">
      <c r="B86" s="823" t="s">
        <v>953</v>
      </c>
      <c r="C86" s="824"/>
      <c r="D86" s="824"/>
      <c r="E86" s="824"/>
      <c r="F86" s="824"/>
      <c r="G86" s="824"/>
      <c r="H86" s="824"/>
      <c r="I86" s="824"/>
      <c r="J86" s="824"/>
      <c r="K86" s="824"/>
      <c r="L86" s="824"/>
      <c r="M86" s="825"/>
      <c r="N86" s="55">
        <f>L83+L84+L85</f>
        <v>27241.829462307851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118047.92767000069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45</v>
      </c>
      <c r="N36" s="276">
        <f>K36/M36</f>
        <v>1130.2361103998835</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152581.87490398428</v>
      </c>
      <c r="L37" s="274"/>
      <c r="M37" s="275">
        <v>45</v>
      </c>
      <c r="N37" s="276">
        <f>K37/M37</f>
        <v>3390.7083311996507</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145224.37689611415</v>
      </c>
      <c r="L38" s="274"/>
      <c r="M38" s="275">
        <v>45</v>
      </c>
      <c r="N38" s="276">
        <f>K38/M38</f>
        <v>3227.2083754692035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7754.1236016135827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62481.864017778062</v>
      </c>
      <c r="N48" s="276">
        <f>K48*M48</f>
        <v>81226.423223111487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81226.423223111487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944.97917575638439</v>
      </c>
      <c r="M59" s="828"/>
      <c r="N59" s="291">
        <f>K59*L59</f>
        <v>1228.4729284832997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1228.4729284832997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90806.098207692834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18161.219641538566</v>
      </c>
      <c r="M83" s="858"/>
      <c r="N83" s="54"/>
    </row>
    <row r="84" spans="1:14">
      <c r="B84" s="92" t="s">
        <v>973</v>
      </c>
      <c r="C84" s="93"/>
      <c r="D84" s="93"/>
      <c r="E84" s="93"/>
      <c r="F84" s="93"/>
      <c r="G84" s="93"/>
      <c r="H84" s="93"/>
      <c r="I84" s="90"/>
      <c r="J84" s="91"/>
      <c r="K84" s="308">
        <v>0.05</v>
      </c>
      <c r="L84" s="857">
        <f>N78*K84</f>
        <v>4540.3049103846415</v>
      </c>
      <c r="M84" s="858"/>
      <c r="N84" s="54"/>
    </row>
    <row r="85" spans="1:14" ht="15.75" thickBot="1">
      <c r="B85" s="94" t="s">
        <v>974</v>
      </c>
      <c r="C85" s="95"/>
      <c r="D85" s="95"/>
      <c r="E85" s="95"/>
      <c r="F85" s="95"/>
      <c r="G85" s="95"/>
      <c r="H85" s="95"/>
      <c r="I85" s="96"/>
      <c r="J85" s="97"/>
      <c r="K85" s="309">
        <v>0.05</v>
      </c>
      <c r="L85" s="859">
        <f>N78*K85</f>
        <v>4540.3049103846415</v>
      </c>
      <c r="M85" s="860"/>
      <c r="N85" s="54"/>
    </row>
    <row r="86" spans="1:14" ht="15.75" thickBot="1">
      <c r="B86" s="823" t="s">
        <v>953</v>
      </c>
      <c r="C86" s="824"/>
      <c r="D86" s="824"/>
      <c r="E86" s="824"/>
      <c r="F86" s="824"/>
      <c r="G86" s="824"/>
      <c r="H86" s="824"/>
      <c r="I86" s="824"/>
      <c r="J86" s="824"/>
      <c r="K86" s="824"/>
      <c r="L86" s="824"/>
      <c r="M86" s="825"/>
      <c r="N86" s="55">
        <f>L83+L84+L85</f>
        <v>27241.829462307851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118047.92767000069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436.29532578033508</v>
      </c>
      <c r="N48" s="276">
        <f>K48*M48</f>
        <v>436.29532578033508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436.29532578033508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436.29532578033508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87.259065156067024</v>
      </c>
      <c r="M83" s="858"/>
      <c r="N83" s="54"/>
    </row>
    <row r="84" spans="1:14">
      <c r="B84" s="92" t="s">
        <v>973</v>
      </c>
      <c r="C84" s="93"/>
      <c r="D84" s="93"/>
      <c r="E84" s="93"/>
      <c r="F84" s="93"/>
      <c r="G84" s="93"/>
      <c r="H84" s="93"/>
      <c r="I84" s="90"/>
      <c r="J84" s="91"/>
      <c r="K84" s="308">
        <v>0.05</v>
      </c>
      <c r="L84" s="857">
        <f>N78*K84</f>
        <v>21.814766289016756</v>
      </c>
      <c r="M84" s="858"/>
      <c r="N84" s="54"/>
    </row>
    <row r="85" spans="1:14" ht="15.75" thickBot="1">
      <c r="B85" s="94" t="s">
        <v>974</v>
      </c>
      <c r="C85" s="95"/>
      <c r="D85" s="95"/>
      <c r="E85" s="95"/>
      <c r="F85" s="95"/>
      <c r="G85" s="95"/>
      <c r="H85" s="95"/>
      <c r="I85" s="96"/>
      <c r="J85" s="97"/>
      <c r="K85" s="309">
        <v>0.05</v>
      </c>
      <c r="L85" s="859">
        <f>N78*K85</f>
        <v>21.814766289016756</v>
      </c>
      <c r="M85" s="860"/>
      <c r="N85" s="54"/>
    </row>
    <row r="86" spans="1:14" ht="15.75" thickBot="1">
      <c r="B86" s="823" t="s">
        <v>953</v>
      </c>
      <c r="C86" s="824"/>
      <c r="D86" s="824"/>
      <c r="E86" s="824"/>
      <c r="F86" s="824"/>
      <c r="G86" s="824"/>
      <c r="H86" s="824"/>
      <c r="I86" s="824"/>
      <c r="J86" s="824"/>
      <c r="K86" s="824"/>
      <c r="L86" s="824"/>
      <c r="M86" s="825"/>
      <c r="N86" s="55">
        <f>L83+L84+L85</f>
        <v>130.88859773410053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567.18392351443561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456"/>
      <c r="L30" s="834" t="s">
        <v>945</v>
      </c>
      <c r="M30" s="835"/>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1633.764597015145</v>
      </c>
      <c r="N48" s="276">
        <f>K48*M48</f>
        <v>1633.764597015145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1633.764597015145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1633.764597015145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326.75291940302901</v>
      </c>
      <c r="M83" s="858"/>
      <c r="N83" s="54"/>
    </row>
    <row r="84" spans="1:14">
      <c r="B84" s="92" t="s">
        <v>973</v>
      </c>
      <c r="C84" s="93"/>
      <c r="D84" s="93"/>
      <c r="E84" s="93"/>
      <c r="F84" s="93"/>
      <c r="G84" s="93"/>
      <c r="H84" s="93"/>
      <c r="I84" s="90"/>
      <c r="J84" s="91"/>
      <c r="K84" s="308">
        <v>0.05</v>
      </c>
      <c r="L84" s="857">
        <f>N78*K84</f>
        <v>81.688229850757253</v>
      </c>
      <c r="M84" s="858"/>
      <c r="N84" s="54"/>
    </row>
    <row r="85" spans="1:14" ht="15.75" thickBot="1">
      <c r="B85" s="94" t="s">
        <v>974</v>
      </c>
      <c r="C85" s="95"/>
      <c r="D85" s="95"/>
      <c r="E85" s="95"/>
      <c r="F85" s="95"/>
      <c r="G85" s="95"/>
      <c r="H85" s="95"/>
      <c r="I85" s="96"/>
      <c r="J85" s="97"/>
      <c r="K85" s="309">
        <v>0.05</v>
      </c>
      <c r="L85" s="859">
        <f>N78*K85</f>
        <v>81.688229850757253</v>
      </c>
      <c r="M85" s="860"/>
      <c r="N85" s="54"/>
    </row>
    <row r="86" spans="1:14" ht="15.75" thickBot="1">
      <c r="B86" s="823" t="s">
        <v>953</v>
      </c>
      <c r="C86" s="824"/>
      <c r="D86" s="824"/>
      <c r="E86" s="824"/>
      <c r="F86" s="824"/>
      <c r="G86" s="824"/>
      <c r="H86" s="824"/>
      <c r="I86" s="824"/>
      <c r="J86" s="824"/>
      <c r="K86" s="824"/>
      <c r="L86" s="824"/>
      <c r="M86" s="825"/>
      <c r="N86" s="55">
        <f>L83+L84+L85</f>
        <v>490.12937910454349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2123.8939761196884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1562.957718368217</v>
      </c>
      <c r="N48" s="276">
        <f>K48*M48</f>
        <v>1562.957718368217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1562.957718368217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1562.957718368217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312.5915436736434</v>
      </c>
      <c r="M83" s="858"/>
      <c r="N83" s="54"/>
    </row>
    <row r="84" spans="1:14">
      <c r="B84" s="92" t="s">
        <v>973</v>
      </c>
      <c r="C84" s="93"/>
      <c r="D84" s="93"/>
      <c r="E84" s="93"/>
      <c r="F84" s="93"/>
      <c r="G84" s="93"/>
      <c r="H84" s="93"/>
      <c r="I84" s="90"/>
      <c r="J84" s="91"/>
      <c r="K84" s="308">
        <v>0.05</v>
      </c>
      <c r="L84" s="857">
        <f>N78*K84</f>
        <v>78.14788591841085</v>
      </c>
      <c r="M84" s="858"/>
      <c r="N84" s="54"/>
    </row>
    <row r="85" spans="1:14" ht="15.75" thickBot="1">
      <c r="B85" s="94" t="s">
        <v>974</v>
      </c>
      <c r="C85" s="95"/>
      <c r="D85" s="95"/>
      <c r="E85" s="95"/>
      <c r="F85" s="95"/>
      <c r="G85" s="95"/>
      <c r="H85" s="95"/>
      <c r="I85" s="96"/>
      <c r="J85" s="97"/>
      <c r="K85" s="309">
        <v>0.05</v>
      </c>
      <c r="L85" s="859">
        <f>N78*K85</f>
        <v>78.14788591841085</v>
      </c>
      <c r="M85" s="860"/>
      <c r="N85" s="54"/>
    </row>
    <row r="86" spans="1:14" ht="15.75" thickBot="1">
      <c r="B86" s="823" t="s">
        <v>953</v>
      </c>
      <c r="C86" s="824"/>
      <c r="D86" s="824"/>
      <c r="E86" s="824"/>
      <c r="F86" s="824"/>
      <c r="G86" s="824"/>
      <c r="H86" s="824"/>
      <c r="I86" s="824"/>
      <c r="J86" s="824"/>
      <c r="K86" s="824"/>
      <c r="L86" s="824"/>
      <c r="M86" s="825"/>
      <c r="N86" s="55">
        <f>L83+L84+L85</f>
        <v>468.8873155104651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2031.845033878682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1929.4874431287851</v>
      </c>
      <c r="N48" s="276">
        <f>K48*M48</f>
        <v>1929.4874431287851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1929.4874431287851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1929.4874431287851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385.89748862575703</v>
      </c>
      <c r="M83" s="858"/>
      <c r="N83" s="54"/>
    </row>
    <row r="84" spans="1:14">
      <c r="B84" s="92" t="s">
        <v>973</v>
      </c>
      <c r="C84" s="93"/>
      <c r="D84" s="93"/>
      <c r="E84" s="93"/>
      <c r="F84" s="93"/>
      <c r="G84" s="93"/>
      <c r="H84" s="93"/>
      <c r="I84" s="90"/>
      <c r="J84" s="91"/>
      <c r="K84" s="308">
        <v>0.05</v>
      </c>
      <c r="L84" s="857">
        <f>N78*K84</f>
        <v>96.474372156439259</v>
      </c>
      <c r="M84" s="858"/>
      <c r="N84" s="54"/>
    </row>
    <row r="85" spans="1:14" ht="15.75" thickBot="1">
      <c r="B85" s="94" t="s">
        <v>974</v>
      </c>
      <c r="C85" s="95"/>
      <c r="D85" s="95"/>
      <c r="E85" s="95"/>
      <c r="F85" s="95"/>
      <c r="G85" s="95"/>
      <c r="H85" s="95"/>
      <c r="I85" s="96"/>
      <c r="J85" s="97"/>
      <c r="K85" s="309">
        <v>0.05</v>
      </c>
      <c r="L85" s="859">
        <f>N78*K85</f>
        <v>96.474372156439259</v>
      </c>
      <c r="M85" s="860"/>
      <c r="N85" s="54"/>
    </row>
    <row r="86" spans="1:14" ht="15.75" thickBot="1">
      <c r="B86" s="823" t="s">
        <v>953</v>
      </c>
      <c r="C86" s="824"/>
      <c r="D86" s="824"/>
      <c r="E86" s="824"/>
      <c r="F86" s="824"/>
      <c r="G86" s="824"/>
      <c r="H86" s="824"/>
      <c r="I86" s="824"/>
      <c r="J86" s="824"/>
      <c r="K86" s="824"/>
      <c r="L86" s="824"/>
      <c r="M86" s="825"/>
      <c r="N86" s="55">
        <f>L83+L84+L85</f>
        <v>578.84623293863558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2508.3336760674206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1889.9188932966783</v>
      </c>
      <c r="N48" s="276">
        <f>K48*M48</f>
        <v>1889.9188932966783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1889.9188932966783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1889.9188932966783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377.98377865933571</v>
      </c>
      <c r="M83" s="858"/>
      <c r="N83" s="54"/>
    </row>
    <row r="84" spans="1:14">
      <c r="B84" s="92" t="s">
        <v>973</v>
      </c>
      <c r="C84" s="93"/>
      <c r="D84" s="93"/>
      <c r="E84" s="93"/>
      <c r="F84" s="93"/>
      <c r="G84" s="93"/>
      <c r="H84" s="93"/>
      <c r="I84" s="90"/>
      <c r="J84" s="91"/>
      <c r="K84" s="308">
        <v>0.05</v>
      </c>
      <c r="L84" s="857">
        <f>N78*K84</f>
        <v>94.495944664833928</v>
      </c>
      <c r="M84" s="858"/>
      <c r="N84" s="54"/>
    </row>
    <row r="85" spans="1:14" ht="15.75" thickBot="1">
      <c r="B85" s="94" t="s">
        <v>974</v>
      </c>
      <c r="C85" s="95"/>
      <c r="D85" s="95"/>
      <c r="E85" s="95"/>
      <c r="F85" s="95"/>
      <c r="G85" s="95"/>
      <c r="H85" s="95"/>
      <c r="I85" s="96"/>
      <c r="J85" s="97"/>
      <c r="K85" s="309">
        <v>0.05</v>
      </c>
      <c r="L85" s="859">
        <f>N78*K85</f>
        <v>94.495944664833928</v>
      </c>
      <c r="M85" s="860"/>
      <c r="N85" s="54"/>
    </row>
    <row r="86" spans="1:14" ht="15.75" thickBot="1">
      <c r="B86" s="823" t="s">
        <v>953</v>
      </c>
      <c r="C86" s="824"/>
      <c r="D86" s="824"/>
      <c r="E86" s="824"/>
      <c r="F86" s="824"/>
      <c r="G86" s="824"/>
      <c r="H86" s="824"/>
      <c r="I86" s="824"/>
      <c r="J86" s="824"/>
      <c r="K86" s="824"/>
      <c r="L86" s="824"/>
      <c r="M86" s="825"/>
      <c r="N86" s="55">
        <f>L83+L84+L85</f>
        <v>566.97566798900357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2456.8945612856819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3999.5473659242653</v>
      </c>
      <c r="N48" s="276">
        <f>K48*M48</f>
        <v>3999.5473659242653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3999.5473659242653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3999.5473659242653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799.90947318485314</v>
      </c>
      <c r="M83" s="858"/>
      <c r="N83" s="54"/>
    </row>
    <row r="84" spans="1:14">
      <c r="B84" s="92" t="s">
        <v>973</v>
      </c>
      <c r="C84" s="93"/>
      <c r="D84" s="93"/>
      <c r="E84" s="93"/>
      <c r="F84" s="93"/>
      <c r="G84" s="93"/>
      <c r="H84" s="93"/>
      <c r="I84" s="90"/>
      <c r="J84" s="91"/>
      <c r="K84" s="308">
        <v>0.05</v>
      </c>
      <c r="L84" s="857">
        <f>N78*K84</f>
        <v>199.97736829621329</v>
      </c>
      <c r="M84" s="858"/>
      <c r="N84" s="54"/>
    </row>
    <row r="85" spans="1:14" ht="15.75" thickBot="1">
      <c r="B85" s="94" t="s">
        <v>974</v>
      </c>
      <c r="C85" s="95"/>
      <c r="D85" s="95"/>
      <c r="E85" s="95"/>
      <c r="F85" s="95"/>
      <c r="G85" s="95"/>
      <c r="H85" s="95"/>
      <c r="I85" s="96"/>
      <c r="J85" s="97"/>
      <c r="K85" s="309">
        <v>0.05</v>
      </c>
      <c r="L85" s="859">
        <f>N78*K85</f>
        <v>199.97736829621329</v>
      </c>
      <c r="M85" s="860"/>
      <c r="N85" s="54"/>
    </row>
    <row r="86" spans="1:14" ht="15.75" thickBot="1">
      <c r="B86" s="823" t="s">
        <v>953</v>
      </c>
      <c r="C86" s="824"/>
      <c r="D86" s="824"/>
      <c r="E86" s="824"/>
      <c r="F86" s="824"/>
      <c r="G86" s="824"/>
      <c r="H86" s="824"/>
      <c r="I86" s="824"/>
      <c r="J86" s="824"/>
      <c r="K86" s="824"/>
      <c r="L86" s="824"/>
      <c r="M86" s="825"/>
      <c r="N86" s="55">
        <f>L83+L84+L85</f>
        <v>1199.8642097772797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5199.4115757015452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4165.110508642817</v>
      </c>
      <c r="N48" s="276">
        <f>K48*M48</f>
        <v>4165.110508642817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4165.110508642817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4165.110508642817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833.02210172856348</v>
      </c>
      <c r="M83" s="858"/>
      <c r="N83" s="54"/>
    </row>
    <row r="84" spans="1:14">
      <c r="B84" s="92" t="s">
        <v>973</v>
      </c>
      <c r="C84" s="93"/>
      <c r="D84" s="93"/>
      <c r="E84" s="93"/>
      <c r="F84" s="93"/>
      <c r="G84" s="93"/>
      <c r="H84" s="93"/>
      <c r="I84" s="90"/>
      <c r="J84" s="91"/>
      <c r="K84" s="308">
        <v>0.05</v>
      </c>
      <c r="L84" s="857">
        <f>N78*K84</f>
        <v>208.25552543214087</v>
      </c>
      <c r="M84" s="858"/>
      <c r="N84" s="54"/>
    </row>
    <row r="85" spans="1:14" ht="15.75" thickBot="1">
      <c r="B85" s="94" t="s">
        <v>974</v>
      </c>
      <c r="C85" s="95"/>
      <c r="D85" s="95"/>
      <c r="E85" s="95"/>
      <c r="F85" s="95"/>
      <c r="G85" s="95"/>
      <c r="H85" s="95"/>
      <c r="I85" s="96"/>
      <c r="J85" s="97"/>
      <c r="K85" s="309">
        <v>0.05</v>
      </c>
      <c r="L85" s="859">
        <f>N78*K85</f>
        <v>208.25552543214087</v>
      </c>
      <c r="M85" s="860"/>
      <c r="N85" s="54"/>
    </row>
    <row r="86" spans="1:14" ht="15.75" thickBot="1">
      <c r="B86" s="823" t="s">
        <v>953</v>
      </c>
      <c r="C86" s="824"/>
      <c r="D86" s="824"/>
      <c r="E86" s="824"/>
      <c r="F86" s="824"/>
      <c r="G86" s="824"/>
      <c r="H86" s="824"/>
      <c r="I86" s="824"/>
      <c r="J86" s="824"/>
      <c r="K86" s="824"/>
      <c r="L86" s="824"/>
      <c r="M86" s="825"/>
      <c r="N86" s="55">
        <f>L83+L84+L85</f>
        <v>1249.5331525928455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5414.6436612356629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1772.2545214275187</v>
      </c>
      <c r="N48" s="276">
        <f>K48*M48</f>
        <v>1772.2545214275187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1772.2545214275187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1772.2545214275187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354.45090428550378</v>
      </c>
      <c r="M83" s="858"/>
      <c r="N83" s="54"/>
    </row>
    <row r="84" spans="1:14">
      <c r="B84" s="92" t="s">
        <v>973</v>
      </c>
      <c r="C84" s="93"/>
      <c r="D84" s="93"/>
      <c r="E84" s="93"/>
      <c r="F84" s="93"/>
      <c r="G84" s="93"/>
      <c r="H84" s="93"/>
      <c r="I84" s="90"/>
      <c r="J84" s="91"/>
      <c r="K84" s="308">
        <v>0.05</v>
      </c>
      <c r="L84" s="857">
        <f>N78*K84</f>
        <v>88.612726071375945</v>
      </c>
      <c r="M84" s="858"/>
      <c r="N84" s="54"/>
    </row>
    <row r="85" spans="1:14" ht="15.75" thickBot="1">
      <c r="B85" s="94" t="s">
        <v>974</v>
      </c>
      <c r="C85" s="95"/>
      <c r="D85" s="95"/>
      <c r="E85" s="95"/>
      <c r="F85" s="95"/>
      <c r="G85" s="95"/>
      <c r="H85" s="95"/>
      <c r="I85" s="96"/>
      <c r="J85" s="97"/>
      <c r="K85" s="309">
        <v>0.05</v>
      </c>
      <c r="L85" s="859">
        <f>N78*K85</f>
        <v>88.612726071375945</v>
      </c>
      <c r="M85" s="860"/>
      <c r="N85" s="54"/>
    </row>
    <row r="86" spans="1:14" ht="15.75" thickBot="1">
      <c r="B86" s="823" t="s">
        <v>953</v>
      </c>
      <c r="C86" s="824"/>
      <c r="D86" s="824"/>
      <c r="E86" s="824"/>
      <c r="F86" s="824"/>
      <c r="G86" s="824"/>
      <c r="H86" s="824"/>
      <c r="I86" s="824"/>
      <c r="J86" s="824"/>
      <c r="K86" s="824"/>
      <c r="L86" s="824"/>
      <c r="M86" s="825"/>
      <c r="N86" s="55">
        <f>L83+L84+L85</f>
        <v>531.67635642825564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2303.9308778557743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1682.7046454916981</v>
      </c>
      <c r="N48" s="276">
        <f>K48*M48</f>
        <v>1682.7046454916981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1682.7046454916981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1682.7046454916981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336.54092909833963</v>
      </c>
      <c r="M83" s="858"/>
      <c r="N83" s="54"/>
    </row>
    <row r="84" spans="1:14">
      <c r="B84" s="92" t="s">
        <v>973</v>
      </c>
      <c r="C84" s="93"/>
      <c r="D84" s="93"/>
      <c r="E84" s="93"/>
      <c r="F84" s="93"/>
      <c r="G84" s="93"/>
      <c r="H84" s="93"/>
      <c r="I84" s="90"/>
      <c r="J84" s="91"/>
      <c r="K84" s="308">
        <v>0.05</v>
      </c>
      <c r="L84" s="857">
        <f>N78*K84</f>
        <v>84.135232274584908</v>
      </c>
      <c r="M84" s="858"/>
      <c r="N84" s="54"/>
    </row>
    <row r="85" spans="1:14" ht="15.75" thickBot="1">
      <c r="B85" s="94" t="s">
        <v>974</v>
      </c>
      <c r="C85" s="95"/>
      <c r="D85" s="95"/>
      <c r="E85" s="95"/>
      <c r="F85" s="95"/>
      <c r="G85" s="95"/>
      <c r="H85" s="95"/>
      <c r="I85" s="96"/>
      <c r="J85" s="97"/>
      <c r="K85" s="309">
        <v>0.05</v>
      </c>
      <c r="L85" s="859">
        <f>N78*K85</f>
        <v>84.135232274584908</v>
      </c>
      <c r="M85" s="860"/>
      <c r="N85" s="54"/>
    </row>
    <row r="86" spans="1:14" ht="15.75" thickBot="1">
      <c r="B86" s="823" t="s">
        <v>953</v>
      </c>
      <c r="C86" s="824"/>
      <c r="D86" s="824"/>
      <c r="E86" s="824"/>
      <c r="F86" s="824"/>
      <c r="G86" s="824"/>
      <c r="H86" s="824"/>
      <c r="I86" s="824"/>
      <c r="J86" s="824"/>
      <c r="K86" s="824"/>
      <c r="L86" s="824"/>
      <c r="M86" s="825"/>
      <c r="N86" s="55">
        <f>L83+L84+L85</f>
        <v>504.81139364750942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2187.5160391392074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1760.8004675287509</v>
      </c>
      <c r="N48" s="276">
        <f>K48*M48</f>
        <v>1760.8004675287509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1760.8004675287509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1760.8004675287509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352.16009350575018</v>
      </c>
      <c r="M83" s="858"/>
      <c r="N83" s="54"/>
    </row>
    <row r="84" spans="1:14">
      <c r="B84" s="92" t="s">
        <v>973</v>
      </c>
      <c r="C84" s="93"/>
      <c r="D84" s="93"/>
      <c r="E84" s="93"/>
      <c r="F84" s="93"/>
      <c r="G84" s="93"/>
      <c r="H84" s="93"/>
      <c r="I84" s="90"/>
      <c r="J84" s="91"/>
      <c r="K84" s="308">
        <v>0.05</v>
      </c>
      <c r="L84" s="857">
        <f>N78*K84</f>
        <v>88.040023376437546</v>
      </c>
      <c r="M84" s="858"/>
      <c r="N84" s="54"/>
    </row>
    <row r="85" spans="1:14" ht="15.75" thickBot="1">
      <c r="B85" s="94" t="s">
        <v>974</v>
      </c>
      <c r="C85" s="95"/>
      <c r="D85" s="95"/>
      <c r="E85" s="95"/>
      <c r="F85" s="95"/>
      <c r="G85" s="95"/>
      <c r="H85" s="95"/>
      <c r="I85" s="96"/>
      <c r="J85" s="97"/>
      <c r="K85" s="309">
        <v>0.05</v>
      </c>
      <c r="L85" s="859">
        <f>N78*K85</f>
        <v>88.040023376437546</v>
      </c>
      <c r="M85" s="860"/>
      <c r="N85" s="54"/>
    </row>
    <row r="86" spans="1:14" ht="15.75" thickBot="1">
      <c r="B86" s="823" t="s">
        <v>953</v>
      </c>
      <c r="C86" s="824"/>
      <c r="D86" s="824"/>
      <c r="E86" s="824"/>
      <c r="F86" s="824"/>
      <c r="G86" s="824"/>
      <c r="H86" s="824"/>
      <c r="I86" s="824"/>
      <c r="J86" s="824"/>
      <c r="K86" s="824"/>
      <c r="L86" s="824"/>
      <c r="M86" s="825"/>
      <c r="N86" s="55">
        <f>L83+L84+L85</f>
        <v>528.24014025862527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2289.0406077873763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1779.5434648176436</v>
      </c>
      <c r="N48" s="276">
        <f>K48*M48</f>
        <v>1779.5434648176436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1779.5434648176436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1779.5434648176436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355.90869296352872</v>
      </c>
      <c r="M83" s="858"/>
      <c r="N83" s="54"/>
    </row>
    <row r="84" spans="1:14">
      <c r="B84" s="92" t="s">
        <v>973</v>
      </c>
      <c r="C84" s="93"/>
      <c r="D84" s="93"/>
      <c r="E84" s="93"/>
      <c r="F84" s="93"/>
      <c r="G84" s="93"/>
      <c r="H84" s="93"/>
      <c r="I84" s="90"/>
      <c r="J84" s="91"/>
      <c r="K84" s="308">
        <v>0.05</v>
      </c>
      <c r="L84" s="857">
        <f>N78*K84</f>
        <v>88.97717324088218</v>
      </c>
      <c r="M84" s="858"/>
      <c r="N84" s="54"/>
    </row>
    <row r="85" spans="1:14" ht="15.75" thickBot="1">
      <c r="B85" s="94" t="s">
        <v>974</v>
      </c>
      <c r="C85" s="95"/>
      <c r="D85" s="95"/>
      <c r="E85" s="95"/>
      <c r="F85" s="95"/>
      <c r="G85" s="95"/>
      <c r="H85" s="95"/>
      <c r="I85" s="96"/>
      <c r="J85" s="97"/>
      <c r="K85" s="309">
        <v>0.05</v>
      </c>
      <c r="L85" s="859">
        <f>N78*K85</f>
        <v>88.97717324088218</v>
      </c>
      <c r="M85" s="860"/>
      <c r="N85" s="54"/>
    </row>
    <row r="86" spans="1:14" ht="15.75" thickBot="1">
      <c r="B86" s="823" t="s">
        <v>953</v>
      </c>
      <c r="C86" s="824"/>
      <c r="D86" s="824"/>
      <c r="E86" s="824"/>
      <c r="F86" s="824"/>
      <c r="G86" s="824"/>
      <c r="H86" s="824"/>
      <c r="I86" s="824"/>
      <c r="J86" s="824"/>
      <c r="K86" s="824"/>
      <c r="L86" s="824"/>
      <c r="M86" s="825"/>
      <c r="N86" s="55">
        <f>L83+L84+L85</f>
        <v>533.86303944529311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2313.4065042629368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1843.0614000744465</v>
      </c>
      <c r="N48" s="276">
        <f>K48*M48</f>
        <v>1843.0614000744465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1843.0614000744465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1843.0614000744465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368.61228001488934</v>
      </c>
      <c r="M83" s="858"/>
      <c r="N83" s="54"/>
    </row>
    <row r="84" spans="1:14">
      <c r="B84" s="92" t="s">
        <v>973</v>
      </c>
      <c r="C84" s="93"/>
      <c r="D84" s="93"/>
      <c r="E84" s="93"/>
      <c r="F84" s="93"/>
      <c r="G84" s="93"/>
      <c r="H84" s="93"/>
      <c r="I84" s="90"/>
      <c r="J84" s="91"/>
      <c r="K84" s="308">
        <v>0.05</v>
      </c>
      <c r="L84" s="857">
        <f>N78*K84</f>
        <v>92.153070003722334</v>
      </c>
      <c r="M84" s="858"/>
      <c r="N84" s="54"/>
    </row>
    <row r="85" spans="1:14" ht="15.75" thickBot="1">
      <c r="B85" s="94" t="s">
        <v>974</v>
      </c>
      <c r="C85" s="95"/>
      <c r="D85" s="95"/>
      <c r="E85" s="95"/>
      <c r="F85" s="95"/>
      <c r="G85" s="95"/>
      <c r="H85" s="95"/>
      <c r="I85" s="96"/>
      <c r="J85" s="97"/>
      <c r="K85" s="309">
        <v>0.05</v>
      </c>
      <c r="L85" s="859">
        <f>N78*K85</f>
        <v>92.153070003722334</v>
      </c>
      <c r="M85" s="860"/>
      <c r="N85" s="54"/>
    </row>
    <row r="86" spans="1:14" ht="15.75" thickBot="1">
      <c r="B86" s="823" t="s">
        <v>953</v>
      </c>
      <c r="C86" s="824"/>
      <c r="D86" s="824"/>
      <c r="E86" s="824"/>
      <c r="F86" s="824"/>
      <c r="G86" s="824"/>
      <c r="H86" s="824"/>
      <c r="I86" s="824"/>
      <c r="J86" s="824"/>
      <c r="K86" s="824"/>
      <c r="L86" s="824"/>
      <c r="M86" s="825"/>
      <c r="N86" s="55">
        <f>L83+L84+L85</f>
        <v>552.91842002233398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2395.9798200967807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2742.7252699412952</v>
      </c>
      <c r="N48" s="276">
        <f>K48*M48</f>
        <v>2742.7252699412952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2742.7252699412952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2742.7252699412952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548.54505398825904</v>
      </c>
      <c r="M83" s="858"/>
      <c r="N83" s="54"/>
    </row>
    <row r="84" spans="1:14">
      <c r="B84" s="92" t="s">
        <v>973</v>
      </c>
      <c r="C84" s="93"/>
      <c r="D84" s="93"/>
      <c r="E84" s="93"/>
      <c r="F84" s="93"/>
      <c r="G84" s="93"/>
      <c r="H84" s="93"/>
      <c r="I84" s="90"/>
      <c r="J84" s="91"/>
      <c r="K84" s="308">
        <v>0.05</v>
      </c>
      <c r="L84" s="857">
        <f>N78*K84</f>
        <v>137.13626349706476</v>
      </c>
      <c r="M84" s="858"/>
      <c r="N84" s="54"/>
    </row>
    <row r="85" spans="1:14" ht="15.75" thickBot="1">
      <c r="B85" s="94" t="s">
        <v>974</v>
      </c>
      <c r="C85" s="95"/>
      <c r="D85" s="95"/>
      <c r="E85" s="95"/>
      <c r="F85" s="95"/>
      <c r="G85" s="95"/>
      <c r="H85" s="95"/>
      <c r="I85" s="96"/>
      <c r="J85" s="97"/>
      <c r="K85" s="309">
        <v>0.05</v>
      </c>
      <c r="L85" s="859">
        <f>N78*K85</f>
        <v>137.13626349706476</v>
      </c>
      <c r="M85" s="860"/>
      <c r="N85" s="54"/>
    </row>
    <row r="86" spans="1:14" ht="15.75" thickBot="1">
      <c r="B86" s="823" t="s">
        <v>953</v>
      </c>
      <c r="C86" s="824"/>
      <c r="D86" s="824"/>
      <c r="E86" s="824"/>
      <c r="F86" s="824"/>
      <c r="G86" s="824"/>
      <c r="H86" s="824"/>
      <c r="I86" s="824"/>
      <c r="J86" s="824"/>
      <c r="K86" s="824"/>
      <c r="L86" s="824"/>
      <c r="M86" s="825"/>
      <c r="N86" s="55">
        <f>L83+L84+L85</f>
        <v>822.81758098238856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3565.5428509236835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2742.7252699412952</v>
      </c>
      <c r="N48" s="276">
        <f>K48*M48</f>
        <v>2742.7252699412952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2742.7252699412952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2742.7252699412952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548.54505398825904</v>
      </c>
      <c r="M83" s="858"/>
      <c r="N83" s="54"/>
    </row>
    <row r="84" spans="1:14">
      <c r="B84" s="92" t="s">
        <v>973</v>
      </c>
      <c r="C84" s="93"/>
      <c r="D84" s="93"/>
      <c r="E84" s="93"/>
      <c r="F84" s="93"/>
      <c r="G84" s="93"/>
      <c r="H84" s="93"/>
      <c r="I84" s="90"/>
      <c r="J84" s="91"/>
      <c r="K84" s="308">
        <v>0.05</v>
      </c>
      <c r="L84" s="857">
        <f>N78*K84</f>
        <v>137.13626349706476</v>
      </c>
      <c r="M84" s="858"/>
      <c r="N84" s="54"/>
    </row>
    <row r="85" spans="1:14" ht="15.75" thickBot="1">
      <c r="B85" s="94" t="s">
        <v>974</v>
      </c>
      <c r="C85" s="95"/>
      <c r="D85" s="95"/>
      <c r="E85" s="95"/>
      <c r="F85" s="95"/>
      <c r="G85" s="95"/>
      <c r="H85" s="95"/>
      <c r="I85" s="96"/>
      <c r="J85" s="97"/>
      <c r="K85" s="309">
        <v>0.05</v>
      </c>
      <c r="L85" s="859">
        <f>N78*K85</f>
        <v>137.13626349706476</v>
      </c>
      <c r="M85" s="860"/>
      <c r="N85" s="54"/>
    </row>
    <row r="86" spans="1:14" ht="15.75" thickBot="1">
      <c r="B86" s="823" t="s">
        <v>953</v>
      </c>
      <c r="C86" s="824"/>
      <c r="D86" s="824"/>
      <c r="E86" s="824"/>
      <c r="F86" s="824"/>
      <c r="G86" s="824"/>
      <c r="H86" s="824"/>
      <c r="I86" s="824"/>
      <c r="J86" s="824"/>
      <c r="K86" s="824"/>
      <c r="L86" s="824"/>
      <c r="M86" s="825"/>
      <c r="N86" s="55">
        <f>L83+L84+L85</f>
        <v>822.81758098238856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3565.5428509236835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2887.4628601166328</v>
      </c>
      <c r="N48" s="276">
        <f>K48*M48</f>
        <v>2887.4628601166328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2887.4628601166328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2887.4628601166328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577.4925720233266</v>
      </c>
      <c r="M83" s="858"/>
      <c r="N83" s="54"/>
    </row>
    <row r="84" spans="1:14">
      <c r="B84" s="92" t="s">
        <v>973</v>
      </c>
      <c r="C84" s="93"/>
      <c r="D84" s="93"/>
      <c r="E84" s="93"/>
      <c r="F84" s="93"/>
      <c r="G84" s="93"/>
      <c r="H84" s="93"/>
      <c r="I84" s="90"/>
      <c r="J84" s="91"/>
      <c r="K84" s="308">
        <v>0.05</v>
      </c>
      <c r="L84" s="857">
        <f>N78*K84</f>
        <v>144.37314300583165</v>
      </c>
      <c r="M84" s="858"/>
      <c r="N84" s="54"/>
    </row>
    <row r="85" spans="1:14" ht="15.75" thickBot="1">
      <c r="B85" s="94" t="s">
        <v>974</v>
      </c>
      <c r="C85" s="95"/>
      <c r="D85" s="95"/>
      <c r="E85" s="95"/>
      <c r="F85" s="95"/>
      <c r="G85" s="95"/>
      <c r="H85" s="95"/>
      <c r="I85" s="96"/>
      <c r="J85" s="97"/>
      <c r="K85" s="309">
        <v>0.05</v>
      </c>
      <c r="L85" s="859">
        <f>N78*K85</f>
        <v>144.37314300583165</v>
      </c>
      <c r="M85" s="860"/>
      <c r="N85" s="54"/>
    </row>
    <row r="86" spans="1:14" ht="15.75" thickBot="1">
      <c r="B86" s="823" t="s">
        <v>953</v>
      </c>
      <c r="C86" s="824"/>
      <c r="D86" s="824"/>
      <c r="E86" s="824"/>
      <c r="F86" s="824"/>
      <c r="G86" s="824"/>
      <c r="H86" s="824"/>
      <c r="I86" s="824"/>
      <c r="J86" s="824"/>
      <c r="K86" s="824"/>
      <c r="L86" s="824"/>
      <c r="M86" s="825"/>
      <c r="N86" s="55">
        <f>L83+L84+L85</f>
        <v>866.23885803499002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3753.701718151623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3032.2004502919708</v>
      </c>
      <c r="N48" s="276">
        <f>K48*M48</f>
        <v>3032.2004502919708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3032.2004502919708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3032.2004502919708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606.44009005839416</v>
      </c>
      <c r="M83" s="858"/>
      <c r="N83" s="54"/>
    </row>
    <row r="84" spans="1:14">
      <c r="B84" s="92" t="s">
        <v>973</v>
      </c>
      <c r="C84" s="93"/>
      <c r="D84" s="93"/>
      <c r="E84" s="93"/>
      <c r="F84" s="93"/>
      <c r="G84" s="93"/>
      <c r="H84" s="93"/>
      <c r="I84" s="90"/>
      <c r="J84" s="91"/>
      <c r="K84" s="308">
        <v>0.05</v>
      </c>
      <c r="L84" s="857">
        <f>N78*K84</f>
        <v>151.61002251459854</v>
      </c>
      <c r="M84" s="858"/>
      <c r="N84" s="54"/>
    </row>
    <row r="85" spans="1:14" ht="15.75" thickBot="1">
      <c r="B85" s="94" t="s">
        <v>974</v>
      </c>
      <c r="C85" s="95"/>
      <c r="D85" s="95"/>
      <c r="E85" s="95"/>
      <c r="F85" s="95"/>
      <c r="G85" s="95"/>
      <c r="H85" s="95"/>
      <c r="I85" s="96"/>
      <c r="J85" s="97"/>
      <c r="K85" s="309">
        <v>0.05</v>
      </c>
      <c r="L85" s="859">
        <f>N78*K85</f>
        <v>151.61002251459854</v>
      </c>
      <c r="M85" s="860"/>
      <c r="N85" s="54"/>
    </row>
    <row r="86" spans="1:14" ht="15.75" thickBot="1">
      <c r="B86" s="823" t="s">
        <v>953</v>
      </c>
      <c r="C86" s="824"/>
      <c r="D86" s="824"/>
      <c r="E86" s="824"/>
      <c r="F86" s="824"/>
      <c r="G86" s="824"/>
      <c r="H86" s="824"/>
      <c r="I86" s="824"/>
      <c r="J86" s="824"/>
      <c r="K86" s="824"/>
      <c r="L86" s="824"/>
      <c r="M86" s="825"/>
      <c r="N86" s="55">
        <f>L83+L84+L85</f>
        <v>909.66013508759124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3941.8605853795621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3032.2004502919708</v>
      </c>
      <c r="N48" s="276">
        <f>K48*M48</f>
        <v>3032.2004502919708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3032.2004502919708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3032.2004502919708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606.44009005839416</v>
      </c>
      <c r="M83" s="858"/>
      <c r="N83" s="54"/>
    </row>
    <row r="84" spans="1:14">
      <c r="B84" s="92" t="s">
        <v>973</v>
      </c>
      <c r="C84" s="93"/>
      <c r="D84" s="93"/>
      <c r="E84" s="93"/>
      <c r="F84" s="93"/>
      <c r="G84" s="93"/>
      <c r="H84" s="93"/>
      <c r="I84" s="90"/>
      <c r="J84" s="91"/>
      <c r="K84" s="308">
        <v>0.05</v>
      </c>
      <c r="L84" s="857">
        <f>N78*K84</f>
        <v>151.61002251459854</v>
      </c>
      <c r="M84" s="858"/>
      <c r="N84" s="54"/>
    </row>
    <row r="85" spans="1:14" ht="15.75" thickBot="1">
      <c r="B85" s="94" t="s">
        <v>974</v>
      </c>
      <c r="C85" s="95"/>
      <c r="D85" s="95"/>
      <c r="E85" s="95"/>
      <c r="F85" s="95"/>
      <c r="G85" s="95"/>
      <c r="H85" s="95"/>
      <c r="I85" s="96"/>
      <c r="J85" s="97"/>
      <c r="K85" s="309">
        <v>0.05</v>
      </c>
      <c r="L85" s="859">
        <f>N78*K85</f>
        <v>151.61002251459854</v>
      </c>
      <c r="M85" s="860"/>
      <c r="N85" s="54"/>
    </row>
    <row r="86" spans="1:14" ht="15.75" thickBot="1">
      <c r="B86" s="823" t="s">
        <v>953</v>
      </c>
      <c r="C86" s="824"/>
      <c r="D86" s="824"/>
      <c r="E86" s="824"/>
      <c r="F86" s="824"/>
      <c r="G86" s="824"/>
      <c r="H86" s="824"/>
      <c r="I86" s="824"/>
      <c r="J86" s="824"/>
      <c r="K86" s="824"/>
      <c r="L86" s="824"/>
      <c r="M86" s="825"/>
      <c r="N86" s="55">
        <f>L83+L84+L85</f>
        <v>909.66013508759124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3941.8605853795621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2597.9876797659572</v>
      </c>
      <c r="N48" s="276">
        <f>K48*M48</f>
        <v>2597.9876797659572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2597.9876797659572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2597.9876797659572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519.59753595319148</v>
      </c>
      <c r="M83" s="858"/>
      <c r="N83" s="54"/>
    </row>
    <row r="84" spans="1:14">
      <c r="B84" s="92" t="s">
        <v>973</v>
      </c>
      <c r="C84" s="93"/>
      <c r="D84" s="93"/>
      <c r="E84" s="93"/>
      <c r="F84" s="93"/>
      <c r="G84" s="93"/>
      <c r="H84" s="93"/>
      <c r="I84" s="90"/>
      <c r="J84" s="91"/>
      <c r="K84" s="308">
        <v>0.05</v>
      </c>
      <c r="L84" s="857">
        <f>N78*K84</f>
        <v>129.89938398829787</v>
      </c>
      <c r="M84" s="858"/>
      <c r="N84" s="54"/>
    </row>
    <row r="85" spans="1:14" ht="15.75" thickBot="1">
      <c r="B85" s="94" t="s">
        <v>974</v>
      </c>
      <c r="C85" s="95"/>
      <c r="D85" s="95"/>
      <c r="E85" s="95"/>
      <c r="F85" s="95"/>
      <c r="G85" s="95"/>
      <c r="H85" s="95"/>
      <c r="I85" s="96"/>
      <c r="J85" s="97"/>
      <c r="K85" s="309">
        <v>0.05</v>
      </c>
      <c r="L85" s="859">
        <f>N78*K85</f>
        <v>129.89938398829787</v>
      </c>
      <c r="M85" s="860"/>
      <c r="N85" s="54"/>
    </row>
    <row r="86" spans="1:14" ht="15.75" thickBot="1">
      <c r="B86" s="823" t="s">
        <v>953</v>
      </c>
      <c r="C86" s="824"/>
      <c r="D86" s="824"/>
      <c r="E86" s="824"/>
      <c r="F86" s="824"/>
      <c r="G86" s="824"/>
      <c r="H86" s="824"/>
      <c r="I86" s="824"/>
      <c r="J86" s="824"/>
      <c r="K86" s="824"/>
      <c r="L86" s="824"/>
      <c r="M86" s="825"/>
      <c r="N86" s="55">
        <f>L83+L84+L85</f>
        <v>779.39630392978711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3377.3839836957441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2126.2889146621583</v>
      </c>
      <c r="N48" s="276">
        <f>K48*M48</f>
        <v>2126.2889146621583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2126.2889146621583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4" ht="15.75" thickBot="1">
      <c r="B65" s="829" t="s">
        <v>953</v>
      </c>
      <c r="C65" s="830"/>
      <c r="D65" s="830"/>
      <c r="E65" s="830"/>
      <c r="F65" s="830"/>
      <c r="G65" s="830"/>
      <c r="H65" s="830"/>
      <c r="I65" s="830"/>
      <c r="J65" s="830"/>
      <c r="K65" s="830"/>
      <c r="L65" s="830"/>
      <c r="M65" s="83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49" t="s">
        <v>963</v>
      </c>
      <c r="C69" s="850"/>
      <c r="D69" s="850"/>
      <c r="E69" s="850"/>
      <c r="F69" s="850"/>
      <c r="G69" s="850"/>
      <c r="H69" s="850"/>
      <c r="I69" s="76" t="s">
        <v>964</v>
      </c>
      <c r="J69" s="78" t="s">
        <v>1410</v>
      </c>
      <c r="K69" s="77" t="s">
        <v>966</v>
      </c>
      <c r="L69" s="851" t="s">
        <v>950</v>
      </c>
      <c r="M69" s="852"/>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10"/>
      <c r="C74" s="811"/>
      <c r="D74" s="811"/>
      <c r="E74" s="811"/>
      <c r="F74" s="811"/>
      <c r="G74" s="811"/>
      <c r="H74" s="811"/>
      <c r="I74" s="129"/>
      <c r="J74" s="129"/>
      <c r="K74" s="129"/>
      <c r="L74" s="911"/>
      <c r="M74" s="911"/>
      <c r="N74" s="48"/>
    </row>
    <row r="75" spans="1:14" ht="15.75" thickBot="1">
      <c r="B75" s="829" t="s">
        <v>953</v>
      </c>
      <c r="C75" s="830"/>
      <c r="D75" s="830"/>
      <c r="E75" s="830"/>
      <c r="F75" s="830"/>
      <c r="G75" s="830"/>
      <c r="H75" s="830"/>
      <c r="I75" s="830"/>
      <c r="J75" s="830"/>
      <c r="K75" s="830"/>
      <c r="L75" s="830"/>
      <c r="M75" s="831"/>
      <c r="N75" s="305">
        <f>SUM(N70:N74)</f>
        <v>54.131</v>
      </c>
    </row>
    <row r="76" spans="1:14" ht="15.75" thickBot="1">
      <c r="B76" s="36"/>
      <c r="C76" s="37"/>
      <c r="D76" s="37"/>
      <c r="E76" s="37"/>
      <c r="F76" s="37"/>
      <c r="G76" s="37"/>
      <c r="H76" s="37"/>
      <c r="I76" s="37"/>
      <c r="J76" s="37"/>
      <c r="K76" s="37"/>
      <c r="L76" s="37"/>
      <c r="M76" s="37"/>
      <c r="N76" s="38"/>
    </row>
    <row r="77" spans="1:14" ht="15.75" thickBot="1">
      <c r="B77" s="823" t="s">
        <v>967</v>
      </c>
      <c r="C77" s="824"/>
      <c r="D77" s="824"/>
      <c r="E77" s="824"/>
      <c r="F77" s="824"/>
      <c r="G77" s="824"/>
      <c r="H77" s="824"/>
      <c r="I77" s="824"/>
      <c r="J77" s="824"/>
      <c r="K77" s="824"/>
      <c r="L77" s="824"/>
      <c r="M77" s="825"/>
      <c r="N77" s="102">
        <f>N43+N54+N65+N75</f>
        <v>2424.4574839089323</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484.89149678178649</v>
      </c>
      <c r="M82" s="858"/>
      <c r="N82" s="54"/>
    </row>
    <row r="83" spans="1:14">
      <c r="B83" s="92" t="s">
        <v>973</v>
      </c>
      <c r="C83" s="93"/>
      <c r="D83" s="93"/>
      <c r="E83" s="93"/>
      <c r="F83" s="93"/>
      <c r="G83" s="93"/>
      <c r="H83" s="93"/>
      <c r="I83" s="90"/>
      <c r="J83" s="91"/>
      <c r="K83" s="308">
        <v>0.05</v>
      </c>
      <c r="L83" s="857">
        <f>N77*K83</f>
        <v>121.22287419544662</v>
      </c>
      <c r="M83" s="858"/>
      <c r="N83" s="54"/>
    </row>
    <row r="84" spans="1:14" ht="15.75" thickBot="1">
      <c r="B84" s="94" t="s">
        <v>974</v>
      </c>
      <c r="C84" s="95"/>
      <c r="D84" s="95"/>
      <c r="E84" s="95"/>
      <c r="F84" s="95"/>
      <c r="G84" s="95"/>
      <c r="H84" s="95"/>
      <c r="I84" s="96"/>
      <c r="J84" s="97"/>
      <c r="K84" s="309">
        <v>0.05</v>
      </c>
      <c r="L84" s="859">
        <f>N77*K84</f>
        <v>121.22287419544662</v>
      </c>
      <c r="M84" s="860"/>
      <c r="N84" s="54"/>
    </row>
    <row r="85" spans="1:14" ht="15.75" thickBot="1">
      <c r="B85" s="823" t="s">
        <v>953</v>
      </c>
      <c r="C85" s="824"/>
      <c r="D85" s="824"/>
      <c r="E85" s="824"/>
      <c r="F85" s="824"/>
      <c r="G85" s="824"/>
      <c r="H85" s="824"/>
      <c r="I85" s="824"/>
      <c r="J85" s="824"/>
      <c r="K85" s="824"/>
      <c r="L85" s="824"/>
      <c r="M85" s="825"/>
      <c r="N85" s="55">
        <f>L82+L83+L84</f>
        <v>727.33724517267967</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3151.7947290816119</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3644.4716950624647</v>
      </c>
      <c r="N48" s="276">
        <f>K48*M48</f>
        <v>3644.4716950624647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3644.4716950624647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3942.6402643092388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788.52805286184775</v>
      </c>
      <c r="M83" s="858"/>
      <c r="N83" s="54"/>
    </row>
    <row r="84" spans="1:14">
      <c r="B84" s="92" t="s">
        <v>973</v>
      </c>
      <c r="C84" s="93"/>
      <c r="D84" s="93"/>
      <c r="E84" s="93"/>
      <c r="F84" s="93"/>
      <c r="G84" s="93"/>
      <c r="H84" s="93"/>
      <c r="I84" s="90"/>
      <c r="J84" s="91"/>
      <c r="K84" s="308">
        <v>0.05</v>
      </c>
      <c r="L84" s="857">
        <f>N78*K84</f>
        <v>197.13201321546194</v>
      </c>
      <c r="M84" s="858"/>
      <c r="N84" s="54"/>
    </row>
    <row r="85" spans="1:14" ht="15.75" thickBot="1">
      <c r="B85" s="94" t="s">
        <v>974</v>
      </c>
      <c r="C85" s="95"/>
      <c r="D85" s="95"/>
      <c r="E85" s="95"/>
      <c r="F85" s="95"/>
      <c r="G85" s="95"/>
      <c r="H85" s="95"/>
      <c r="I85" s="96"/>
      <c r="J85" s="97"/>
      <c r="K85" s="309">
        <v>0.05</v>
      </c>
      <c r="L85" s="859">
        <f>N78*K85</f>
        <v>197.13201321546194</v>
      </c>
      <c r="M85" s="860"/>
      <c r="N85" s="54"/>
    </row>
    <row r="86" spans="1:14" ht="15.75" thickBot="1">
      <c r="B86" s="823" t="s">
        <v>953</v>
      </c>
      <c r="C86" s="824"/>
      <c r="D86" s="824"/>
      <c r="E86" s="824"/>
      <c r="F86" s="824"/>
      <c r="G86" s="824"/>
      <c r="H86" s="824"/>
      <c r="I86" s="824"/>
      <c r="J86" s="824"/>
      <c r="K86" s="824"/>
      <c r="L86" s="824"/>
      <c r="M86" s="825"/>
      <c r="N86" s="55">
        <f>L83+L84+L85</f>
        <v>1182.7920792927716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5125.4323436020104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9349.6318142759628</v>
      </c>
      <c r="N48" s="276">
        <f>K48*M48</f>
        <v>2804.8895442827888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2804.8895442827888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3103.0581135295629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620.61162270591262</v>
      </c>
      <c r="M83" s="858"/>
      <c r="N83" s="54"/>
    </row>
    <row r="84" spans="1:14">
      <c r="B84" s="92" t="s">
        <v>973</v>
      </c>
      <c r="C84" s="93"/>
      <c r="D84" s="93"/>
      <c r="E84" s="93"/>
      <c r="F84" s="93"/>
      <c r="G84" s="93"/>
      <c r="H84" s="93"/>
      <c r="I84" s="90"/>
      <c r="J84" s="91"/>
      <c r="K84" s="308">
        <v>0.05</v>
      </c>
      <c r="L84" s="857">
        <f>N78*K84</f>
        <v>155.15290567647816</v>
      </c>
      <c r="M84" s="858"/>
      <c r="N84" s="54"/>
    </row>
    <row r="85" spans="1:14" ht="15.75" thickBot="1">
      <c r="B85" s="94" t="s">
        <v>974</v>
      </c>
      <c r="C85" s="95"/>
      <c r="D85" s="95"/>
      <c r="E85" s="95"/>
      <c r="F85" s="95"/>
      <c r="G85" s="95"/>
      <c r="H85" s="95"/>
      <c r="I85" s="96"/>
      <c r="J85" s="97"/>
      <c r="K85" s="309">
        <v>0.05</v>
      </c>
      <c r="L85" s="859">
        <f>N78*K85</f>
        <v>155.15290567647816</v>
      </c>
      <c r="M85" s="860"/>
      <c r="N85" s="54"/>
    </row>
    <row r="86" spans="1:14" ht="15.75" thickBot="1">
      <c r="B86" s="823" t="s">
        <v>953</v>
      </c>
      <c r="C86" s="824"/>
      <c r="D86" s="824"/>
      <c r="E86" s="824"/>
      <c r="F86" s="824"/>
      <c r="G86" s="824"/>
      <c r="H86" s="824"/>
      <c r="I86" s="824"/>
      <c r="J86" s="824"/>
      <c r="K86" s="824"/>
      <c r="L86" s="824"/>
      <c r="M86" s="825"/>
      <c r="N86" s="55">
        <f>L83+L84+L85</f>
        <v>930.91743405886905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4033.9755475884322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81376.999948791621</v>
      </c>
      <c r="L36" s="274"/>
      <c r="M36" s="275">
        <v>500</v>
      </c>
      <c r="N36" s="276">
        <f>K36/M36</f>
        <v>162.75399989758324</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3644.4716950624647</v>
      </c>
      <c r="N48" s="276">
        <f>K48*M48</f>
        <v>1640.0122627781091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1640.0122627781091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1938.1808320248836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387.63616640497673</v>
      </c>
      <c r="M83" s="858"/>
      <c r="N83" s="54"/>
    </row>
    <row r="84" spans="1:14">
      <c r="B84" s="92" t="s">
        <v>973</v>
      </c>
      <c r="C84" s="93"/>
      <c r="D84" s="93"/>
      <c r="E84" s="93"/>
      <c r="F84" s="93"/>
      <c r="G84" s="93"/>
      <c r="H84" s="93"/>
      <c r="I84" s="90"/>
      <c r="J84" s="91"/>
      <c r="K84" s="308">
        <v>0.05</v>
      </c>
      <c r="L84" s="857">
        <f>N78*K84</f>
        <v>96.909041601244184</v>
      </c>
      <c r="M84" s="858"/>
      <c r="N84" s="54"/>
    </row>
    <row r="85" spans="1:14" ht="15.75" thickBot="1">
      <c r="B85" s="94" t="s">
        <v>974</v>
      </c>
      <c r="C85" s="95"/>
      <c r="D85" s="95"/>
      <c r="E85" s="95"/>
      <c r="F85" s="95"/>
      <c r="G85" s="95"/>
      <c r="H85" s="95"/>
      <c r="I85" s="96"/>
      <c r="J85" s="97"/>
      <c r="K85" s="309">
        <v>0.05</v>
      </c>
      <c r="L85" s="859">
        <f>N78*K85</f>
        <v>96.909041601244184</v>
      </c>
      <c r="M85" s="860"/>
      <c r="N85" s="54"/>
    </row>
    <row r="86" spans="1:14" ht="15.75" thickBot="1">
      <c r="B86" s="823" t="s">
        <v>953</v>
      </c>
      <c r="C86" s="824"/>
      <c r="D86" s="824"/>
      <c r="E86" s="824"/>
      <c r="F86" s="824"/>
      <c r="G86" s="824"/>
      <c r="H86" s="824"/>
      <c r="I86" s="824"/>
      <c r="J86" s="824"/>
      <c r="K86" s="824"/>
      <c r="L86" s="824"/>
      <c r="M86" s="825"/>
      <c r="N86" s="55">
        <f>L83+L84+L85</f>
        <v>581.45424960746516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2519.6350816323488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1772.2545214275187</v>
      </c>
      <c r="N48" s="276">
        <f>K48*M48</f>
        <v>797.51453464238341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797.51453464238341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1095.6831038891578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219.13662077783158</v>
      </c>
      <c r="M83" s="858"/>
      <c r="N83" s="54"/>
    </row>
    <row r="84" spans="1:14">
      <c r="B84" s="92" t="s">
        <v>973</v>
      </c>
      <c r="C84" s="93"/>
      <c r="D84" s="93"/>
      <c r="E84" s="93"/>
      <c r="F84" s="93"/>
      <c r="G84" s="93"/>
      <c r="H84" s="93"/>
      <c r="I84" s="90"/>
      <c r="J84" s="91"/>
      <c r="K84" s="308">
        <v>0.05</v>
      </c>
      <c r="L84" s="857">
        <f>N78*K84</f>
        <v>54.784155194457895</v>
      </c>
      <c r="M84" s="858"/>
      <c r="N84" s="54"/>
    </row>
    <row r="85" spans="1:14" ht="15.75" thickBot="1">
      <c r="B85" s="94" t="s">
        <v>974</v>
      </c>
      <c r="C85" s="95"/>
      <c r="D85" s="95"/>
      <c r="E85" s="95"/>
      <c r="F85" s="95"/>
      <c r="G85" s="95"/>
      <c r="H85" s="95"/>
      <c r="I85" s="96"/>
      <c r="J85" s="97"/>
      <c r="K85" s="309">
        <v>0.05</v>
      </c>
      <c r="L85" s="859">
        <f>N78*K85</f>
        <v>54.784155194457895</v>
      </c>
      <c r="M85" s="860"/>
      <c r="N85" s="54"/>
    </row>
    <row r="86" spans="1:14" ht="15.75" thickBot="1">
      <c r="B86" s="823" t="s">
        <v>953</v>
      </c>
      <c r="C86" s="824"/>
      <c r="D86" s="824"/>
      <c r="E86" s="824"/>
      <c r="F86" s="824"/>
      <c r="G86" s="824"/>
      <c r="H86" s="824"/>
      <c r="I86" s="824"/>
      <c r="J86" s="824"/>
      <c r="K86" s="824"/>
      <c r="L86" s="824"/>
      <c r="M86" s="825"/>
      <c r="N86" s="55">
        <f>L83+L84+L85</f>
        <v>328.70493116674731</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1424.3880350559052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1653.5488719311984</v>
      </c>
      <c r="N48" s="276">
        <f>K48*M48</f>
        <v>744.0969923690393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744.0969923690393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1042.2655616158136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208.45311232316271</v>
      </c>
      <c r="M83" s="858"/>
      <c r="N83" s="54"/>
    </row>
    <row r="84" spans="1:14">
      <c r="B84" s="92" t="s">
        <v>973</v>
      </c>
      <c r="C84" s="93"/>
      <c r="D84" s="93"/>
      <c r="E84" s="93"/>
      <c r="F84" s="93"/>
      <c r="G84" s="93"/>
      <c r="H84" s="93"/>
      <c r="I84" s="90"/>
      <c r="J84" s="91"/>
      <c r="K84" s="308">
        <v>0.05</v>
      </c>
      <c r="L84" s="857">
        <f>N78*K84</f>
        <v>52.113278080790678</v>
      </c>
      <c r="M84" s="858"/>
      <c r="N84" s="54"/>
    </row>
    <row r="85" spans="1:14" ht="15.75" thickBot="1">
      <c r="B85" s="94" t="s">
        <v>974</v>
      </c>
      <c r="C85" s="95"/>
      <c r="D85" s="95"/>
      <c r="E85" s="95"/>
      <c r="F85" s="95"/>
      <c r="G85" s="95"/>
      <c r="H85" s="95"/>
      <c r="I85" s="96"/>
      <c r="J85" s="97"/>
      <c r="K85" s="309">
        <v>0.05</v>
      </c>
      <c r="L85" s="859">
        <f>N78*K85</f>
        <v>52.113278080790678</v>
      </c>
      <c r="M85" s="860"/>
      <c r="N85" s="54"/>
    </row>
    <row r="86" spans="1:14" ht="15.75" thickBot="1">
      <c r="B86" s="823" t="s">
        <v>953</v>
      </c>
      <c r="C86" s="824"/>
      <c r="D86" s="824"/>
      <c r="E86" s="824"/>
      <c r="F86" s="824"/>
      <c r="G86" s="824"/>
      <c r="H86" s="824"/>
      <c r="I86" s="824"/>
      <c r="J86" s="824"/>
      <c r="K86" s="824"/>
      <c r="L86" s="824"/>
      <c r="M86" s="825"/>
      <c r="N86" s="55">
        <f>L83+L84+L85</f>
        <v>312.67966848474407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1354.9452301005576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500</v>
      </c>
      <c r="N36" s="276">
        <f>K36/M36</f>
        <v>162.75399989758324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500</v>
      </c>
      <c r="N37" s="276">
        <f>K37/M37</f>
        <v>80.742259349191031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244.0375692467743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2126.2889146621583</v>
      </c>
      <c r="N48" s="276">
        <f>K48*M48</f>
        <v>956.83001159797129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956.83001159797129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1254.9985808447457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250.99971616894913</v>
      </c>
      <c r="M83" s="858"/>
      <c r="N83" s="54"/>
    </row>
    <row r="84" spans="1:14">
      <c r="B84" s="92" t="s">
        <v>973</v>
      </c>
      <c r="C84" s="93"/>
      <c r="D84" s="93"/>
      <c r="E84" s="93"/>
      <c r="F84" s="93"/>
      <c r="G84" s="93"/>
      <c r="H84" s="93"/>
      <c r="I84" s="90"/>
      <c r="J84" s="91"/>
      <c r="K84" s="308">
        <v>0.05</v>
      </c>
      <c r="L84" s="857">
        <f>N78*K84</f>
        <v>62.749929042237284</v>
      </c>
      <c r="M84" s="858"/>
      <c r="N84" s="54"/>
    </row>
    <row r="85" spans="1:14" ht="15.75" thickBot="1">
      <c r="B85" s="94" t="s">
        <v>974</v>
      </c>
      <c r="C85" s="95"/>
      <c r="D85" s="95"/>
      <c r="E85" s="95"/>
      <c r="F85" s="95"/>
      <c r="G85" s="95"/>
      <c r="H85" s="95"/>
      <c r="I85" s="96"/>
      <c r="J85" s="97"/>
      <c r="K85" s="309">
        <v>0.05</v>
      </c>
      <c r="L85" s="859">
        <f>N78*K85</f>
        <v>62.749929042237284</v>
      </c>
      <c r="M85" s="860"/>
      <c r="N85" s="54"/>
    </row>
    <row r="86" spans="1:14" ht="15.75" thickBot="1">
      <c r="B86" s="823" t="s">
        <v>953</v>
      </c>
      <c r="C86" s="824"/>
      <c r="D86" s="824"/>
      <c r="E86" s="824"/>
      <c r="F86" s="824"/>
      <c r="G86" s="824"/>
      <c r="H86" s="824"/>
      <c r="I86" s="824"/>
      <c r="J86" s="824"/>
      <c r="K86" s="824"/>
      <c r="L86" s="824"/>
      <c r="M86" s="825"/>
      <c r="N86" s="55">
        <f>L83+L84+L85</f>
        <v>376.4995742534237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1631.4981550981693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400</v>
      </c>
      <c r="N36" s="276">
        <f>K36/M36</f>
        <v>203.44249987197907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400</v>
      </c>
      <c r="N37" s="276">
        <f>K37/M37</f>
        <v>474.12274595164718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400</v>
      </c>
      <c r="N38" s="276">
        <f>K38/M38</f>
        <v>100.92782418648879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400</v>
      </c>
      <c r="M39" s="841"/>
      <c r="N39" s="276">
        <f>K39/L39</f>
        <v>193.93156300296403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973.43466502437411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1772.2545214275187</v>
      </c>
      <c r="N48" s="276">
        <f>K48*M48</f>
        <v>3243.2257742123593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72427.106634789947</v>
      </c>
      <c r="N49" s="276">
        <f>K49*M49</f>
        <v>1376.1150260610088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4619.3408002733686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827">
        <f>VLOOKUP(A58,TRANSPORTE!A5:D117,4,FALSE)</f>
        <v>868.77117771151472</v>
      </c>
      <c r="M58" s="828"/>
      <c r="N58" s="291">
        <f>K58*L58</f>
        <v>16.50665237651878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16.50665237651878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5710.2853188037643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1142.057063760753</v>
      </c>
      <c r="M82" s="858"/>
      <c r="N82" s="54"/>
    </row>
    <row r="83" spans="1:14">
      <c r="B83" s="92" t="s">
        <v>973</v>
      </c>
      <c r="C83" s="93"/>
      <c r="D83" s="93"/>
      <c r="E83" s="93"/>
      <c r="F83" s="93"/>
      <c r="G83" s="93"/>
      <c r="H83" s="93"/>
      <c r="I83" s="90"/>
      <c r="J83" s="91"/>
      <c r="K83" s="308">
        <v>0.05</v>
      </c>
      <c r="L83" s="857">
        <f>N77*K83</f>
        <v>285.51426594018824</v>
      </c>
      <c r="M83" s="858"/>
      <c r="N83" s="54"/>
    </row>
    <row r="84" spans="1:14" ht="15.75" thickBot="1">
      <c r="B84" s="94" t="s">
        <v>974</v>
      </c>
      <c r="C84" s="95"/>
      <c r="D84" s="95"/>
      <c r="E84" s="95"/>
      <c r="F84" s="95"/>
      <c r="G84" s="95"/>
      <c r="H84" s="95"/>
      <c r="I84" s="96"/>
      <c r="J84" s="97"/>
      <c r="K84" s="309">
        <v>0.05</v>
      </c>
      <c r="L84" s="859">
        <f>N77*K84</f>
        <v>285.51426594018824</v>
      </c>
      <c r="M84" s="860"/>
      <c r="N84" s="54"/>
    </row>
    <row r="85" spans="1:14" ht="15.75" thickBot="1">
      <c r="B85" s="823" t="s">
        <v>953</v>
      </c>
      <c r="C85" s="824"/>
      <c r="D85" s="824"/>
      <c r="E85" s="824"/>
      <c r="F85" s="824"/>
      <c r="G85" s="824"/>
      <c r="H85" s="824"/>
      <c r="I85" s="824"/>
      <c r="J85" s="824"/>
      <c r="K85" s="824"/>
      <c r="L85" s="824"/>
      <c r="M85" s="825"/>
      <c r="N85" s="55">
        <f>L82+L83+L84</f>
        <v>1713.0855956411292</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7423.3709144448931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400</v>
      </c>
      <c r="N36" s="276">
        <f>K36/M36</f>
        <v>203.44249987197907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400</v>
      </c>
      <c r="N37" s="276">
        <f>K37/M37</f>
        <v>474.12274595164718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400</v>
      </c>
      <c r="N38" s="276">
        <f>K38/M38</f>
        <v>100.92782418648879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400</v>
      </c>
      <c r="M39" s="841"/>
      <c r="N39" s="276">
        <f>K39/L39</f>
        <v>193.93156300296403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973.43466502437411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1772.2545214275187</v>
      </c>
      <c r="N48" s="276">
        <f>K48*M48</f>
        <v>2658.3817821412781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72427.106634789947</v>
      </c>
      <c r="N49" s="276">
        <f>K49*M49</f>
        <v>941.55238625226923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3599.9341683935472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827">
        <f>VLOOKUP(A58,TRANSPORTE!A5:D117,4,FALSE)</f>
        <v>868.77117771151472</v>
      </c>
      <c r="M58" s="828"/>
      <c r="N58" s="291">
        <f>K58*L58</f>
        <v>11.29402531024969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11.29402531024969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4685.6660598576736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937.13321197153482</v>
      </c>
      <c r="M83" s="858"/>
      <c r="N83" s="54"/>
    </row>
    <row r="84" spans="1:14">
      <c r="B84" s="92" t="s">
        <v>973</v>
      </c>
      <c r="C84" s="93"/>
      <c r="D84" s="93"/>
      <c r="E84" s="93"/>
      <c r="F84" s="93"/>
      <c r="G84" s="93"/>
      <c r="H84" s="93"/>
      <c r="I84" s="90"/>
      <c r="J84" s="91"/>
      <c r="K84" s="308">
        <v>0.05</v>
      </c>
      <c r="L84" s="857">
        <f>N78*K84</f>
        <v>234.2833029928837</v>
      </c>
      <c r="M84" s="858"/>
      <c r="N84" s="54"/>
    </row>
    <row r="85" spans="1:14" ht="15.75" thickBot="1">
      <c r="B85" s="94" t="s">
        <v>974</v>
      </c>
      <c r="C85" s="95"/>
      <c r="D85" s="95"/>
      <c r="E85" s="95"/>
      <c r="F85" s="95"/>
      <c r="G85" s="95"/>
      <c r="H85" s="95"/>
      <c r="I85" s="96"/>
      <c r="J85" s="97"/>
      <c r="K85" s="309">
        <v>0.05</v>
      </c>
      <c r="L85" s="859">
        <f>N78*K85</f>
        <v>234.2833029928837</v>
      </c>
      <c r="M85" s="860"/>
      <c r="N85" s="54"/>
    </row>
    <row r="86" spans="1:14" ht="15.75" thickBot="1">
      <c r="B86" s="823" t="s">
        <v>953</v>
      </c>
      <c r="C86" s="824"/>
      <c r="D86" s="824"/>
      <c r="E86" s="824"/>
      <c r="F86" s="824"/>
      <c r="G86" s="824"/>
      <c r="H86" s="824"/>
      <c r="I86" s="824"/>
      <c r="J86" s="824"/>
      <c r="K86" s="824"/>
      <c r="L86" s="824"/>
      <c r="M86" s="825"/>
      <c r="N86" s="55">
        <f>L83+L84+L85</f>
        <v>1405.6998179573025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6091.3658778149766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400</v>
      </c>
      <c r="N36" s="276">
        <f>K36/M36</f>
        <v>203.44249987197907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400</v>
      </c>
      <c r="N37" s="276">
        <f>K37/M37</f>
        <v>474.12274595164718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400</v>
      </c>
      <c r="N38" s="276">
        <f>K38/M38</f>
        <v>100.92782418648879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400</v>
      </c>
      <c r="M39" s="841"/>
      <c r="N39" s="276">
        <f>K39/L39</f>
        <v>193.93156300296403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973.43466502437411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1772.2545214275187</v>
      </c>
      <c r="N48" s="276">
        <f>K48*M48</f>
        <v>3243.2257742123593</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72427.106634789947</v>
      </c>
      <c r="N49" s="276">
        <f>K49*M49</f>
        <v>1376.1150260610088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4619.3408002733686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827">
        <f>VLOOKUP(A58,TRANSPORTE!A5:D117,4,FALSE)</f>
        <v>868.77117771151472</v>
      </c>
      <c r="M58" s="828"/>
      <c r="N58" s="291">
        <f>K58*L58</f>
        <v>16.50665237651878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16.50665237651878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5710.2853188037643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1142.057063760753</v>
      </c>
      <c r="M83" s="858"/>
      <c r="N83" s="54"/>
    </row>
    <row r="84" spans="1:14">
      <c r="B84" s="92" t="s">
        <v>973</v>
      </c>
      <c r="C84" s="93"/>
      <c r="D84" s="93"/>
      <c r="E84" s="93"/>
      <c r="F84" s="93"/>
      <c r="G84" s="93"/>
      <c r="H84" s="93"/>
      <c r="I84" s="90"/>
      <c r="J84" s="91"/>
      <c r="K84" s="308">
        <v>0.05</v>
      </c>
      <c r="L84" s="857">
        <f>N78*K84</f>
        <v>285.51426594018824</v>
      </c>
      <c r="M84" s="858"/>
      <c r="N84" s="54"/>
    </row>
    <row r="85" spans="1:14" ht="15.75" thickBot="1">
      <c r="B85" s="94" t="s">
        <v>974</v>
      </c>
      <c r="C85" s="95"/>
      <c r="D85" s="95"/>
      <c r="E85" s="95"/>
      <c r="F85" s="95"/>
      <c r="G85" s="95"/>
      <c r="H85" s="95"/>
      <c r="I85" s="96"/>
      <c r="J85" s="97"/>
      <c r="K85" s="309">
        <v>0.05</v>
      </c>
      <c r="L85" s="859">
        <f>N78*K85</f>
        <v>285.51426594018824</v>
      </c>
      <c r="M85" s="860"/>
      <c r="N85" s="54"/>
    </row>
    <row r="86" spans="1:14" ht="15.75" thickBot="1">
      <c r="B86" s="823" t="s">
        <v>953</v>
      </c>
      <c r="C86" s="824"/>
      <c r="D86" s="824"/>
      <c r="E86" s="824"/>
      <c r="F86" s="824"/>
      <c r="G86" s="824"/>
      <c r="H86" s="824"/>
      <c r="I86" s="824"/>
      <c r="J86" s="824"/>
      <c r="K86" s="824"/>
      <c r="L86" s="824"/>
      <c r="M86" s="825"/>
      <c r="N86" s="55">
        <f>L83+L84+L85</f>
        <v>1713.0855956411292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7423.3709144448931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400</v>
      </c>
      <c r="N36" s="276">
        <f>K36/M36</f>
        <v>203.44249987197907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400</v>
      </c>
      <c r="N37" s="276">
        <f>K37/M37</f>
        <v>474.12274595164718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400</v>
      </c>
      <c r="N38" s="276">
        <f>K38/M38</f>
        <v>100.92782418648879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400</v>
      </c>
      <c r="M39" s="841"/>
      <c r="N39" s="276">
        <f>K39/L39</f>
        <v>193.93156300296403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973.43466502437411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72427.106634789947</v>
      </c>
      <c r="N48" s="276">
        <f>K48*M48</f>
        <v>941.55238625226923</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1772.2545214275187</v>
      </c>
      <c r="N49" s="276">
        <f>K49*M49</f>
        <v>2658.3817821412781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3599.9341683935472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827">
        <f>VLOOKUP(A58,TRANSPORTE!A5:D117,4,FALSE)</f>
        <v>868.77117771151472</v>
      </c>
      <c r="M58" s="828"/>
      <c r="N58" s="291">
        <f>K58*L58</f>
        <v>11.29402531024969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11.29402531024969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4685.6660598576736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937.13321197153482</v>
      </c>
      <c r="M83" s="858"/>
      <c r="N83" s="54"/>
    </row>
    <row r="84" spans="1:14">
      <c r="B84" s="92" t="s">
        <v>973</v>
      </c>
      <c r="C84" s="93"/>
      <c r="D84" s="93"/>
      <c r="E84" s="93"/>
      <c r="F84" s="93"/>
      <c r="G84" s="93"/>
      <c r="H84" s="93"/>
      <c r="I84" s="90"/>
      <c r="J84" s="91"/>
      <c r="K84" s="308">
        <v>0.05</v>
      </c>
      <c r="L84" s="857">
        <f>N78*K84</f>
        <v>234.2833029928837</v>
      </c>
      <c r="M84" s="858"/>
      <c r="N84" s="54"/>
    </row>
    <row r="85" spans="1:14" ht="15.75" thickBot="1">
      <c r="B85" s="94" t="s">
        <v>974</v>
      </c>
      <c r="C85" s="95"/>
      <c r="D85" s="95"/>
      <c r="E85" s="95"/>
      <c r="F85" s="95"/>
      <c r="G85" s="95"/>
      <c r="H85" s="95"/>
      <c r="I85" s="96"/>
      <c r="J85" s="97"/>
      <c r="K85" s="309">
        <v>0.05</v>
      </c>
      <c r="L85" s="859">
        <f>N78*K85</f>
        <v>234.2833029928837</v>
      </c>
      <c r="M85" s="860"/>
      <c r="N85" s="54"/>
    </row>
    <row r="86" spans="1:14" ht="15.75" thickBot="1">
      <c r="B86" s="823" t="s">
        <v>953</v>
      </c>
      <c r="C86" s="824"/>
      <c r="D86" s="824"/>
      <c r="E86" s="824"/>
      <c r="F86" s="824"/>
      <c r="G86" s="824"/>
      <c r="H86" s="824"/>
      <c r="I86" s="824"/>
      <c r="J86" s="824"/>
      <c r="K86" s="824"/>
      <c r="L86" s="824"/>
      <c r="M86" s="825"/>
      <c r="N86" s="55">
        <f>L83+L84+L85</f>
        <v>1405.6998179573025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6091.3658778149766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87">
        <v>275</v>
      </c>
      <c r="N36" s="276">
        <f>K36/M36</f>
        <v>295.91636345015132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87">
        <f>M36</f>
        <v>275</v>
      </c>
      <c r="N37" s="276">
        <f>K37/M37</f>
        <v>689.63308502057771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87">
        <v>275</v>
      </c>
      <c r="N38" s="276">
        <f>K38/M38</f>
        <v>146.80410790762008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951">
        <v>275</v>
      </c>
      <c r="M39" s="952"/>
      <c r="N39" s="276">
        <f>K39/L39</f>
        <v>282.08227345885678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1415.9049673081804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72427.106634789947</v>
      </c>
      <c r="N48" s="276">
        <f>K48*M48</f>
        <v>1810.6776658697488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72427.106634789947</v>
      </c>
      <c r="N49" s="276">
        <f>K49*M49</f>
        <v>941.55238625226923</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1772.2545214275187</v>
      </c>
      <c r="N50" s="276">
        <f>K50*M50</f>
        <v>7514.3591708526801</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10266.589222974699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827">
        <f>VLOOKUP(A58,TRANSPORTE!A5:D117,4,FALSE)</f>
        <v>868.77117771151472</v>
      </c>
      <c r="M58" s="828"/>
      <c r="N58" s="291">
        <f>K58*L58</f>
        <v>33.013304753037559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33.013304753037559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11862.421242133376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2372.4842484266751</v>
      </c>
      <c r="M83" s="858"/>
      <c r="N83" s="54"/>
    </row>
    <row r="84" spans="1:14">
      <c r="B84" s="92" t="s">
        <v>973</v>
      </c>
      <c r="C84" s="93"/>
      <c r="D84" s="93"/>
      <c r="E84" s="93"/>
      <c r="F84" s="93"/>
      <c r="G84" s="93"/>
      <c r="H84" s="93"/>
      <c r="I84" s="90"/>
      <c r="J84" s="91"/>
      <c r="K84" s="308">
        <v>0.05</v>
      </c>
      <c r="L84" s="857">
        <f>N78*K84</f>
        <v>593.12106210666877</v>
      </c>
      <c r="M84" s="858"/>
      <c r="N84" s="54"/>
    </row>
    <row r="85" spans="1:14" ht="15.75" thickBot="1">
      <c r="B85" s="94" t="s">
        <v>974</v>
      </c>
      <c r="C85" s="95"/>
      <c r="D85" s="95"/>
      <c r="E85" s="95"/>
      <c r="F85" s="95"/>
      <c r="G85" s="95"/>
      <c r="H85" s="95"/>
      <c r="I85" s="96"/>
      <c r="J85" s="97"/>
      <c r="K85" s="309">
        <v>0.05</v>
      </c>
      <c r="L85" s="859">
        <f>N78*K85</f>
        <v>593.12106210666877</v>
      </c>
      <c r="M85" s="860"/>
      <c r="N85" s="54"/>
    </row>
    <row r="86" spans="1:14" ht="15.75" thickBot="1">
      <c r="B86" s="823" t="s">
        <v>953</v>
      </c>
      <c r="C86" s="824"/>
      <c r="D86" s="824"/>
      <c r="E86" s="824"/>
      <c r="F86" s="824"/>
      <c r="G86" s="824"/>
      <c r="H86" s="824"/>
      <c r="I86" s="824"/>
      <c r="J86" s="824"/>
      <c r="K86" s="824"/>
      <c r="L86" s="824"/>
      <c r="M86" s="825"/>
      <c r="N86" s="55">
        <f>L83+L84+L85</f>
        <v>3558.7263726400129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15421.147614773388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87">
        <v>275</v>
      </c>
      <c r="N36" s="276">
        <f>K36/M36</f>
        <v>295.91636345015132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87">
        <v>275</v>
      </c>
      <c r="N37" s="276">
        <f>K37/M37</f>
        <v>689.63308502057771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87">
        <v>275</v>
      </c>
      <c r="N38" s="276">
        <f>K38/M38</f>
        <v>146.80410790762008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951">
        <v>275</v>
      </c>
      <c r="M39" s="952"/>
      <c r="N39" s="276">
        <f>K39/L39</f>
        <v>282.08227345885678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1415.9049673081804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72427.106634789947</v>
      </c>
      <c r="N48" s="276">
        <f>K48*M48</f>
        <v>1376.1150260610088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72427.106634789947</v>
      </c>
      <c r="N49" s="276">
        <f>K49*M49</f>
        <v>724.27106634789948</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1772.2545214275187</v>
      </c>
      <c r="N50" s="276">
        <f>K50*M50</f>
        <v>5742.1046494251614</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7842.4907418340699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827">
        <f>VLOOKUP(A58,TRANSPORTE!A5:D117,4,FALSE)</f>
        <v>868.77117771151472</v>
      </c>
      <c r="M58" s="828"/>
      <c r="N58" s="291">
        <f>K58*L58</f>
        <v>25.194364153633927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25.194364153633927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9430.5038203933436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1886.1007640786688</v>
      </c>
      <c r="M83" s="858"/>
      <c r="N83" s="54"/>
    </row>
    <row r="84" spans="1:14">
      <c r="B84" s="92" t="s">
        <v>973</v>
      </c>
      <c r="C84" s="93"/>
      <c r="D84" s="93"/>
      <c r="E84" s="93"/>
      <c r="F84" s="93"/>
      <c r="G84" s="93"/>
      <c r="H84" s="93"/>
      <c r="I84" s="90"/>
      <c r="J84" s="91"/>
      <c r="K84" s="308">
        <v>0.05</v>
      </c>
      <c r="L84" s="857">
        <f>N78*K84</f>
        <v>471.5251910196672</v>
      </c>
      <c r="M84" s="858"/>
      <c r="N84" s="54"/>
    </row>
    <row r="85" spans="1:14" ht="15.75" thickBot="1">
      <c r="B85" s="94" t="s">
        <v>974</v>
      </c>
      <c r="C85" s="95"/>
      <c r="D85" s="95"/>
      <c r="E85" s="95"/>
      <c r="F85" s="95"/>
      <c r="G85" s="95"/>
      <c r="H85" s="95"/>
      <c r="I85" s="96"/>
      <c r="J85" s="97"/>
      <c r="K85" s="309">
        <v>0.05</v>
      </c>
      <c r="L85" s="859">
        <f>N78*K85</f>
        <v>471.5251910196672</v>
      </c>
      <c r="M85" s="860"/>
      <c r="N85" s="54"/>
    </row>
    <row r="86" spans="1:14" ht="15.75" thickBot="1">
      <c r="B86" s="823" t="s">
        <v>953</v>
      </c>
      <c r="C86" s="824"/>
      <c r="D86" s="824"/>
      <c r="E86" s="824"/>
      <c r="F86" s="824"/>
      <c r="G86" s="824"/>
      <c r="H86" s="824"/>
      <c r="I86" s="824"/>
      <c r="J86" s="824"/>
      <c r="K86" s="824"/>
      <c r="L86" s="824"/>
      <c r="M86" s="825"/>
      <c r="N86" s="55">
        <f>L83+L84+L85</f>
        <v>2829.151146118003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12259.654966511347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275</v>
      </c>
      <c r="N36" s="276">
        <f>K36/M36</f>
        <v>295.91636345015132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275</v>
      </c>
      <c r="N37" s="276">
        <f>K37/M37</f>
        <v>689.63308502057771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275</v>
      </c>
      <c r="N38" s="276">
        <f>K38/M38</f>
        <v>146.80410790762008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275</v>
      </c>
      <c r="M39" s="841"/>
      <c r="N39" s="276">
        <f>K39/L39</f>
        <v>282.08227345885678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1415.9049673081804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72427.106634789947</v>
      </c>
      <c r="N48" s="276">
        <f>K48*M48</f>
        <v>1810.6776658697488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72427.106634789947</v>
      </c>
      <c r="N49" s="276">
        <f>K49*M49</f>
        <v>941.55238625226923</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2126.2889146621583</v>
      </c>
      <c r="N50" s="276">
        <f>K50*M50</f>
        <v>9015.464998167552</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11767.695050289571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827">
        <f>VLOOKUP(A58,TRANSPORTE!A5:D117,4,FALSE)</f>
        <v>868.77117771151472</v>
      </c>
      <c r="M58" s="828"/>
      <c r="N58" s="291">
        <f>K58*L58</f>
        <v>33.013304753037559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33.013304753037559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13363.527069448248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2672.7054138896497</v>
      </c>
      <c r="M83" s="858"/>
      <c r="N83" s="54"/>
    </row>
    <row r="84" spans="1:14">
      <c r="B84" s="92" t="s">
        <v>973</v>
      </c>
      <c r="C84" s="93"/>
      <c r="D84" s="93"/>
      <c r="E84" s="93"/>
      <c r="F84" s="93"/>
      <c r="G84" s="93"/>
      <c r="H84" s="93"/>
      <c r="I84" s="90"/>
      <c r="J84" s="91"/>
      <c r="K84" s="308">
        <v>0.05</v>
      </c>
      <c r="L84" s="857">
        <f>N78*K84</f>
        <v>668.17635347241242</v>
      </c>
      <c r="M84" s="858"/>
      <c r="N84" s="54"/>
    </row>
    <row r="85" spans="1:14" ht="15.75" thickBot="1">
      <c r="B85" s="94" t="s">
        <v>974</v>
      </c>
      <c r="C85" s="95"/>
      <c r="D85" s="95"/>
      <c r="E85" s="95"/>
      <c r="F85" s="95"/>
      <c r="G85" s="95"/>
      <c r="H85" s="95"/>
      <c r="I85" s="96"/>
      <c r="J85" s="97"/>
      <c r="K85" s="309">
        <v>0.05</v>
      </c>
      <c r="L85" s="859">
        <f>N78*K85</f>
        <v>668.17635347241242</v>
      </c>
      <c r="M85" s="860"/>
      <c r="N85" s="54"/>
    </row>
    <row r="86" spans="1:14" ht="15.75" thickBot="1">
      <c r="B86" s="823" t="s">
        <v>953</v>
      </c>
      <c r="C86" s="824"/>
      <c r="D86" s="824"/>
      <c r="E86" s="824"/>
      <c r="F86" s="824"/>
      <c r="G86" s="824"/>
      <c r="H86" s="824"/>
      <c r="I86" s="824"/>
      <c r="J86" s="824"/>
      <c r="K86" s="824"/>
      <c r="L86" s="824"/>
      <c r="M86" s="825"/>
      <c r="N86" s="55">
        <f>L83+L84+L85</f>
        <v>4009.0581208344743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17372.585190282723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275</v>
      </c>
      <c r="N36" s="276">
        <f>K36/M36</f>
        <v>295.91636345015132</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275</v>
      </c>
      <c r="N37" s="276">
        <f>K37/M37</f>
        <v>689.63308502057771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275</v>
      </c>
      <c r="N38" s="276">
        <f>K38/M38</f>
        <v>146.80410790762008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77572.625201185612</v>
      </c>
      <c r="L39" s="840">
        <v>275</v>
      </c>
      <c r="M39" s="841"/>
      <c r="N39" s="276">
        <f>K39/L39</f>
        <v>282.08227345885678</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1415.9049673081804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72427.106634789947</v>
      </c>
      <c r="N48" s="276">
        <f>K48*M48</f>
        <v>1376.1150260610088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72427.106634789947</v>
      </c>
      <c r="N49" s="276">
        <f>K49*M49</f>
        <v>724.27106634789948</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2126.2889146621583</v>
      </c>
      <c r="N50" s="276">
        <f>K50*M50</f>
        <v>6889.1760835053929</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8989.5621759143014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827">
        <f>VLOOKUP(A58,TRANSPORTE!A5:D117,4,FALSE)</f>
        <v>868.77117771151472</v>
      </c>
      <c r="M58" s="828"/>
      <c r="N58" s="291">
        <f>K58*L58</f>
        <v>25.194364153633927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25.194364153633927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10577.575254473575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2115.5150508947149</v>
      </c>
      <c r="M83" s="858"/>
      <c r="N83" s="54"/>
    </row>
    <row r="84" spans="1:14">
      <c r="B84" s="92" t="s">
        <v>973</v>
      </c>
      <c r="C84" s="93"/>
      <c r="D84" s="93"/>
      <c r="E84" s="93"/>
      <c r="F84" s="93"/>
      <c r="G84" s="93"/>
      <c r="H84" s="93"/>
      <c r="I84" s="90"/>
      <c r="J84" s="91"/>
      <c r="K84" s="308">
        <v>0.05</v>
      </c>
      <c r="L84" s="857">
        <f>N78*K84</f>
        <v>528.87876272367873</v>
      </c>
      <c r="M84" s="858"/>
      <c r="N84" s="54"/>
    </row>
    <row r="85" spans="1:14" ht="15.75" thickBot="1">
      <c r="B85" s="94" t="s">
        <v>974</v>
      </c>
      <c r="C85" s="95"/>
      <c r="D85" s="95"/>
      <c r="E85" s="95"/>
      <c r="F85" s="95"/>
      <c r="G85" s="95"/>
      <c r="H85" s="95"/>
      <c r="I85" s="96"/>
      <c r="J85" s="97"/>
      <c r="K85" s="309">
        <v>0.05</v>
      </c>
      <c r="L85" s="859">
        <f>N78*K85</f>
        <v>528.87876272367873</v>
      </c>
      <c r="M85" s="860"/>
      <c r="N85" s="54"/>
    </row>
    <row r="86" spans="1:14" ht="15.75" thickBot="1">
      <c r="B86" s="823" t="s">
        <v>953</v>
      </c>
      <c r="C86" s="824"/>
      <c r="D86" s="824"/>
      <c r="E86" s="824"/>
      <c r="F86" s="824"/>
      <c r="G86" s="824"/>
      <c r="H86" s="824"/>
      <c r="I86" s="824"/>
      <c r="J86" s="824"/>
      <c r="K86" s="824"/>
      <c r="L86" s="824"/>
      <c r="M86" s="825"/>
      <c r="N86" s="55">
        <f>L83+L84+L85</f>
        <v>3173.2725763420726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13750.847830815648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418</v>
      </c>
      <c r="N36" s="276">
        <f>K36/M36</f>
        <v>194.6818180593101</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418</v>
      </c>
      <c r="N37" s="276">
        <f>K37/M37</f>
        <v>453.70597698722219</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77572.625201185612</v>
      </c>
      <c r="L38" s="274"/>
      <c r="M38" s="275">
        <v>418</v>
      </c>
      <c r="N38" s="276">
        <f>K38/M38</f>
        <v>185.58044306503734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834.93477592142142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58227.203633199424</v>
      </c>
      <c r="N48" s="276">
        <f>K48*M48</f>
        <v>582.27203633199429</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1772.2545214275187</v>
      </c>
      <c r="N49" s="276">
        <f>K49*M49</f>
        <v>2215.3181517843987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2797.5901881163927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827">
        <f>VLOOKUP(A58,TRANSPORTE!A5:D117,4,FALSE)</f>
        <v>868.77117771151472</v>
      </c>
      <c r="M58" s="828"/>
      <c r="N58" s="291">
        <f>K58*L58</f>
        <v>8.6877117771151475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8.6877117771151475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3737.8664568000991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747.57329136001988</v>
      </c>
      <c r="M83" s="858"/>
      <c r="N83" s="54"/>
    </row>
    <row r="84" spans="1:14">
      <c r="B84" s="92" t="s">
        <v>973</v>
      </c>
      <c r="C84" s="93"/>
      <c r="D84" s="93"/>
      <c r="E84" s="93"/>
      <c r="F84" s="93"/>
      <c r="G84" s="93"/>
      <c r="H84" s="93"/>
      <c r="I84" s="90"/>
      <c r="J84" s="91"/>
      <c r="K84" s="308">
        <v>0.05</v>
      </c>
      <c r="L84" s="857">
        <f>N78*K84</f>
        <v>186.89332284000497</v>
      </c>
      <c r="M84" s="858"/>
      <c r="N84" s="54"/>
    </row>
    <row r="85" spans="1:14" ht="15.75" thickBot="1">
      <c r="B85" s="94" t="s">
        <v>974</v>
      </c>
      <c r="C85" s="95"/>
      <c r="D85" s="95"/>
      <c r="E85" s="95"/>
      <c r="F85" s="95"/>
      <c r="G85" s="95"/>
      <c r="H85" s="95"/>
      <c r="I85" s="96"/>
      <c r="J85" s="97"/>
      <c r="K85" s="309">
        <v>0.05</v>
      </c>
      <c r="L85" s="859">
        <f>N78*K85</f>
        <v>186.89332284000497</v>
      </c>
      <c r="M85" s="860"/>
      <c r="N85" s="54"/>
    </row>
    <row r="86" spans="1:14" ht="15.75" thickBot="1">
      <c r="B86" s="823" t="s">
        <v>953</v>
      </c>
      <c r="C86" s="824"/>
      <c r="D86" s="824"/>
      <c r="E86" s="824"/>
      <c r="F86" s="824"/>
      <c r="G86" s="824"/>
      <c r="H86" s="824"/>
      <c r="I86" s="824"/>
      <c r="J86" s="824"/>
      <c r="K86" s="824"/>
      <c r="L86" s="824"/>
      <c r="M86" s="825"/>
      <c r="N86" s="55">
        <f>L83+L84+L85</f>
        <v>1121.3599370400298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4859.2263938401284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81376.999948791621</v>
      </c>
      <c r="L36" s="274"/>
      <c r="M36" s="275">
        <v>418</v>
      </c>
      <c r="N36" s="276">
        <f>K36/M36</f>
        <v>194.6818180593101</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418</v>
      </c>
      <c r="N37" s="276">
        <f>K37/M37</f>
        <v>453.70597698722219</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77572.625201185612</v>
      </c>
      <c r="L38" s="274"/>
      <c r="M38" s="275">
        <v>418</v>
      </c>
      <c r="N38" s="276">
        <f>K38/M38</f>
        <v>185.58044306503734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834.93477592142142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58227.203633199424</v>
      </c>
      <c r="N48" s="276">
        <f>K48*M48</f>
        <v>582.27203633199429</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3644.4716950624647</v>
      </c>
      <c r="N49" s="276">
        <f>K49*M49</f>
        <v>4555.5896188280813</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18"/>
      <c r="C52" s="819"/>
      <c r="D52" s="819"/>
      <c r="E52" s="819"/>
      <c r="F52" s="819"/>
      <c r="G52" s="819"/>
      <c r="H52" s="819"/>
      <c r="I52" s="820"/>
      <c r="J52" s="45"/>
      <c r="K52" s="47"/>
      <c r="L52" s="821"/>
      <c r="M52" s="822"/>
      <c r="N52" s="48"/>
    </row>
    <row r="53" spans="1:72" ht="15.75" thickBot="1">
      <c r="B53" s="823" t="s">
        <v>953</v>
      </c>
      <c r="C53" s="824"/>
      <c r="D53" s="824"/>
      <c r="E53" s="824"/>
      <c r="F53" s="824"/>
      <c r="G53" s="824"/>
      <c r="H53" s="824"/>
      <c r="I53" s="824"/>
      <c r="J53" s="824"/>
      <c r="K53" s="824"/>
      <c r="L53" s="824"/>
      <c r="M53" s="825"/>
      <c r="N53" s="398">
        <f>SUM(N48:N52)</f>
        <v>5137.8616551600753</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26" t="s">
        <v>961</v>
      </c>
      <c r="M57" s="799"/>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827">
        <f>VLOOKUP(A58,TRANSPORTE!A5:D117,4,FALSE)</f>
        <v>868.77117771151472</v>
      </c>
      <c r="M58" s="828"/>
      <c r="N58" s="291">
        <f>K58*L58</f>
        <v>8.6877117771151475</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12"/>
      <c r="M63" s="813"/>
      <c r="N63" s="130"/>
    </row>
    <row r="64" spans="1:72" ht="15.75" thickBot="1">
      <c r="B64" s="829" t="s">
        <v>953</v>
      </c>
      <c r="C64" s="830"/>
      <c r="D64" s="830"/>
      <c r="E64" s="830"/>
      <c r="F64" s="830"/>
      <c r="G64" s="830"/>
      <c r="H64" s="830"/>
      <c r="I64" s="830"/>
      <c r="J64" s="830"/>
      <c r="K64" s="830"/>
      <c r="L64" s="830"/>
      <c r="M64" s="831"/>
      <c r="N64" s="107">
        <f>N58+N59+N60+N61+N62</f>
        <v>8.6877117771151475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6078.1379238437821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1215.6275847687564</v>
      </c>
      <c r="M83" s="858"/>
      <c r="N83" s="54"/>
    </row>
    <row r="84" spans="1:14">
      <c r="B84" s="92" t="s">
        <v>973</v>
      </c>
      <c r="C84" s="93"/>
      <c r="D84" s="93"/>
      <c r="E84" s="93"/>
      <c r="F84" s="93"/>
      <c r="G84" s="93"/>
      <c r="H84" s="93"/>
      <c r="I84" s="90"/>
      <c r="J84" s="91"/>
      <c r="K84" s="308">
        <v>0.05</v>
      </c>
      <c r="L84" s="857">
        <f>N78*K84</f>
        <v>303.90689619218909</v>
      </c>
      <c r="M84" s="858"/>
      <c r="N84" s="54"/>
    </row>
    <row r="85" spans="1:14" ht="15.75" thickBot="1">
      <c r="B85" s="94" t="s">
        <v>974</v>
      </c>
      <c r="C85" s="95"/>
      <c r="D85" s="95"/>
      <c r="E85" s="95"/>
      <c r="F85" s="95"/>
      <c r="G85" s="95"/>
      <c r="H85" s="95"/>
      <c r="I85" s="96"/>
      <c r="J85" s="97"/>
      <c r="K85" s="309">
        <v>0.05</v>
      </c>
      <c r="L85" s="859">
        <f>N78*K85</f>
        <v>303.90689619218909</v>
      </c>
      <c r="M85" s="860"/>
      <c r="N85" s="54"/>
    </row>
    <row r="86" spans="1:14" ht="15.75" thickBot="1">
      <c r="B86" s="823" t="s">
        <v>953</v>
      </c>
      <c r="C86" s="824"/>
      <c r="D86" s="824"/>
      <c r="E86" s="824"/>
      <c r="F86" s="824"/>
      <c r="G86" s="824"/>
      <c r="H86" s="824"/>
      <c r="I86" s="824"/>
      <c r="J86" s="824"/>
      <c r="K86" s="824"/>
      <c r="L86" s="824"/>
      <c r="M86" s="825"/>
      <c r="N86" s="55">
        <f>L83+L84+L85</f>
        <v>1823.4413771531347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7901.5793009969166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54165.179609645515</v>
      </c>
      <c r="N48" s="276">
        <f>K48*M48</f>
        <v>677.064745120569</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1772.2545214275187</v>
      </c>
      <c r="N49" s="276">
        <f>K49*M49</f>
        <v>2591.9222375877462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3268.9869827083153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827">
        <f>VLOOKUP(A58,TRANSPORTE!A5:D117,4,FALSE)</f>
        <v>868.77117771151472</v>
      </c>
      <c r="M58" s="828"/>
      <c r="N58" s="291">
        <f>K58*L58</f>
        <v>10.859639721393934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10.859639721393934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3717.8122398324372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743.56244796648753</v>
      </c>
      <c r="M83" s="858"/>
      <c r="N83" s="54"/>
    </row>
    <row r="84" spans="1:14">
      <c r="B84" s="92" t="s">
        <v>973</v>
      </c>
      <c r="C84" s="93"/>
      <c r="D84" s="93"/>
      <c r="E84" s="93"/>
      <c r="F84" s="93"/>
      <c r="G84" s="93"/>
      <c r="H84" s="93"/>
      <c r="I84" s="90"/>
      <c r="J84" s="91"/>
      <c r="K84" s="308">
        <v>0.05</v>
      </c>
      <c r="L84" s="857">
        <f>N78*K84</f>
        <v>185.89061199162188</v>
      </c>
      <c r="M84" s="858"/>
      <c r="N84" s="54"/>
    </row>
    <row r="85" spans="1:14" ht="15.75" thickBot="1">
      <c r="B85" s="94" t="s">
        <v>974</v>
      </c>
      <c r="C85" s="95"/>
      <c r="D85" s="95"/>
      <c r="E85" s="95"/>
      <c r="F85" s="95"/>
      <c r="G85" s="95"/>
      <c r="H85" s="95"/>
      <c r="I85" s="96"/>
      <c r="J85" s="97"/>
      <c r="K85" s="309">
        <v>0.05</v>
      </c>
      <c r="L85" s="859">
        <f>N78*K85</f>
        <v>185.89061199162188</v>
      </c>
      <c r="M85" s="860"/>
      <c r="N85" s="54"/>
    </row>
    <row r="86" spans="1:14" ht="15.75" thickBot="1">
      <c r="B86" s="823" t="s">
        <v>953</v>
      </c>
      <c r="C86" s="824"/>
      <c r="D86" s="824"/>
      <c r="E86" s="824"/>
      <c r="F86" s="824"/>
      <c r="G86" s="824"/>
      <c r="H86" s="824"/>
      <c r="I86" s="824"/>
      <c r="J86" s="824"/>
      <c r="K86" s="824"/>
      <c r="L86" s="824"/>
      <c r="M86" s="825"/>
      <c r="N86" s="55">
        <f>L83+L84+L85</f>
        <v>1115.3436719497313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4833.1559117821689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54298.463145922084</v>
      </c>
      <c r="N48" s="276">
        <f>K48*M48</f>
        <v>515.83539988625978</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1772.2545214275187</v>
      </c>
      <c r="N49" s="276">
        <f>K49*M49</f>
        <v>2500.2080661038722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3016.0434659901321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827">
        <f>VLOOKUP(A58,TRANSPORTE!A5:D117,4,FALSE)</f>
        <v>868.77117771151472</v>
      </c>
      <c r="M58" s="828"/>
      <c r="N58" s="291">
        <f>K58*L58</f>
        <v>8.2533261882593898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8.2533261882593898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3462.2624095811193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692.45248191622386</v>
      </c>
      <c r="M83" s="858"/>
      <c r="N83" s="54"/>
    </row>
    <row r="84" spans="1:14">
      <c r="B84" s="92" t="s">
        <v>973</v>
      </c>
      <c r="C84" s="93"/>
      <c r="D84" s="93"/>
      <c r="E84" s="93"/>
      <c r="F84" s="93"/>
      <c r="G84" s="93"/>
      <c r="H84" s="93"/>
      <c r="I84" s="90"/>
      <c r="J84" s="91"/>
      <c r="K84" s="308">
        <v>0.05</v>
      </c>
      <c r="L84" s="857">
        <f>N78*K84</f>
        <v>173.11312047905597</v>
      </c>
      <c r="M84" s="858"/>
      <c r="N84" s="54"/>
    </row>
    <row r="85" spans="1:14" ht="15.75" thickBot="1">
      <c r="B85" s="94" t="s">
        <v>974</v>
      </c>
      <c r="C85" s="95"/>
      <c r="D85" s="95"/>
      <c r="E85" s="95"/>
      <c r="F85" s="95"/>
      <c r="G85" s="95"/>
      <c r="H85" s="95"/>
      <c r="I85" s="96"/>
      <c r="J85" s="97"/>
      <c r="K85" s="309">
        <v>0.05</v>
      </c>
      <c r="L85" s="859">
        <f>N78*K85</f>
        <v>173.11312047905597</v>
      </c>
      <c r="M85" s="860"/>
      <c r="N85" s="54"/>
    </row>
    <row r="86" spans="1:14" ht="15.75" thickBot="1">
      <c r="B86" s="823" t="s">
        <v>953</v>
      </c>
      <c r="C86" s="824"/>
      <c r="D86" s="824"/>
      <c r="E86" s="824"/>
      <c r="F86" s="824"/>
      <c r="G86" s="824"/>
      <c r="H86" s="824"/>
      <c r="I86" s="824"/>
      <c r="J86" s="824"/>
      <c r="K86" s="824"/>
      <c r="L86" s="824"/>
      <c r="M86" s="825"/>
      <c r="N86" s="55">
        <f>L83+L84+L85</f>
        <v>1038.6787228743358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4500.9411324554549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54932.601220862955</v>
      </c>
      <c r="N48" s="276">
        <f>K48*M48</f>
        <v>521.85971159819803</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1772.2545214275187</v>
      </c>
      <c r="N49" s="276">
        <f>K49*M49</f>
        <v>3030.5552316410572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3552.4149432392551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827">
        <f>VLOOKUP(A59,TRANSPORTE!A5:D117,4,FALSE)</f>
        <v>868.77117771151472</v>
      </c>
      <c r="M59" s="828"/>
      <c r="N59" s="291">
        <f>K59*L59</f>
        <v>8.2533261882593898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8.2533261882593898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3998.6338868302423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799.72677736604851</v>
      </c>
      <c r="M83" s="858"/>
      <c r="N83" s="54"/>
    </row>
    <row r="84" spans="1:14">
      <c r="B84" s="92" t="s">
        <v>973</v>
      </c>
      <c r="C84" s="93"/>
      <c r="D84" s="93"/>
      <c r="E84" s="93"/>
      <c r="F84" s="93"/>
      <c r="G84" s="93"/>
      <c r="H84" s="93"/>
      <c r="I84" s="90"/>
      <c r="J84" s="91"/>
      <c r="K84" s="308">
        <v>0.05</v>
      </c>
      <c r="L84" s="857">
        <f>N78*K84</f>
        <v>199.93169434151213</v>
      </c>
      <c r="M84" s="858"/>
      <c r="N84" s="54"/>
    </row>
    <row r="85" spans="1:14" ht="15.75" thickBot="1">
      <c r="B85" s="94" t="s">
        <v>974</v>
      </c>
      <c r="C85" s="95"/>
      <c r="D85" s="95"/>
      <c r="E85" s="95"/>
      <c r="F85" s="95"/>
      <c r="G85" s="95"/>
      <c r="H85" s="95"/>
      <c r="I85" s="96"/>
      <c r="J85" s="97"/>
      <c r="K85" s="309">
        <v>0.05</v>
      </c>
      <c r="L85" s="859">
        <f>N78*K85</f>
        <v>199.93169434151213</v>
      </c>
      <c r="M85" s="860"/>
      <c r="N85" s="54"/>
    </row>
    <row r="86" spans="1:14" ht="15.75" thickBot="1">
      <c r="B86" s="823" t="s">
        <v>953</v>
      </c>
      <c r="C86" s="824"/>
      <c r="D86" s="824"/>
      <c r="E86" s="824"/>
      <c r="F86" s="824"/>
      <c r="G86" s="824"/>
      <c r="H86" s="824"/>
      <c r="I86" s="824"/>
      <c r="J86" s="824"/>
      <c r="K86" s="824"/>
      <c r="L86" s="824"/>
      <c r="M86" s="825"/>
      <c r="N86" s="55">
        <f>L83+L84+L85</f>
        <v>1199.5901660490729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5198.2240528793154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54597.309824917204</v>
      </c>
      <c r="N48" s="276">
        <f>K48*M48</f>
        <v>259.33722166835673</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1772.2545214275187</v>
      </c>
      <c r="N49" s="276">
        <f>K49*M49</f>
        <v>1894.0970197756603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2153.4342414440171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827">
        <f>VLOOKUP(A58,TRANSPORTE!A5:D117,4,FALSE)</f>
        <v>868.77117771151472</v>
      </c>
      <c r="M58" s="828"/>
      <c r="N58" s="291">
        <f>K58*L58</f>
        <v>4.1266630941296949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4.1266630941296949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2595.5265219408743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519.10530438817489</v>
      </c>
      <c r="M83" s="858"/>
      <c r="N83" s="54"/>
    </row>
    <row r="84" spans="1:14">
      <c r="B84" s="92" t="s">
        <v>973</v>
      </c>
      <c r="C84" s="93"/>
      <c r="D84" s="93"/>
      <c r="E84" s="93"/>
      <c r="F84" s="93"/>
      <c r="G84" s="93"/>
      <c r="H84" s="93"/>
      <c r="I84" s="90"/>
      <c r="J84" s="91"/>
      <c r="K84" s="308">
        <v>0.05</v>
      </c>
      <c r="L84" s="857">
        <f>N78*K84</f>
        <v>129.77632609704372</v>
      </c>
      <c r="M84" s="858"/>
      <c r="N84" s="54"/>
    </row>
    <row r="85" spans="1:14" ht="15.75" thickBot="1">
      <c r="B85" s="94" t="s">
        <v>974</v>
      </c>
      <c r="C85" s="95"/>
      <c r="D85" s="95"/>
      <c r="E85" s="95"/>
      <c r="F85" s="95"/>
      <c r="G85" s="95"/>
      <c r="H85" s="95"/>
      <c r="I85" s="96"/>
      <c r="J85" s="97"/>
      <c r="K85" s="309">
        <v>0.05</v>
      </c>
      <c r="L85" s="859">
        <f>N78*K85</f>
        <v>129.77632609704372</v>
      </c>
      <c r="M85" s="860"/>
      <c r="N85" s="54"/>
    </row>
    <row r="86" spans="1:14" ht="15.75" thickBot="1">
      <c r="B86" s="823" t="s">
        <v>953</v>
      </c>
      <c r="C86" s="824"/>
      <c r="D86" s="824"/>
      <c r="E86" s="824"/>
      <c r="F86" s="824"/>
      <c r="G86" s="824"/>
      <c r="H86" s="824"/>
      <c r="I86" s="824"/>
      <c r="J86" s="824"/>
      <c r="K86" s="824"/>
      <c r="L86" s="824"/>
      <c r="M86" s="825"/>
      <c r="N86" s="55">
        <f>L83+L84+L85</f>
        <v>778.65795658226227</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3374.1844785231365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54165.179609645515</v>
      </c>
      <c r="N48" s="276">
        <f>K48*M48</f>
        <v>677.064745120569</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4165.110508642817</v>
      </c>
      <c r="N49" s="276">
        <f>K49*M49</f>
        <v>6091.4741188901207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6768.5388640106894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827">
        <f>VLOOKUP(A58,TRANSPORTE!A5:D117,4,FALSE)</f>
        <v>868.77117771151472</v>
      </c>
      <c r="M58" s="828"/>
      <c r="N58" s="291">
        <f>K58*L58</f>
        <v>10.859639721393934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10.859639721393934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7217.3641211348113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1443.4728242269623</v>
      </c>
      <c r="M83" s="858"/>
      <c r="N83" s="54"/>
    </row>
    <row r="84" spans="1:14">
      <c r="B84" s="92" t="s">
        <v>973</v>
      </c>
      <c r="C84" s="93"/>
      <c r="D84" s="93"/>
      <c r="E84" s="93"/>
      <c r="F84" s="93"/>
      <c r="G84" s="93"/>
      <c r="H84" s="93"/>
      <c r="I84" s="90"/>
      <c r="J84" s="91"/>
      <c r="K84" s="308">
        <v>0.05</v>
      </c>
      <c r="L84" s="857">
        <f>N78*K84</f>
        <v>360.86820605674058</v>
      </c>
      <c r="M84" s="858"/>
      <c r="N84" s="54"/>
    </row>
    <row r="85" spans="1:14" ht="15.75" thickBot="1">
      <c r="B85" s="94" t="s">
        <v>974</v>
      </c>
      <c r="C85" s="95"/>
      <c r="D85" s="95"/>
      <c r="E85" s="95"/>
      <c r="F85" s="95"/>
      <c r="G85" s="95"/>
      <c r="H85" s="95"/>
      <c r="I85" s="96"/>
      <c r="J85" s="97"/>
      <c r="K85" s="309">
        <v>0.05</v>
      </c>
      <c r="L85" s="859">
        <f>N78*K85</f>
        <v>360.86820605674058</v>
      </c>
      <c r="M85" s="860"/>
      <c r="N85" s="54"/>
    </row>
    <row r="86" spans="1:14" ht="15.75" thickBot="1">
      <c r="B86" s="823" t="s">
        <v>953</v>
      </c>
      <c r="C86" s="824"/>
      <c r="D86" s="824"/>
      <c r="E86" s="824"/>
      <c r="F86" s="824"/>
      <c r="G86" s="824"/>
      <c r="H86" s="824"/>
      <c r="I86" s="824"/>
      <c r="J86" s="824"/>
      <c r="K86" s="824"/>
      <c r="L86" s="824"/>
      <c r="M86" s="825"/>
      <c r="N86" s="55">
        <f>L83+L84+L85</f>
        <v>2165.2092363404436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9382.5733574752558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54298.463145922084</v>
      </c>
      <c r="N48" s="276">
        <f>K48*M48</f>
        <v>515.83539988625978</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4165.110508642817</v>
      </c>
      <c r="N49" s="276">
        <f>K49*M49</f>
        <v>5875.9296500678538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6391.7650499541132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827">
        <f>VLOOKUP(A58,TRANSPORTE!A5:D117,4,FALSE)</f>
        <v>868.77117771151472</v>
      </c>
      <c r="M58" s="828"/>
      <c r="N58" s="291">
        <f>K58*L58</f>
        <v>8.2533261882593898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8.2533261882593898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6837.9839935451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1367.59679870902</v>
      </c>
      <c r="M83" s="858"/>
      <c r="N83" s="54"/>
    </row>
    <row r="84" spans="1:14">
      <c r="B84" s="92" t="s">
        <v>973</v>
      </c>
      <c r="C84" s="93"/>
      <c r="D84" s="93"/>
      <c r="E84" s="93"/>
      <c r="F84" s="93"/>
      <c r="G84" s="93"/>
      <c r="H84" s="93"/>
      <c r="I84" s="90"/>
      <c r="J84" s="91"/>
      <c r="K84" s="308">
        <v>0.05</v>
      </c>
      <c r="L84" s="857">
        <f>N78*K84</f>
        <v>341.89919967725501</v>
      </c>
      <c r="M84" s="858"/>
      <c r="N84" s="54"/>
    </row>
    <row r="85" spans="1:14" ht="15.75" thickBot="1">
      <c r="B85" s="94" t="s">
        <v>974</v>
      </c>
      <c r="C85" s="95"/>
      <c r="D85" s="95"/>
      <c r="E85" s="95"/>
      <c r="F85" s="95"/>
      <c r="G85" s="95"/>
      <c r="H85" s="95"/>
      <c r="I85" s="96"/>
      <c r="J85" s="97"/>
      <c r="K85" s="309">
        <v>0.05</v>
      </c>
      <c r="L85" s="859">
        <f>N78*K85</f>
        <v>341.89919967725501</v>
      </c>
      <c r="M85" s="860"/>
      <c r="N85" s="54"/>
    </row>
    <row r="86" spans="1:14" ht="15.75" thickBot="1">
      <c r="B86" s="823" t="s">
        <v>953</v>
      </c>
      <c r="C86" s="824"/>
      <c r="D86" s="824"/>
      <c r="E86" s="824"/>
      <c r="F86" s="824"/>
      <c r="G86" s="824"/>
      <c r="H86" s="824"/>
      <c r="I86" s="824"/>
      <c r="J86" s="824"/>
      <c r="K86" s="824"/>
      <c r="L86" s="824"/>
      <c r="M86" s="825"/>
      <c r="N86" s="55">
        <f>L83+L84+L85</f>
        <v>2051.3951980635302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8889.3791916086302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54932.601220862955</v>
      </c>
      <c r="N48" s="276">
        <f>K48*M48</f>
        <v>521.85971159819803</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4165.110508642817</v>
      </c>
      <c r="N49" s="276">
        <f>K49*M49</f>
        <v>7122.3389697792172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7644.1986813774156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827">
        <f>VLOOKUP(A58,TRANSPORTE!A5:D117,4,FALSE)</f>
        <v>868.77117771151472</v>
      </c>
      <c r="M58" s="828"/>
      <c r="N58" s="291">
        <f>K58*L58</f>
        <v>8.2533261882593898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8.2533261882593898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8090.4176249684024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1618.0835249936806</v>
      </c>
      <c r="M83" s="858"/>
      <c r="N83" s="54"/>
    </row>
    <row r="84" spans="1:14">
      <c r="B84" s="92" t="s">
        <v>973</v>
      </c>
      <c r="C84" s="93"/>
      <c r="D84" s="93"/>
      <c r="E84" s="93"/>
      <c r="F84" s="93"/>
      <c r="G84" s="93"/>
      <c r="H84" s="93"/>
      <c r="I84" s="90"/>
      <c r="J84" s="91"/>
      <c r="K84" s="308">
        <v>0.05</v>
      </c>
      <c r="L84" s="857">
        <f>N78*K84</f>
        <v>404.52088124842015</v>
      </c>
      <c r="M84" s="858"/>
      <c r="N84" s="54"/>
    </row>
    <row r="85" spans="1:14" ht="15.75" thickBot="1">
      <c r="B85" s="94" t="s">
        <v>974</v>
      </c>
      <c r="C85" s="95"/>
      <c r="D85" s="95"/>
      <c r="E85" s="95"/>
      <c r="F85" s="95"/>
      <c r="G85" s="95"/>
      <c r="H85" s="95"/>
      <c r="I85" s="96"/>
      <c r="J85" s="97"/>
      <c r="K85" s="309">
        <v>0.05</v>
      </c>
      <c r="L85" s="859">
        <f>N78*K85</f>
        <v>404.52088124842015</v>
      </c>
      <c r="M85" s="860"/>
      <c r="N85" s="54"/>
    </row>
    <row r="86" spans="1:14" ht="15.75" thickBot="1">
      <c r="B86" s="823" t="s">
        <v>953</v>
      </c>
      <c r="C86" s="824"/>
      <c r="D86" s="824"/>
      <c r="E86" s="824"/>
      <c r="F86" s="824"/>
      <c r="G86" s="824"/>
      <c r="H86" s="824"/>
      <c r="I86" s="824"/>
      <c r="J86" s="824"/>
      <c r="K86" s="824"/>
      <c r="L86" s="824"/>
      <c r="M86" s="825"/>
      <c r="N86" s="55">
        <f>L83+L84+L85</f>
        <v>2427.1252874905208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10517.542912458923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181602.94751072209</v>
      </c>
      <c r="L36" s="274"/>
      <c r="M36" s="275">
        <v>600</v>
      </c>
      <c r="N36" s="276">
        <f>K36/M36</f>
        <v>302.67157918453682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600</v>
      </c>
      <c r="N37" s="276">
        <f>K37/M37</f>
        <v>67.285216124325871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370.63014998305937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54597.309824917204</v>
      </c>
      <c r="N48" s="276">
        <f>K48*M48</f>
        <v>259.33722166835673</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4165.110508642817</v>
      </c>
      <c r="N49" s="276">
        <f>K49*M49</f>
        <v>4451.4618561120096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4710.7990777803661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827">
        <f>VLOOKUP(A58,TRANSPORTE!A5:D117,4,FALSE)</f>
        <v>868.77117771151472</v>
      </c>
      <c r="M58" s="828"/>
      <c r="N58" s="291">
        <f>K58*L58</f>
        <v>4.1266630941296949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4.1266630941296949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5152.8913582772238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1030.5782716554447</v>
      </c>
      <c r="M83" s="858"/>
      <c r="N83" s="54"/>
    </row>
    <row r="84" spans="1:14">
      <c r="B84" s="92" t="s">
        <v>973</v>
      </c>
      <c r="C84" s="93"/>
      <c r="D84" s="93"/>
      <c r="E84" s="93"/>
      <c r="F84" s="93"/>
      <c r="G84" s="93"/>
      <c r="H84" s="93"/>
      <c r="I84" s="90"/>
      <c r="J84" s="91"/>
      <c r="K84" s="308">
        <v>0.05</v>
      </c>
      <c r="L84" s="857">
        <f>N78*K84</f>
        <v>257.64456791386118</v>
      </c>
      <c r="M84" s="858"/>
      <c r="N84" s="54"/>
    </row>
    <row r="85" spans="1:14" ht="15.75" thickBot="1">
      <c r="B85" s="94" t="s">
        <v>974</v>
      </c>
      <c r="C85" s="95"/>
      <c r="D85" s="95"/>
      <c r="E85" s="95"/>
      <c r="F85" s="95"/>
      <c r="G85" s="95"/>
      <c r="H85" s="95"/>
      <c r="I85" s="96"/>
      <c r="J85" s="97"/>
      <c r="K85" s="309">
        <v>0.05</v>
      </c>
      <c r="L85" s="859">
        <f>N78*K85</f>
        <v>257.64456791386118</v>
      </c>
      <c r="M85" s="860"/>
      <c r="N85" s="54"/>
    </row>
    <row r="86" spans="1:14" ht="15.75" thickBot="1">
      <c r="B86" s="823" t="s">
        <v>953</v>
      </c>
      <c r="C86" s="824"/>
      <c r="D86" s="824"/>
      <c r="E86" s="824"/>
      <c r="F86" s="824"/>
      <c r="G86" s="824"/>
      <c r="H86" s="824"/>
      <c r="I86" s="824"/>
      <c r="J86" s="824"/>
      <c r="K86" s="824"/>
      <c r="L86" s="824"/>
      <c r="M86" s="825"/>
      <c r="N86" s="55">
        <f>L83+L84+L85</f>
        <v>1545.8674074831672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6698.7587657603908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290</v>
      </c>
      <c r="B37" s="836" t="str">
        <f>VLOOKUP(A37,EQUIPOS!A7:D154,3,FALSE)</f>
        <v>Planta trituradora</v>
      </c>
      <c r="C37" s="837"/>
      <c r="D37" s="837"/>
      <c r="E37" s="837"/>
      <c r="F37" s="837"/>
      <c r="G37" s="837"/>
      <c r="H37" s="838"/>
      <c r="I37" s="271"/>
      <c r="J37" s="272"/>
      <c r="K37" s="273">
        <f>VLOOKUP(A37,EQUIPOS!A7:D164,4,FALSE)</f>
        <v>694066.46698824246</v>
      </c>
      <c r="L37" s="274"/>
      <c r="M37" s="275">
        <v>30</v>
      </c>
      <c r="N37" s="276">
        <f t="shared" ref="N37:N43" si="0">K37/M37</f>
        <v>23135.548899608082</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101721.24993598952</v>
      </c>
      <c r="L38" s="274"/>
      <c r="M38" s="275">
        <v>9</v>
      </c>
      <c r="N38" s="276">
        <f t="shared" si="0"/>
        <v>11302.361103998835</v>
      </c>
    </row>
    <row r="39" spans="1:14">
      <c r="A39" t="s">
        <v>173</v>
      </c>
      <c r="B39" s="836" t="str">
        <f>VLOOKUP(A39,EQUIPOS!A9:D154,3,FALSE)</f>
        <v>Compactador neumático de Potencia 70 HP, peso de 13 ton</v>
      </c>
      <c r="C39" s="837"/>
      <c r="D39" s="837"/>
      <c r="E39" s="837"/>
      <c r="F39" s="837"/>
      <c r="G39" s="837"/>
      <c r="H39" s="838"/>
      <c r="I39" s="271"/>
      <c r="J39" s="272"/>
      <c r="K39" s="273">
        <f>VLOOKUP(A39,EQUIPOS!A9:D166,4,FALSE)</f>
        <v>189649.09838065886</v>
      </c>
      <c r="L39" s="274"/>
      <c r="M39" s="275">
        <v>9</v>
      </c>
      <c r="N39" s="276">
        <f t="shared" si="0"/>
        <v>21072.122042295428</v>
      </c>
    </row>
    <row r="40" spans="1:14">
      <c r="A40" t="s">
        <v>286</v>
      </c>
      <c r="B40" s="836" t="str">
        <f>VLOOKUP(A40,EQUIPOS!A10:D154,3,FALSE)</f>
        <v>Planta de asfalto en frio</v>
      </c>
      <c r="C40" s="837"/>
      <c r="D40" s="837"/>
      <c r="E40" s="837"/>
      <c r="F40" s="837"/>
      <c r="G40" s="837"/>
      <c r="H40" s="838"/>
      <c r="I40" s="271"/>
      <c r="J40" s="272"/>
      <c r="K40" s="273">
        <f>VLOOKUP(A40,EQUIPOS!A10:D167,4,FALSE)</f>
        <v>255276.59720186124</v>
      </c>
      <c r="L40" s="274"/>
      <c r="M40" s="275">
        <v>9</v>
      </c>
      <c r="N40" s="276">
        <f t="shared" si="0"/>
        <v>28364.066355762359</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N77*M46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172785.82125054323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12.495331525928451</v>
      </c>
      <c r="N54" s="276">
        <f>K54*M54</f>
        <v>312.38328814821131</v>
      </c>
    </row>
    <row r="55" spans="1:14" ht="15.75" thickBot="1">
      <c r="B55" s="46"/>
      <c r="C55" s="285"/>
      <c r="D55" s="285"/>
      <c r="E55" s="285"/>
      <c r="F55" s="285"/>
      <c r="G55" s="285"/>
      <c r="H55" s="285"/>
      <c r="I55" s="272"/>
      <c r="J55" s="228"/>
      <c r="K55" s="286"/>
      <c r="L55" s="271"/>
      <c r="M55" s="287"/>
      <c r="N55" s="288"/>
    </row>
    <row r="56" spans="1:14" ht="15.75" thickBot="1">
      <c r="B56" s="823" t="s">
        <v>953</v>
      </c>
      <c r="C56" s="824"/>
      <c r="D56" s="824"/>
      <c r="E56" s="824"/>
      <c r="F56" s="824"/>
      <c r="G56" s="824"/>
      <c r="H56" s="824"/>
      <c r="I56" s="824"/>
      <c r="J56" s="824"/>
      <c r="K56" s="824"/>
      <c r="L56" s="824"/>
      <c r="M56" s="825"/>
      <c r="N56" s="398">
        <f>SUM(N53:N55)</f>
        <v>182535.96804127144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827">
        <f>VLOOKUP(A61,TRANSPORTE!A5:D117,4,FALSE)</f>
        <v>1123.8139445016786</v>
      </c>
      <c r="M61" s="828"/>
      <c r="N61" s="291">
        <f>K61*L61</f>
        <v>1404.7674306270983</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827">
        <f>VLOOKUP(A62,TRANSPORTE!A6:D117,4,FALSE)</f>
        <v>868.77117771151472</v>
      </c>
      <c r="M62" s="828"/>
      <c r="N62" s="291">
        <f>K62*L62</f>
        <v>1216.2796487961205</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2621.0470794232187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SUM(N72:N76)</f>
        <v>9718.9390143891651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N48+N56+N67+N77</f>
        <v>367661.77538562706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73532.355077125409</v>
      </c>
      <c r="M84" s="858"/>
      <c r="N84" s="54"/>
    </row>
    <row r="85" spans="1:14">
      <c r="B85" s="92" t="s">
        <v>973</v>
      </c>
      <c r="C85" s="93"/>
      <c r="D85" s="93"/>
      <c r="E85" s="93"/>
      <c r="F85" s="93"/>
      <c r="G85" s="93"/>
      <c r="H85" s="93"/>
      <c r="I85" s="90"/>
      <c r="J85" s="91"/>
      <c r="K85" s="308">
        <v>0.05</v>
      </c>
      <c r="L85" s="857">
        <f>N79*K85</f>
        <v>18383.088769281352</v>
      </c>
      <c r="M85" s="858"/>
      <c r="N85" s="54"/>
    </row>
    <row r="86" spans="1:14" ht="15.75" thickBot="1">
      <c r="B86" s="94" t="s">
        <v>974</v>
      </c>
      <c r="C86" s="95"/>
      <c r="D86" s="95"/>
      <c r="E86" s="95"/>
      <c r="F86" s="95"/>
      <c r="G86" s="95"/>
      <c r="H86" s="95"/>
      <c r="I86" s="96"/>
      <c r="J86" s="97"/>
      <c r="K86" s="309">
        <v>0.05</v>
      </c>
      <c r="L86" s="859">
        <f>N79*K86</f>
        <v>18383.088769281352</v>
      </c>
      <c r="M86" s="860"/>
      <c r="N86" s="54"/>
    </row>
    <row r="87" spans="1:14" ht="15.75" thickBot="1">
      <c r="B87" s="823" t="s">
        <v>953</v>
      </c>
      <c r="C87" s="824"/>
      <c r="D87" s="824"/>
      <c r="E87" s="824"/>
      <c r="F87" s="824"/>
      <c r="G87" s="824"/>
      <c r="H87" s="824"/>
      <c r="I87" s="824"/>
      <c r="J87" s="824"/>
      <c r="K87" s="824"/>
      <c r="L87" s="824"/>
      <c r="M87" s="825"/>
      <c r="N87" s="55">
        <f>L84+L85+L86</f>
        <v>110298.53261568812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477960.30800131516</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00"/>
      <c r="K119" s="800"/>
      <c r="L119" s="800"/>
      <c r="M119" s="800"/>
      <c r="N119" s="801"/>
    </row>
    <row r="120" spans="2:14" ht="15.75" thickBot="1">
      <c r="B120" s="265" t="s">
        <v>2221</v>
      </c>
      <c r="C120" s="397"/>
      <c r="D120" s="397"/>
      <c r="E120" s="60"/>
      <c r="F120" s="60"/>
      <c r="G120" s="60"/>
      <c r="H120" s="60"/>
      <c r="I120" s="60"/>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101721.24993598952</v>
      </c>
      <c r="L37" s="274"/>
      <c r="M37" s="275">
        <v>9</v>
      </c>
      <c r="N37" s="276">
        <f t="shared" ref="N37:N43" si="0">K37/M37</f>
        <v>11302.361103998835</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189649.09838065886</v>
      </c>
      <c r="L38" s="274"/>
      <c r="M38" s="275">
        <v>9</v>
      </c>
      <c r="N38" s="276">
        <f t="shared" si="0"/>
        <v>21072.122042295428</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172785.82125054323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367661.77538562706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73532.355077125409</v>
      </c>
      <c r="M88" s="858"/>
      <c r="N88" s="54"/>
    </row>
    <row r="89" spans="1:14">
      <c r="B89" s="92" t="s">
        <v>973</v>
      </c>
      <c r="C89" s="93"/>
      <c r="D89" s="93"/>
      <c r="E89" s="93"/>
      <c r="F89" s="93"/>
      <c r="G89" s="93"/>
      <c r="H89" s="93"/>
      <c r="I89" s="90"/>
      <c r="J89" s="91"/>
      <c r="K89" s="308">
        <v>0.05</v>
      </c>
      <c r="L89" s="857">
        <f>N83*K89</f>
        <v>18383.088769281352</v>
      </c>
      <c r="M89" s="858"/>
      <c r="N89" s="54"/>
    </row>
    <row r="90" spans="1:14" ht="15.75" thickBot="1">
      <c r="B90" s="94" t="s">
        <v>974</v>
      </c>
      <c r="C90" s="95"/>
      <c r="D90" s="95"/>
      <c r="E90" s="95"/>
      <c r="F90" s="95"/>
      <c r="G90" s="95"/>
      <c r="H90" s="95"/>
      <c r="I90" s="96"/>
      <c r="J90" s="97"/>
      <c r="K90" s="309">
        <v>0.05</v>
      </c>
      <c r="L90" s="859">
        <f>N83*K90</f>
        <v>18383.088769281352</v>
      </c>
      <c r="M90" s="860"/>
      <c r="N90" s="54"/>
    </row>
    <row r="91" spans="1:14" ht="15.75" thickBot="1">
      <c r="B91" s="823" t="s">
        <v>953</v>
      </c>
      <c r="C91" s="824"/>
      <c r="D91" s="824"/>
      <c r="E91" s="824"/>
      <c r="F91" s="824"/>
      <c r="G91" s="824"/>
      <c r="H91" s="824"/>
      <c r="I91" s="824"/>
      <c r="J91" s="824"/>
      <c r="K91" s="824"/>
      <c r="L91" s="824"/>
      <c r="M91" s="825"/>
      <c r="N91" s="55">
        <f>L88+L89+L90</f>
        <v>110298.53261568812</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477960.30800131516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101721.24993598952</v>
      </c>
      <c r="L37" s="274"/>
      <c r="M37" s="275">
        <v>9</v>
      </c>
      <c r="N37" s="276">
        <f t="shared" ref="N37:N43" si="0">K37/M37</f>
        <v>11302.361103998835</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189649.09838065886</v>
      </c>
      <c r="L38" s="274"/>
      <c r="M38" s="275">
        <v>9</v>
      </c>
      <c r="N38" s="276">
        <f t="shared" si="0"/>
        <v>21072.122042295428</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172785.82125054323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415">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827">
        <f>VLOOKUP(A64,TRANSPORTE!A5:D117,4,FALSE)</f>
        <v>868.77117771151472</v>
      </c>
      <c r="M64" s="828"/>
      <c r="N64" s="291">
        <f>K64*L64</f>
        <v>1216.2796487961205</v>
      </c>
    </row>
    <row r="65" spans="1:15">
      <c r="A65" t="s">
        <v>1349</v>
      </c>
      <c r="B65" s="49" t="str">
        <f>VLOOKUP(A65,TRANSPORTE!A6:D117,3,FALSE)</f>
        <v>Transporte de Mezcla en Frio DMF-19</v>
      </c>
      <c r="C65" s="50"/>
      <c r="D65" s="50"/>
      <c r="E65" s="50"/>
      <c r="F65" s="50"/>
      <c r="G65" s="50"/>
      <c r="H65" s="315" t="s">
        <v>1468</v>
      </c>
      <c r="I65" s="283">
        <v>1.25</v>
      </c>
      <c r="J65" s="290">
        <v>1</v>
      </c>
      <c r="K65" s="283">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367661.77538562706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73532.355077125409</v>
      </c>
      <c r="M88" s="858"/>
      <c r="N88" s="54"/>
    </row>
    <row r="89" spans="1:14">
      <c r="B89" s="92" t="s">
        <v>973</v>
      </c>
      <c r="C89" s="93"/>
      <c r="D89" s="93"/>
      <c r="E89" s="93"/>
      <c r="F89" s="93"/>
      <c r="G89" s="93"/>
      <c r="H89" s="93"/>
      <c r="I89" s="90"/>
      <c r="J89" s="91"/>
      <c r="K89" s="308">
        <v>0.05</v>
      </c>
      <c r="L89" s="857">
        <f>N83*K89</f>
        <v>18383.088769281352</v>
      </c>
      <c r="M89" s="858"/>
      <c r="N89" s="54"/>
    </row>
    <row r="90" spans="1:14" ht="15.75" thickBot="1">
      <c r="B90" s="94" t="s">
        <v>974</v>
      </c>
      <c r="C90" s="95"/>
      <c r="D90" s="95"/>
      <c r="E90" s="95"/>
      <c r="F90" s="95"/>
      <c r="G90" s="95"/>
      <c r="H90" s="95"/>
      <c r="I90" s="96"/>
      <c r="J90" s="97"/>
      <c r="K90" s="309">
        <v>0.05</v>
      </c>
      <c r="L90" s="859">
        <f>N83*K90</f>
        <v>18383.088769281352</v>
      </c>
      <c r="M90" s="860"/>
      <c r="N90" s="54"/>
    </row>
    <row r="91" spans="1:14" ht="15.75" thickBot="1">
      <c r="B91" s="823" t="s">
        <v>953</v>
      </c>
      <c r="C91" s="824"/>
      <c r="D91" s="824"/>
      <c r="E91" s="824"/>
      <c r="F91" s="824"/>
      <c r="G91" s="824"/>
      <c r="H91" s="824"/>
      <c r="I91" s="824"/>
      <c r="J91" s="824"/>
      <c r="K91" s="824"/>
      <c r="L91" s="824"/>
      <c r="M91" s="825"/>
      <c r="N91" s="55">
        <f>L88+L89+L90</f>
        <v>110298.53261568812</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55">
        <f>N83+N91</f>
        <v>477960.30800131516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101721.24993598952</v>
      </c>
      <c r="L37" s="274"/>
      <c r="M37" s="275">
        <v>7</v>
      </c>
      <c r="N37" s="276">
        <f t="shared" ref="N37:N43" si="0">K37/M37</f>
        <v>14531.607133712789</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189649.09838065886</v>
      </c>
      <c r="L38" s="274"/>
      <c r="M38" s="275">
        <v>7</v>
      </c>
      <c r="N38" s="276">
        <f t="shared" si="0"/>
        <v>27092.728340094123</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7</v>
      </c>
      <c r="N42" s="276">
        <f t="shared" si="0"/>
        <v>87211.440212977308</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1110.7358873587618</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201554.83561130401</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868.77117771151472</v>
      </c>
      <c r="N65" s="416">
        <f>K65*M65</f>
        <v>1085.9639721393935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2302.2436209355137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11107.358873587618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397500.40614709863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79500.081229419739</v>
      </c>
      <c r="M88" s="858"/>
      <c r="N88" s="54"/>
    </row>
    <row r="89" spans="1:14">
      <c r="B89" s="92" t="s">
        <v>973</v>
      </c>
      <c r="C89" s="93"/>
      <c r="D89" s="93"/>
      <c r="E89" s="93"/>
      <c r="F89" s="93"/>
      <c r="G89" s="93"/>
      <c r="H89" s="93"/>
      <c r="I89" s="90"/>
      <c r="J89" s="91"/>
      <c r="K89" s="308">
        <v>0.05</v>
      </c>
      <c r="L89" s="857">
        <f>N83*K89</f>
        <v>19875.020307354935</v>
      </c>
      <c r="M89" s="858"/>
      <c r="N89" s="54"/>
    </row>
    <row r="90" spans="1:14" ht="15.75" thickBot="1">
      <c r="B90" s="94" t="s">
        <v>974</v>
      </c>
      <c r="C90" s="95"/>
      <c r="D90" s="95"/>
      <c r="E90" s="95"/>
      <c r="F90" s="95"/>
      <c r="G90" s="95"/>
      <c r="H90" s="95"/>
      <c r="I90" s="96"/>
      <c r="J90" s="97"/>
      <c r="K90" s="309">
        <v>0.05</v>
      </c>
      <c r="L90" s="859">
        <f>N83*K90</f>
        <v>19875.020307354935</v>
      </c>
      <c r="M90" s="860"/>
      <c r="N90" s="54"/>
    </row>
    <row r="91" spans="1:14" ht="15.75" thickBot="1">
      <c r="B91" s="823" t="s">
        <v>953</v>
      </c>
      <c r="C91" s="824"/>
      <c r="D91" s="824"/>
      <c r="E91" s="824"/>
      <c r="F91" s="824"/>
      <c r="G91" s="824"/>
      <c r="H91" s="824"/>
      <c r="I91" s="824"/>
      <c r="J91" s="824"/>
      <c r="K91" s="824"/>
      <c r="L91" s="824"/>
      <c r="M91" s="825"/>
      <c r="N91" s="55">
        <f>L88+L89+L90</f>
        <v>119250.12184412961</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516750.52799122827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9</v>
      </c>
      <c r="N37" s="276">
        <f t="shared" ref="N37:N43" si="0">K37/M37</f>
        <v>21072.122042295428</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101721.24993598952</v>
      </c>
      <c r="L38" s="274"/>
      <c r="M38" s="275">
        <v>9</v>
      </c>
      <c r="N38" s="276">
        <f t="shared" si="0"/>
        <v>11302.361103998835</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172785.82125054323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367661.77538562706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73532.355077125409</v>
      </c>
      <c r="M88" s="858"/>
      <c r="N88" s="54"/>
    </row>
    <row r="89" spans="1:14">
      <c r="B89" s="92" t="s">
        <v>973</v>
      </c>
      <c r="C89" s="93"/>
      <c r="D89" s="93"/>
      <c r="E89" s="93"/>
      <c r="F89" s="93"/>
      <c r="G89" s="93"/>
      <c r="H89" s="93"/>
      <c r="I89" s="90"/>
      <c r="J89" s="91"/>
      <c r="K89" s="308">
        <v>0.05</v>
      </c>
      <c r="L89" s="857">
        <f>N83*K89</f>
        <v>18383.088769281352</v>
      </c>
      <c r="M89" s="858"/>
      <c r="N89" s="54"/>
    </row>
    <row r="90" spans="1:14" ht="15.75" thickBot="1">
      <c r="B90" s="94" t="s">
        <v>974</v>
      </c>
      <c r="C90" s="95"/>
      <c r="D90" s="95"/>
      <c r="E90" s="95"/>
      <c r="F90" s="95"/>
      <c r="G90" s="95"/>
      <c r="H90" s="95"/>
      <c r="I90" s="96"/>
      <c r="J90" s="97"/>
      <c r="K90" s="309">
        <v>0.05</v>
      </c>
      <c r="L90" s="859">
        <f>N83*K90</f>
        <v>18383.088769281352</v>
      </c>
      <c r="M90" s="860"/>
      <c r="N90" s="54"/>
    </row>
    <row r="91" spans="1:14" ht="15.75" thickBot="1">
      <c r="B91" s="823" t="s">
        <v>953</v>
      </c>
      <c r="C91" s="824"/>
      <c r="D91" s="824"/>
      <c r="E91" s="824"/>
      <c r="F91" s="824"/>
      <c r="G91" s="824"/>
      <c r="H91" s="824"/>
      <c r="I91" s="824"/>
      <c r="J91" s="824"/>
      <c r="K91" s="824"/>
      <c r="L91" s="824"/>
      <c r="M91" s="825"/>
      <c r="N91" s="55">
        <f>L88+L89+L90</f>
        <v>110298.53261568812</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477960.30800131516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9</v>
      </c>
      <c r="N37" s="276">
        <f t="shared" ref="N37:N43" si="0">K37/M37</f>
        <v>21072.122042295428</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101721.24993598952</v>
      </c>
      <c r="L38" s="274"/>
      <c r="M38" s="275">
        <v>9</v>
      </c>
      <c r="N38" s="276">
        <f t="shared" si="0"/>
        <v>11302.361103998835</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172785.82125054323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367661.77538562706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73532.355077125409</v>
      </c>
      <c r="M87" s="858"/>
      <c r="N87" s="54"/>
    </row>
    <row r="88" spans="1:14">
      <c r="B88" s="92" t="s">
        <v>973</v>
      </c>
      <c r="C88" s="93"/>
      <c r="D88" s="93"/>
      <c r="E88" s="93"/>
      <c r="F88" s="93"/>
      <c r="G88" s="93"/>
      <c r="H88" s="93"/>
      <c r="I88" s="90"/>
      <c r="J88" s="91"/>
      <c r="K88" s="308">
        <v>0.05</v>
      </c>
      <c r="L88" s="857">
        <f>N82*K88</f>
        <v>18383.088769281352</v>
      </c>
      <c r="M88" s="858"/>
      <c r="N88" s="54"/>
    </row>
    <row r="89" spans="1:14" ht="15.75" thickBot="1">
      <c r="B89" s="94" t="s">
        <v>974</v>
      </c>
      <c r="C89" s="95"/>
      <c r="D89" s="95"/>
      <c r="E89" s="95"/>
      <c r="F89" s="95"/>
      <c r="G89" s="95"/>
      <c r="H89" s="95"/>
      <c r="I89" s="96"/>
      <c r="J89" s="97"/>
      <c r="K89" s="309">
        <v>0.05</v>
      </c>
      <c r="L89" s="859">
        <f>N82*K89</f>
        <v>18383.088769281352</v>
      </c>
      <c r="M89" s="860"/>
      <c r="N89" s="54"/>
    </row>
    <row r="90" spans="1:14" ht="15.75" thickBot="1">
      <c r="B90" s="823" t="s">
        <v>953</v>
      </c>
      <c r="C90" s="824"/>
      <c r="D90" s="824"/>
      <c r="E90" s="824"/>
      <c r="F90" s="824"/>
      <c r="G90" s="824"/>
      <c r="H90" s="824"/>
      <c r="I90" s="824"/>
      <c r="J90" s="824"/>
      <c r="K90" s="824"/>
      <c r="L90" s="824"/>
      <c r="M90" s="825"/>
      <c r="N90" s="55">
        <f>L87+L88+L89</f>
        <v>110298.53261568812</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477960.30800131516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9</v>
      </c>
      <c r="N37" s="276">
        <f t="shared" ref="N37:N43" si="0">K37/M37</f>
        <v>21072.122042295428</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101721.24993598952</v>
      </c>
      <c r="L38" s="274"/>
      <c r="M38" s="275">
        <v>9</v>
      </c>
      <c r="N38" s="276">
        <f t="shared" si="0"/>
        <v>11302.361103998835</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9</v>
      </c>
      <c r="N42" s="276">
        <f t="shared" si="0"/>
        <v>67831.120165649016</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172785.82125054323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827">
        <f>VLOOKUP(A65,TRANSPORTE!A6:D117,4,FALSE)</f>
        <v>1013.058320676468</v>
      </c>
      <c r="M65" s="828"/>
      <c r="N65" s="291">
        <f>K65*L65</f>
        <v>1266.3229008455851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2482.6025496417055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367523.33085584553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73504.666171169112</v>
      </c>
      <c r="M88" s="858"/>
      <c r="N88" s="54"/>
    </row>
    <row r="89" spans="1:14">
      <c r="B89" s="92" t="s">
        <v>973</v>
      </c>
      <c r="C89" s="93"/>
      <c r="D89" s="93"/>
      <c r="E89" s="93"/>
      <c r="F89" s="93"/>
      <c r="G89" s="93"/>
      <c r="H89" s="93"/>
      <c r="I89" s="90"/>
      <c r="J89" s="91"/>
      <c r="K89" s="308">
        <v>0.05</v>
      </c>
      <c r="L89" s="857">
        <f>N83*K89</f>
        <v>18376.166542792278</v>
      </c>
      <c r="M89" s="858"/>
      <c r="N89" s="54"/>
    </row>
    <row r="90" spans="1:14" ht="15.75" thickBot="1">
      <c r="B90" s="94" t="s">
        <v>974</v>
      </c>
      <c r="C90" s="95"/>
      <c r="D90" s="95"/>
      <c r="E90" s="95"/>
      <c r="F90" s="95"/>
      <c r="G90" s="95"/>
      <c r="H90" s="95"/>
      <c r="I90" s="96"/>
      <c r="J90" s="97"/>
      <c r="K90" s="309">
        <v>0.05</v>
      </c>
      <c r="L90" s="859">
        <f>N83*K90</f>
        <v>18376.166542792278</v>
      </c>
      <c r="M90" s="860"/>
      <c r="N90" s="54"/>
    </row>
    <row r="91" spans="1:14" ht="15.75" thickBot="1">
      <c r="B91" s="823" t="s">
        <v>953</v>
      </c>
      <c r="C91" s="824"/>
      <c r="D91" s="824"/>
      <c r="E91" s="824"/>
      <c r="F91" s="824"/>
      <c r="G91" s="824"/>
      <c r="H91" s="824"/>
      <c r="I91" s="824"/>
      <c r="J91" s="824"/>
      <c r="K91" s="824"/>
      <c r="L91" s="824"/>
      <c r="M91" s="825"/>
      <c r="N91" s="55">
        <f>L88+L89+L90</f>
        <v>110256.99925675368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477780.33011259919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1067</v>
      </c>
      <c r="C31" s="961" t="s">
        <v>1580</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7</v>
      </c>
      <c r="N37" s="276">
        <f t="shared" ref="N37:N43" si="0">K37/M37</f>
        <v>27092.728340094123</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101721.24993598952</v>
      </c>
      <c r="L38" s="274"/>
      <c r="M38" s="275">
        <v>7</v>
      </c>
      <c r="N38" s="276">
        <f t="shared" si="0"/>
        <v>14531.607133712789</v>
      </c>
    </row>
    <row r="39" spans="1:14">
      <c r="A39" t="s">
        <v>286</v>
      </c>
      <c r="B39" s="836" t="str">
        <f>VLOOKUP(A39,EQUIPOS!A9:D154,3,FALSE)</f>
        <v>Planta de asfalto en frio</v>
      </c>
      <c r="C39" s="837"/>
      <c r="D39" s="837"/>
      <c r="E39" s="837"/>
      <c r="F39" s="837"/>
      <c r="G39" s="837"/>
      <c r="H39" s="838"/>
      <c r="I39" s="271"/>
      <c r="J39" s="272"/>
      <c r="K39" s="273">
        <f>VLOOKUP(A39,EQUIPOS!A9:D166,4,FALSE)</f>
        <v>255276.59720186124</v>
      </c>
      <c r="L39" s="274"/>
      <c r="M39" s="275">
        <v>9</v>
      </c>
      <c r="N39" s="276">
        <f t="shared" si="0"/>
        <v>28364.066355762359</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7</v>
      </c>
      <c r="N42" s="276">
        <f t="shared" si="0"/>
        <v>87211.440212977308</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9</v>
      </c>
      <c r="N43" s="276">
        <f t="shared" si="0"/>
        <v>11302.361103998835</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1110.7358873587618</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201554.83561130401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827">
        <f>VLOOKUP(A64,TRANSPORTE!A6:D117,4,FALSE)</f>
        <v>1013.058320676468</v>
      </c>
      <c r="M64" s="828"/>
      <c r="N64" s="291">
        <f>K64*L64</f>
        <v>1266.3229008455851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2482.6025496417055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11107.358873587618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397680.76507580478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79536.153015160962</v>
      </c>
      <c r="M87" s="858"/>
      <c r="N87" s="54"/>
    </row>
    <row r="88" spans="1:14">
      <c r="B88" s="92" t="s">
        <v>973</v>
      </c>
      <c r="C88" s="93"/>
      <c r="D88" s="93"/>
      <c r="E88" s="93"/>
      <c r="F88" s="93"/>
      <c r="G88" s="93"/>
      <c r="H88" s="93"/>
      <c r="I88" s="90"/>
      <c r="J88" s="91"/>
      <c r="K88" s="308">
        <v>0.05</v>
      </c>
      <c r="L88" s="857">
        <f>N82*K88</f>
        <v>19884.038253790241</v>
      </c>
      <c r="M88" s="858"/>
      <c r="N88" s="54"/>
    </row>
    <row r="89" spans="1:14" ht="15.75" thickBot="1">
      <c r="B89" s="94" t="s">
        <v>974</v>
      </c>
      <c r="C89" s="95"/>
      <c r="D89" s="95"/>
      <c r="E89" s="95"/>
      <c r="F89" s="95"/>
      <c r="G89" s="95"/>
      <c r="H89" s="95"/>
      <c r="I89" s="96"/>
      <c r="J89" s="97"/>
      <c r="K89" s="309">
        <v>0.05</v>
      </c>
      <c r="L89" s="859">
        <f>N82*K89</f>
        <v>19884.038253790241</v>
      </c>
      <c r="M89" s="860"/>
      <c r="N89" s="54"/>
    </row>
    <row r="90" spans="1:14" ht="15.75" thickBot="1">
      <c r="B90" s="823" t="s">
        <v>953</v>
      </c>
      <c r="C90" s="824"/>
      <c r="D90" s="824"/>
      <c r="E90" s="824"/>
      <c r="F90" s="824"/>
      <c r="G90" s="824"/>
      <c r="H90" s="824"/>
      <c r="I90" s="824"/>
      <c r="J90" s="824"/>
      <c r="K90" s="824"/>
      <c r="L90" s="824"/>
      <c r="M90" s="825"/>
      <c r="N90" s="55">
        <f>L87+L88+L89</f>
        <v>119304.22952274143</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516984.99459854618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36"/>
      <c r="C47" s="837"/>
      <c r="D47" s="837"/>
      <c r="E47" s="837"/>
      <c r="F47" s="837"/>
      <c r="G47" s="837"/>
      <c r="H47" s="838"/>
      <c r="I47" s="839"/>
      <c r="J47" s="820"/>
      <c r="K47" s="273"/>
      <c r="L47" s="840"/>
      <c r="M47" s="841"/>
      <c r="N47" s="276"/>
    </row>
    <row r="48" spans="1:14">
      <c r="B48" s="836"/>
      <c r="C48" s="837"/>
      <c r="D48" s="837"/>
      <c r="E48" s="842"/>
      <c r="F48" s="837"/>
      <c r="G48" s="837"/>
      <c r="H48" s="838"/>
      <c r="I48" s="39"/>
      <c r="J48" s="40"/>
      <c r="K48" s="278"/>
      <c r="L48" s="280"/>
      <c r="M48" s="281"/>
      <c r="N48" s="282"/>
    </row>
    <row r="49" spans="1:14">
      <c r="B49" s="843" t="s">
        <v>952</v>
      </c>
      <c r="C49" s="844"/>
      <c r="D49" s="844"/>
      <c r="E49" s="41"/>
      <c r="F49" s="42"/>
      <c r="G49" s="42"/>
      <c r="H49" s="43"/>
      <c r="I49" s="39"/>
      <c r="J49" s="40"/>
      <c r="K49" s="283"/>
      <c r="L49" s="280"/>
      <c r="M49" s="405">
        <v>0.1</v>
      </c>
      <c r="N49" s="348">
        <f>N83*M49</f>
        <v>874.7045112950251</v>
      </c>
    </row>
    <row r="50" spans="1:14" ht="15.75" thickBot="1">
      <c r="B50" s="836"/>
      <c r="C50" s="837"/>
      <c r="D50" s="837"/>
      <c r="E50" s="837"/>
      <c r="F50" s="837"/>
      <c r="G50" s="837"/>
      <c r="H50" s="838"/>
      <c r="I50" s="845"/>
      <c r="J50" s="846"/>
      <c r="K50" s="44"/>
      <c r="L50" s="847"/>
      <c r="M50" s="848"/>
      <c r="N50" s="108"/>
    </row>
    <row r="51" spans="1:14" ht="15.75" thickBot="1">
      <c r="B51" s="823" t="s">
        <v>953</v>
      </c>
      <c r="C51" s="824"/>
      <c r="D51" s="824"/>
      <c r="E51" s="824"/>
      <c r="F51" s="824"/>
      <c r="G51" s="824"/>
      <c r="H51" s="824"/>
      <c r="I51" s="824"/>
      <c r="J51" s="824"/>
      <c r="K51" s="824"/>
      <c r="L51" s="824"/>
      <c r="M51" s="825"/>
      <c r="N51" s="398">
        <f>SUM(N36:N50)</f>
        <v>192029.07394850667</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14" t="s">
        <v>944</v>
      </c>
      <c r="C55" s="815"/>
      <c r="D55" s="815"/>
      <c r="E55" s="815"/>
      <c r="F55" s="815"/>
      <c r="G55" s="815"/>
      <c r="H55" s="815"/>
      <c r="I55" s="816"/>
      <c r="J55" s="319" t="s">
        <v>945</v>
      </c>
      <c r="K55" s="88" t="s">
        <v>946</v>
      </c>
      <c r="L55" s="817" t="s">
        <v>955</v>
      </c>
      <c r="M55" s="81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130159.70339508803</v>
      </c>
      <c r="N56" s="276">
        <f>K56*M56</f>
        <v>182223.58475312323</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12.495331525928451</v>
      </c>
      <c r="N57" s="276">
        <f>K57*M57</f>
        <v>312.38328814821131</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18"/>
      <c r="C60" s="819"/>
      <c r="D60" s="819"/>
      <c r="E60" s="819"/>
      <c r="F60" s="819"/>
      <c r="G60" s="819"/>
      <c r="H60" s="819"/>
      <c r="I60" s="820"/>
      <c r="J60" s="45"/>
      <c r="K60" s="47"/>
      <c r="L60" s="821"/>
      <c r="M60" s="822"/>
      <c r="N60" s="48"/>
    </row>
    <row r="61" spans="1:14" ht="15.75" thickBot="1">
      <c r="B61" s="823" t="s">
        <v>953</v>
      </c>
      <c r="C61" s="824"/>
      <c r="D61" s="824"/>
      <c r="E61" s="824"/>
      <c r="F61" s="824"/>
      <c r="G61" s="824"/>
      <c r="H61" s="824"/>
      <c r="I61" s="824"/>
      <c r="J61" s="824"/>
      <c r="K61" s="824"/>
      <c r="L61" s="824"/>
      <c r="M61" s="825"/>
      <c r="N61" s="398">
        <f>SUM(N56:N60)</f>
        <v>182535.96804127144</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827">
        <f>VLOOKUP(A66,TRANSPORTE!A5:D117,4,FALSE)</f>
        <v>868.77117771151472</v>
      </c>
      <c r="M66" s="828"/>
      <c r="N66" s="291">
        <f>K66*L66</f>
        <v>1216.2796487961205</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827">
        <f>VLOOKUP(A67,TRANSPORTE!A6:D117,4,FALSE)</f>
        <v>1168.5226366880022</v>
      </c>
      <c r="M67" s="828"/>
      <c r="N67" s="291">
        <f>K67*L67</f>
        <v>1460.6532958600028</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2676.9329446561233</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8747.0451129502508</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N51+N61+N72+N83</f>
        <v>385989.02004738449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77197.804009476895</v>
      </c>
      <c r="M90" s="858"/>
      <c r="N90" s="54"/>
    </row>
    <row r="91" spans="1:14">
      <c r="B91" s="92" t="s">
        <v>973</v>
      </c>
      <c r="C91" s="93"/>
      <c r="D91" s="93"/>
      <c r="E91" s="93"/>
      <c r="F91" s="93"/>
      <c r="G91" s="93"/>
      <c r="H91" s="93"/>
      <c r="I91" s="90"/>
      <c r="J91" s="91"/>
      <c r="K91" s="308">
        <v>0.05</v>
      </c>
      <c r="L91" s="857">
        <f>N85*K91</f>
        <v>19299.451002369224</v>
      </c>
      <c r="M91" s="858"/>
      <c r="N91" s="54"/>
    </row>
    <row r="92" spans="1:14" ht="15.75" thickBot="1">
      <c r="B92" s="94" t="s">
        <v>974</v>
      </c>
      <c r="C92" s="95"/>
      <c r="D92" s="95"/>
      <c r="E92" s="95"/>
      <c r="F92" s="95"/>
      <c r="G92" s="95"/>
      <c r="H92" s="95"/>
      <c r="I92" s="96"/>
      <c r="J92" s="97"/>
      <c r="K92" s="309">
        <v>0.05</v>
      </c>
      <c r="L92" s="859">
        <f>N85*K92</f>
        <v>19299.451002369224</v>
      </c>
      <c r="M92" s="860"/>
      <c r="N92" s="54"/>
    </row>
    <row r="93" spans="1:14" ht="15.75" thickBot="1">
      <c r="B93" s="823" t="s">
        <v>953</v>
      </c>
      <c r="C93" s="824"/>
      <c r="D93" s="824"/>
      <c r="E93" s="824"/>
      <c r="F93" s="824"/>
      <c r="G93" s="824"/>
      <c r="H93" s="824"/>
      <c r="I93" s="824"/>
      <c r="J93" s="824"/>
      <c r="K93" s="824"/>
      <c r="L93" s="824"/>
      <c r="M93" s="825"/>
      <c r="N93" s="55">
        <f>L90+L91+L92</f>
        <v>115796.70601421535</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501785.72606159985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00"/>
      <c r="K125" s="800"/>
      <c r="L125" s="800"/>
      <c r="M125" s="800"/>
      <c r="N125" s="801"/>
    </row>
    <row r="126" spans="2:14" ht="15.75" thickBot="1">
      <c r="B126" s="265" t="s">
        <v>2221</v>
      </c>
      <c r="C126" s="397"/>
      <c r="D126" s="397"/>
      <c r="E126" s="60"/>
      <c r="F126" s="60"/>
      <c r="G126" s="60"/>
      <c r="H126" s="60"/>
      <c r="I126" s="60"/>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827">
        <f>VLOOKUP(A65,TRANSPORTE!A6:D117,4,FALSE)</f>
        <v>1219.3279687179154</v>
      </c>
      <c r="M65" s="828"/>
      <c r="N65" s="291">
        <f>K65*L65</f>
        <v>1524.1599608973943</v>
      </c>
    </row>
    <row r="66" spans="1:15">
      <c r="B66" s="49"/>
      <c r="C66" s="50"/>
      <c r="D66" s="50"/>
      <c r="E66" s="50"/>
      <c r="F66" s="50"/>
      <c r="G66" s="50"/>
      <c r="H66" s="292"/>
      <c r="I66" s="283"/>
      <c r="J66" s="283"/>
      <c r="K66" s="283"/>
      <c r="L66" s="827"/>
      <c r="M66" s="828"/>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2740.4396096935147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386052.52671242191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77210.505342484379</v>
      </c>
      <c r="M88" s="858"/>
      <c r="N88" s="54"/>
    </row>
    <row r="89" spans="1:14">
      <c r="B89" s="92" t="s">
        <v>973</v>
      </c>
      <c r="C89" s="93"/>
      <c r="D89" s="93"/>
      <c r="E89" s="93"/>
      <c r="F89" s="93"/>
      <c r="G89" s="93"/>
      <c r="H89" s="93"/>
      <c r="I89" s="90"/>
      <c r="J89" s="91"/>
      <c r="K89" s="308">
        <v>0.05</v>
      </c>
      <c r="L89" s="857">
        <f>N83*K89</f>
        <v>19302.626335621095</v>
      </c>
      <c r="M89" s="858"/>
      <c r="N89" s="54"/>
    </row>
    <row r="90" spans="1:14" ht="15.75" thickBot="1">
      <c r="B90" s="94" t="s">
        <v>974</v>
      </c>
      <c r="C90" s="95"/>
      <c r="D90" s="95"/>
      <c r="E90" s="95"/>
      <c r="F90" s="95"/>
      <c r="G90" s="95"/>
      <c r="H90" s="95"/>
      <c r="I90" s="96"/>
      <c r="J90" s="97"/>
      <c r="K90" s="309">
        <v>0.05</v>
      </c>
      <c r="L90" s="859">
        <f>N83*K90</f>
        <v>19302.626335621095</v>
      </c>
      <c r="M90" s="860"/>
      <c r="N90" s="54"/>
    </row>
    <row r="91" spans="1:14" ht="15.75" thickBot="1">
      <c r="B91" s="823" t="s">
        <v>953</v>
      </c>
      <c r="C91" s="824"/>
      <c r="D91" s="824"/>
      <c r="E91" s="824"/>
      <c r="F91" s="824"/>
      <c r="G91" s="824"/>
      <c r="H91" s="824"/>
      <c r="I91" s="824"/>
      <c r="J91" s="824"/>
      <c r="K91" s="824"/>
      <c r="L91" s="824"/>
      <c r="M91" s="825"/>
      <c r="N91" s="55">
        <f>L88+L89+L90</f>
        <v>115815.75801372658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501868.28472614847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ht="15" customHeight="1">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192029.07394850667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827">
        <f>VLOOKUP(A64,TRANSPORTE!A6:D117,4,FALSE)</f>
        <v>1168.5226366880022</v>
      </c>
      <c r="M64" s="828"/>
      <c r="N64" s="291">
        <f>K64*L64</f>
        <v>1460.6532958600028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2676.9329446561233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385989.02004738449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77197.804009476895</v>
      </c>
      <c r="M87" s="858"/>
      <c r="N87" s="54"/>
    </row>
    <row r="88" spans="1:14">
      <c r="B88" s="92" t="s">
        <v>973</v>
      </c>
      <c r="C88" s="93"/>
      <c r="D88" s="93"/>
      <c r="E88" s="93"/>
      <c r="F88" s="93"/>
      <c r="G88" s="93"/>
      <c r="H88" s="93"/>
      <c r="I88" s="90"/>
      <c r="J88" s="91"/>
      <c r="K88" s="308">
        <v>0.05</v>
      </c>
      <c r="L88" s="857">
        <f>N82*K88</f>
        <v>19299.451002369224</v>
      </c>
      <c r="M88" s="858"/>
      <c r="N88" s="54"/>
    </row>
    <row r="89" spans="1:14" ht="15.75" thickBot="1">
      <c r="B89" s="94" t="s">
        <v>974</v>
      </c>
      <c r="C89" s="95"/>
      <c r="D89" s="95"/>
      <c r="E89" s="95"/>
      <c r="F89" s="95"/>
      <c r="G89" s="95"/>
      <c r="H89" s="95"/>
      <c r="I89" s="96"/>
      <c r="J89" s="97"/>
      <c r="K89" s="309">
        <v>0.05</v>
      </c>
      <c r="L89" s="859">
        <f>N82*K89</f>
        <v>19299.451002369224</v>
      </c>
      <c r="M89" s="860"/>
      <c r="N89" s="54"/>
    </row>
    <row r="90" spans="1:14" ht="15.75" thickBot="1">
      <c r="B90" s="823" t="s">
        <v>953</v>
      </c>
      <c r="C90" s="824"/>
      <c r="D90" s="824"/>
      <c r="E90" s="824"/>
      <c r="F90" s="824"/>
      <c r="G90" s="824"/>
      <c r="H90" s="824"/>
      <c r="I90" s="824"/>
      <c r="J90" s="824"/>
      <c r="K90" s="824"/>
      <c r="L90" s="824"/>
      <c r="M90" s="825"/>
      <c r="N90" s="55">
        <f>L87+L88+L89</f>
        <v>115796.70601421535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501785.72606159985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192029.07394850667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385933.13418215158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77186.626836430325</v>
      </c>
      <c r="M87" s="858"/>
      <c r="N87" s="54"/>
    </row>
    <row r="88" spans="1:14">
      <c r="B88" s="92" t="s">
        <v>973</v>
      </c>
      <c r="C88" s="93"/>
      <c r="D88" s="93"/>
      <c r="E88" s="93"/>
      <c r="F88" s="93"/>
      <c r="G88" s="93"/>
      <c r="H88" s="93"/>
      <c r="I88" s="90"/>
      <c r="J88" s="91"/>
      <c r="K88" s="308">
        <v>0.05</v>
      </c>
      <c r="L88" s="857">
        <f>N82*K88</f>
        <v>19296.656709107581</v>
      </c>
      <c r="M88" s="858"/>
      <c r="N88" s="54"/>
    </row>
    <row r="89" spans="1:14" ht="15.75" thickBot="1">
      <c r="B89" s="94" t="s">
        <v>974</v>
      </c>
      <c r="C89" s="95"/>
      <c r="D89" s="95"/>
      <c r="E89" s="95"/>
      <c r="F89" s="95"/>
      <c r="G89" s="95"/>
      <c r="H89" s="95"/>
      <c r="I89" s="96"/>
      <c r="J89" s="97"/>
      <c r="K89" s="309">
        <v>0.05</v>
      </c>
      <c r="L89" s="859">
        <f>N82*K89</f>
        <v>19296.656709107581</v>
      </c>
      <c r="M89" s="860"/>
      <c r="N89" s="54"/>
    </row>
    <row r="90" spans="1:14" ht="15.75" thickBot="1">
      <c r="B90" s="823" t="s">
        <v>953</v>
      </c>
      <c r="C90" s="824"/>
      <c r="D90" s="824"/>
      <c r="E90" s="824"/>
      <c r="F90" s="824"/>
      <c r="G90" s="824"/>
      <c r="H90" s="824"/>
      <c r="I90" s="824"/>
      <c r="J90" s="824"/>
      <c r="K90" s="824"/>
      <c r="L90" s="824"/>
      <c r="M90" s="825"/>
      <c r="N90" s="55">
        <f>L87+L88+L89</f>
        <v>115779.94025464549</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501713.07443679706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1293</v>
      </c>
      <c r="B65" s="49" t="str">
        <f>VLOOKUP(A65,TRANSPORTE!A6:D117,3,FALSE)</f>
        <v>Transporte de mezcla</v>
      </c>
      <c r="C65" s="50"/>
      <c r="D65" s="50"/>
      <c r="E65" s="50"/>
      <c r="F65" s="50"/>
      <c r="G65" s="50"/>
      <c r="H65" s="315" t="s">
        <v>1468</v>
      </c>
      <c r="I65" s="283">
        <v>1.25</v>
      </c>
      <c r="J65" s="290">
        <v>1</v>
      </c>
      <c r="K65" s="283">
        <f>I65*J65</f>
        <v>1.25</v>
      </c>
      <c r="L65" s="827">
        <f>VLOOKUP(A65,TRANSPORTE!A6:D117,4,FALSE)</f>
        <v>1219.3279687179154</v>
      </c>
      <c r="M65" s="828"/>
      <c r="N65" s="291">
        <f>K65*L65</f>
        <v>1524.1599608973943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2740.4396096935147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386052.52671242191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77210.505342484379</v>
      </c>
      <c r="M88" s="858"/>
      <c r="N88" s="54"/>
    </row>
    <row r="89" spans="1:14">
      <c r="B89" s="92" t="s">
        <v>973</v>
      </c>
      <c r="C89" s="93"/>
      <c r="D89" s="93"/>
      <c r="E89" s="93"/>
      <c r="F89" s="93"/>
      <c r="G89" s="93"/>
      <c r="H89" s="93"/>
      <c r="I89" s="90"/>
      <c r="J89" s="91"/>
      <c r="K89" s="308">
        <v>0.05</v>
      </c>
      <c r="L89" s="857">
        <f>N83*K89</f>
        <v>19302.626335621095</v>
      </c>
      <c r="M89" s="858"/>
      <c r="N89" s="54"/>
    </row>
    <row r="90" spans="1:14" ht="15.75" thickBot="1">
      <c r="B90" s="94" t="s">
        <v>974</v>
      </c>
      <c r="C90" s="95"/>
      <c r="D90" s="95"/>
      <c r="E90" s="95"/>
      <c r="F90" s="95"/>
      <c r="G90" s="95"/>
      <c r="H90" s="95"/>
      <c r="I90" s="96"/>
      <c r="J90" s="97"/>
      <c r="K90" s="309">
        <v>0.05</v>
      </c>
      <c r="L90" s="859">
        <f>N83*K90</f>
        <v>19302.626335621095</v>
      </c>
      <c r="M90" s="860"/>
      <c r="N90" s="54"/>
    </row>
    <row r="91" spans="1:14" ht="15.75" thickBot="1">
      <c r="B91" s="823" t="s">
        <v>953</v>
      </c>
      <c r="C91" s="824"/>
      <c r="D91" s="824"/>
      <c r="E91" s="824"/>
      <c r="F91" s="824"/>
      <c r="G91" s="824"/>
      <c r="H91" s="824"/>
      <c r="I91" s="824"/>
      <c r="J91" s="824"/>
      <c r="K91" s="824"/>
      <c r="L91" s="824"/>
      <c r="M91" s="825"/>
      <c r="N91" s="55">
        <f>L88+L89+L90</f>
        <v>115815.75801372658</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501868.28472614847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8</v>
      </c>
      <c r="N37" s="276">
        <f t="shared" ref="N37:N43" si="0">K37/M37</f>
        <v>23706.137297582358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8</v>
      </c>
      <c r="N38" s="276">
        <f t="shared" si="0"/>
        <v>14940.30858434846</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8</v>
      </c>
      <c r="N39" s="276">
        <f t="shared" si="0"/>
        <v>71343.978764480125</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8</v>
      </c>
      <c r="N42" s="276">
        <f t="shared" si="0"/>
        <v>76310.010186355139</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8</v>
      </c>
      <c r="N43" s="276">
        <f t="shared" si="0"/>
        <v>12715.156241998689</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231929.38155360348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827">
        <f>VLOOKUP(A64,TRANSPORTE!A6:D117,4,FALSE)</f>
        <v>1168.5226366880022</v>
      </c>
      <c r="M64" s="828"/>
      <c r="N64" s="291">
        <f>K64*L64</f>
        <v>1460.6532958600028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2676.9329446561233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426861.22155392019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85372.244310784037</v>
      </c>
      <c r="M87" s="858"/>
      <c r="N87" s="54"/>
    </row>
    <row r="88" spans="1:14">
      <c r="B88" s="92" t="s">
        <v>973</v>
      </c>
      <c r="C88" s="93"/>
      <c r="D88" s="93"/>
      <c r="E88" s="93"/>
      <c r="F88" s="93"/>
      <c r="G88" s="93"/>
      <c r="H88" s="93"/>
      <c r="I88" s="90"/>
      <c r="J88" s="91"/>
      <c r="K88" s="308">
        <v>0.05</v>
      </c>
      <c r="L88" s="857">
        <f>N82*K88</f>
        <v>21343.061077696009</v>
      </c>
      <c r="M88" s="858"/>
      <c r="N88" s="54"/>
    </row>
    <row r="89" spans="1:14" ht="15.75" thickBot="1">
      <c r="B89" s="94" t="s">
        <v>974</v>
      </c>
      <c r="C89" s="95"/>
      <c r="D89" s="95"/>
      <c r="E89" s="95"/>
      <c r="F89" s="95"/>
      <c r="G89" s="95"/>
      <c r="H89" s="95"/>
      <c r="I89" s="96"/>
      <c r="J89" s="97"/>
      <c r="K89" s="309">
        <v>0.05</v>
      </c>
      <c r="L89" s="859">
        <f>N82*K89</f>
        <v>21343.061077696009</v>
      </c>
      <c r="M89" s="860"/>
      <c r="N89" s="54"/>
    </row>
    <row r="90" spans="1:14" ht="15.75" thickBot="1">
      <c r="B90" s="823" t="s">
        <v>953</v>
      </c>
      <c r="C90" s="824"/>
      <c r="D90" s="824"/>
      <c r="E90" s="824"/>
      <c r="F90" s="824"/>
      <c r="G90" s="824"/>
      <c r="H90" s="824"/>
      <c r="I90" s="824"/>
      <c r="J90" s="824"/>
      <c r="K90" s="824"/>
      <c r="L90" s="824"/>
      <c r="M90" s="825"/>
      <c r="N90" s="55">
        <f>L87+L88+L89</f>
        <v>128058.36646617606</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554919.5880200963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8</v>
      </c>
      <c r="N37" s="276">
        <f t="shared" ref="N37:N43" si="0">K37/M37</f>
        <v>23706.137297582358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8</v>
      </c>
      <c r="N38" s="276">
        <f t="shared" si="0"/>
        <v>14940.30858434846</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8</v>
      </c>
      <c r="N39" s="276">
        <f t="shared" si="0"/>
        <v>71343.978764480125</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8</v>
      </c>
      <c r="N42" s="276">
        <f t="shared" si="0"/>
        <v>76310.010186355139</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8</v>
      </c>
      <c r="N43" s="276">
        <f t="shared" si="0"/>
        <v>12715.156241998689</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231929.38155360348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426805.33568868728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85361.067137737467</v>
      </c>
      <c r="M87" s="858"/>
      <c r="N87" s="54"/>
    </row>
    <row r="88" spans="1:14">
      <c r="B88" s="92" t="s">
        <v>973</v>
      </c>
      <c r="C88" s="93"/>
      <c r="D88" s="93"/>
      <c r="E88" s="93"/>
      <c r="F88" s="93"/>
      <c r="G88" s="93"/>
      <c r="H88" s="93"/>
      <c r="I88" s="90"/>
      <c r="J88" s="91"/>
      <c r="K88" s="308">
        <v>0.05</v>
      </c>
      <c r="L88" s="857">
        <f>N82*K88</f>
        <v>21340.266784434367</v>
      </c>
      <c r="M88" s="858"/>
      <c r="N88" s="54"/>
    </row>
    <row r="89" spans="1:14" ht="15.75" thickBot="1">
      <c r="B89" s="94" t="s">
        <v>974</v>
      </c>
      <c r="C89" s="95"/>
      <c r="D89" s="95"/>
      <c r="E89" s="95"/>
      <c r="F89" s="95"/>
      <c r="G89" s="95"/>
      <c r="H89" s="95"/>
      <c r="I89" s="96"/>
      <c r="J89" s="97"/>
      <c r="K89" s="309">
        <v>0.05</v>
      </c>
      <c r="L89" s="859">
        <f>N82*K89</f>
        <v>21340.266784434367</v>
      </c>
      <c r="M89" s="860"/>
      <c r="N89" s="54"/>
    </row>
    <row r="90" spans="1:14" ht="15.75" thickBot="1">
      <c r="B90" s="823" t="s">
        <v>953</v>
      </c>
      <c r="C90" s="824"/>
      <c r="D90" s="824"/>
      <c r="E90" s="824"/>
      <c r="F90" s="824"/>
      <c r="G90" s="824"/>
      <c r="H90" s="824"/>
      <c r="I90" s="824"/>
      <c r="J90" s="824"/>
      <c r="K90" s="824"/>
      <c r="L90" s="824"/>
      <c r="M90" s="825"/>
      <c r="N90" s="55">
        <f>L87+L88+L89</f>
        <v>128041.6007066062</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554846.93639529345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8</v>
      </c>
      <c r="N37" s="276">
        <f t="shared" ref="N37:N43" si="0">K37/M37</f>
        <v>23706.137297582358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8</v>
      </c>
      <c r="N38" s="276">
        <f t="shared" si="0"/>
        <v>14940.30858434846</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8</v>
      </c>
      <c r="N39" s="276">
        <f t="shared" si="0"/>
        <v>71343.978764480125</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8</v>
      </c>
      <c r="N42" s="276">
        <f t="shared" si="0"/>
        <v>76310.010186355139</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8</v>
      </c>
      <c r="N43" s="276">
        <f t="shared" si="0"/>
        <v>12715.156241998689</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231929.38155360348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426805.33568868728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85361.067137737467</v>
      </c>
      <c r="M87" s="858"/>
      <c r="N87" s="54"/>
    </row>
    <row r="88" spans="1:14">
      <c r="B88" s="92" t="s">
        <v>973</v>
      </c>
      <c r="C88" s="93"/>
      <c r="D88" s="93"/>
      <c r="E88" s="93"/>
      <c r="F88" s="93"/>
      <c r="G88" s="93"/>
      <c r="H88" s="93"/>
      <c r="I88" s="90"/>
      <c r="J88" s="91"/>
      <c r="K88" s="308">
        <v>0.05</v>
      </c>
      <c r="L88" s="857">
        <f>N82*K88</f>
        <v>21340.266784434367</v>
      </c>
      <c r="M88" s="858"/>
      <c r="N88" s="54"/>
    </row>
    <row r="89" spans="1:14" ht="15.75" thickBot="1">
      <c r="B89" s="94" t="s">
        <v>974</v>
      </c>
      <c r="C89" s="95"/>
      <c r="D89" s="95"/>
      <c r="E89" s="95"/>
      <c r="F89" s="95"/>
      <c r="G89" s="95"/>
      <c r="H89" s="95"/>
      <c r="I89" s="96"/>
      <c r="J89" s="97"/>
      <c r="K89" s="309">
        <v>0.05</v>
      </c>
      <c r="L89" s="859">
        <f>N82*K89</f>
        <v>21340.266784434367</v>
      </c>
      <c r="M89" s="860"/>
      <c r="N89" s="54"/>
    </row>
    <row r="90" spans="1:14" ht="15.75" thickBot="1">
      <c r="B90" s="823" t="s">
        <v>953</v>
      </c>
      <c r="C90" s="824"/>
      <c r="D90" s="824"/>
      <c r="E90" s="824"/>
      <c r="F90" s="824"/>
      <c r="G90" s="824"/>
      <c r="H90" s="824"/>
      <c r="I90" s="824"/>
      <c r="J90" s="824"/>
      <c r="K90" s="824"/>
      <c r="L90" s="824"/>
      <c r="M90" s="825"/>
      <c r="N90" s="55">
        <f>L87+L88+L89</f>
        <v>128041.6007066062</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554846.93639529345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192029.07394850667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385933.13418215158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77186.626836430325</v>
      </c>
      <c r="M87" s="858"/>
      <c r="N87" s="54"/>
    </row>
    <row r="88" spans="1:14">
      <c r="B88" s="92" t="s">
        <v>973</v>
      </c>
      <c r="C88" s="93"/>
      <c r="D88" s="93"/>
      <c r="E88" s="93"/>
      <c r="F88" s="93"/>
      <c r="G88" s="93"/>
      <c r="H88" s="93"/>
      <c r="I88" s="90"/>
      <c r="J88" s="91"/>
      <c r="K88" s="308">
        <v>0.05</v>
      </c>
      <c r="L88" s="857">
        <f>N82*K88</f>
        <v>19296.656709107581</v>
      </c>
      <c r="M88" s="858"/>
      <c r="N88" s="54"/>
    </row>
    <row r="89" spans="1:14" ht="15.75" thickBot="1">
      <c r="B89" s="94" t="s">
        <v>974</v>
      </c>
      <c r="C89" s="95"/>
      <c r="D89" s="95"/>
      <c r="E89" s="95"/>
      <c r="F89" s="95"/>
      <c r="G89" s="95"/>
      <c r="H89" s="95"/>
      <c r="I89" s="96"/>
      <c r="J89" s="97"/>
      <c r="K89" s="309">
        <v>0.05</v>
      </c>
      <c r="L89" s="859">
        <f>N82*K89</f>
        <v>19296.656709107581</v>
      </c>
      <c r="M89" s="860"/>
      <c r="N89" s="54"/>
    </row>
    <row r="90" spans="1:14" ht="15.75" thickBot="1">
      <c r="B90" s="823" t="s">
        <v>953</v>
      </c>
      <c r="C90" s="824"/>
      <c r="D90" s="824"/>
      <c r="E90" s="824"/>
      <c r="F90" s="824"/>
      <c r="G90" s="824"/>
      <c r="H90" s="824"/>
      <c r="I90" s="824"/>
      <c r="J90" s="824"/>
      <c r="K90" s="824"/>
      <c r="L90" s="824"/>
      <c r="M90" s="825"/>
      <c r="N90" s="55">
        <f>L87+L88+L89</f>
        <v>115779.94025464549</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501713.07443679706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130"/>
    </row>
    <row r="81" spans="1:14" ht="15.75" thickBot="1">
      <c r="B81" s="829" t="s">
        <v>953</v>
      </c>
      <c r="C81" s="830"/>
      <c r="D81" s="830"/>
      <c r="E81" s="830"/>
      <c r="F81" s="830"/>
      <c r="G81" s="830"/>
      <c r="H81" s="830"/>
      <c r="I81" s="830"/>
      <c r="J81" s="830"/>
      <c r="K81" s="830"/>
      <c r="L81" s="830"/>
      <c r="M81" s="831"/>
      <c r="N81" s="464">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192029.07394850667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385933.13418215158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77186.626836430325</v>
      </c>
      <c r="M87" s="858"/>
      <c r="N87" s="54"/>
    </row>
    <row r="88" spans="1:14">
      <c r="B88" s="92" t="s">
        <v>973</v>
      </c>
      <c r="C88" s="93"/>
      <c r="D88" s="93"/>
      <c r="E88" s="93"/>
      <c r="F88" s="93"/>
      <c r="G88" s="93"/>
      <c r="H88" s="93"/>
      <c r="I88" s="90"/>
      <c r="J88" s="91"/>
      <c r="K88" s="308">
        <v>0.05</v>
      </c>
      <c r="L88" s="857">
        <f>N82*K88</f>
        <v>19296.656709107581</v>
      </c>
      <c r="M88" s="858"/>
      <c r="N88" s="54"/>
    </row>
    <row r="89" spans="1:14" ht="15.75" thickBot="1">
      <c r="B89" s="94" t="s">
        <v>974</v>
      </c>
      <c r="C89" s="95"/>
      <c r="D89" s="95"/>
      <c r="E89" s="95"/>
      <c r="F89" s="95"/>
      <c r="G89" s="95"/>
      <c r="H89" s="95"/>
      <c r="I89" s="96"/>
      <c r="J89" s="97"/>
      <c r="K89" s="309">
        <v>0.05</v>
      </c>
      <c r="L89" s="859">
        <f>N82*K89</f>
        <v>19296.656709107581</v>
      </c>
      <c r="M89" s="860"/>
      <c r="N89" s="54"/>
    </row>
    <row r="90" spans="1:14" ht="15.75" thickBot="1">
      <c r="B90" s="823" t="s">
        <v>953</v>
      </c>
      <c r="C90" s="824"/>
      <c r="D90" s="824"/>
      <c r="E90" s="824"/>
      <c r="F90" s="824"/>
      <c r="G90" s="824"/>
      <c r="H90" s="824"/>
      <c r="I90" s="824"/>
      <c r="J90" s="824"/>
      <c r="K90" s="824"/>
      <c r="L90" s="824"/>
      <c r="M90" s="825"/>
      <c r="N90" s="55">
        <f>L87+L88+L89</f>
        <v>115779.94025464549</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501713.07443679706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8</v>
      </c>
      <c r="N37" s="276">
        <f t="shared" ref="N37:N43" si="0">K37/M37</f>
        <v>23706.137297582358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8</v>
      </c>
      <c r="N38" s="276">
        <f t="shared" si="0"/>
        <v>14940.30858434846</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8</v>
      </c>
      <c r="N39" s="276">
        <f t="shared" si="0"/>
        <v>71343.978764480125</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8</v>
      </c>
      <c r="N42" s="276">
        <f t="shared" si="0"/>
        <v>76310.010186355139</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8</v>
      </c>
      <c r="N43" s="276">
        <f t="shared" si="0"/>
        <v>12715.156241998689</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231929.38155360348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426805.33568868728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85361.067137737467</v>
      </c>
      <c r="M87" s="858"/>
      <c r="N87" s="54"/>
    </row>
    <row r="88" spans="1:14">
      <c r="B88" s="92" t="s">
        <v>973</v>
      </c>
      <c r="C88" s="93"/>
      <c r="D88" s="93"/>
      <c r="E88" s="93"/>
      <c r="F88" s="93"/>
      <c r="G88" s="93"/>
      <c r="H88" s="93"/>
      <c r="I88" s="90"/>
      <c r="J88" s="91"/>
      <c r="K88" s="308">
        <v>0.05</v>
      </c>
      <c r="L88" s="857">
        <f>N82*K88</f>
        <v>21340.266784434367</v>
      </c>
      <c r="M88" s="858"/>
      <c r="N88" s="54"/>
    </row>
    <row r="89" spans="1:14" ht="15.75" thickBot="1">
      <c r="B89" s="94" t="s">
        <v>974</v>
      </c>
      <c r="C89" s="95"/>
      <c r="D89" s="95"/>
      <c r="E89" s="95"/>
      <c r="F89" s="95"/>
      <c r="G89" s="95"/>
      <c r="H89" s="95"/>
      <c r="I89" s="96"/>
      <c r="J89" s="97"/>
      <c r="K89" s="309">
        <v>0.05</v>
      </c>
      <c r="L89" s="859">
        <f>N82*K89</f>
        <v>21340.266784434367</v>
      </c>
      <c r="M89" s="860"/>
      <c r="N89" s="54"/>
    </row>
    <row r="90" spans="1:14" ht="15.75" thickBot="1">
      <c r="B90" s="823" t="s">
        <v>953</v>
      </c>
      <c r="C90" s="824"/>
      <c r="D90" s="824"/>
      <c r="E90" s="824"/>
      <c r="F90" s="824"/>
      <c r="G90" s="824"/>
      <c r="H90" s="824"/>
      <c r="I90" s="824"/>
      <c r="J90" s="824"/>
      <c r="K90" s="824"/>
      <c r="L90" s="824"/>
      <c r="M90" s="825"/>
      <c r="N90" s="55">
        <f>L87+L88+L89</f>
        <v>128041.6007066062</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554846.93639529345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192029.07394850667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12.495331525928451</v>
      </c>
      <c r="N54" s="276">
        <f>K54*M54</f>
        <v>312.38328814821131</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182535.96804127144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827">
        <f>VLOOKUP(A64,TRANSPORTE!A6:D117,4,FALSE)</f>
        <v>1123.8139445016786</v>
      </c>
      <c r="M64" s="828"/>
      <c r="N64" s="291">
        <f>K64*L64</f>
        <v>1404.7674306270983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2621.0470794232187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385933.13418215158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77186.626836430325</v>
      </c>
      <c r="M87" s="858"/>
      <c r="N87" s="54"/>
    </row>
    <row r="88" spans="1:14">
      <c r="B88" s="92" t="s">
        <v>973</v>
      </c>
      <c r="C88" s="93"/>
      <c r="D88" s="93"/>
      <c r="E88" s="93"/>
      <c r="F88" s="93"/>
      <c r="G88" s="93"/>
      <c r="H88" s="93"/>
      <c r="I88" s="90"/>
      <c r="J88" s="91"/>
      <c r="K88" s="308">
        <v>0.05</v>
      </c>
      <c r="L88" s="857">
        <f>N82*K88</f>
        <v>19296.656709107581</v>
      </c>
      <c r="M88" s="858"/>
      <c r="N88" s="54"/>
    </row>
    <row r="89" spans="1:14" ht="15.75" thickBot="1">
      <c r="B89" s="94" t="s">
        <v>974</v>
      </c>
      <c r="C89" s="95"/>
      <c r="D89" s="95"/>
      <c r="E89" s="95"/>
      <c r="F89" s="95"/>
      <c r="G89" s="95"/>
      <c r="H89" s="95"/>
      <c r="I89" s="96"/>
      <c r="J89" s="97"/>
      <c r="K89" s="309">
        <v>0.05</v>
      </c>
      <c r="L89" s="859">
        <f>N82*K89</f>
        <v>19296.656709107581</v>
      </c>
      <c r="M89" s="860"/>
      <c r="N89" s="54"/>
    </row>
    <row r="90" spans="1:14" ht="15.75" thickBot="1">
      <c r="B90" s="823" t="s">
        <v>953</v>
      </c>
      <c r="C90" s="824"/>
      <c r="D90" s="824"/>
      <c r="E90" s="824"/>
      <c r="F90" s="824"/>
      <c r="G90" s="824"/>
      <c r="H90" s="824"/>
      <c r="I90" s="824"/>
      <c r="J90" s="824"/>
      <c r="K90" s="824"/>
      <c r="L90" s="824"/>
      <c r="M90" s="825"/>
      <c r="N90" s="55">
        <f>L87+L88+L89</f>
        <v>115779.94025464549</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501713.07443679706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104264.28118438926</v>
      </c>
      <c r="L36" s="274"/>
      <c r="M36" s="275">
        <v>30</v>
      </c>
      <c r="N36" s="276">
        <f>K36/M36</f>
        <v>3475.4760394796417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119522.46867478768</v>
      </c>
      <c r="L38" s="274"/>
      <c r="M38" s="275">
        <v>10</v>
      </c>
      <c r="N38" s="276">
        <f t="shared" si="0"/>
        <v>11952.246867478769</v>
      </c>
    </row>
    <row r="39" spans="1:14">
      <c r="A39" t="s">
        <v>284</v>
      </c>
      <c r="B39" s="836" t="str">
        <f>VLOOKUP(A39,EQUIPOS!A9:D154,3,FALSE)</f>
        <v>Planta de asfalto en caliente</v>
      </c>
      <c r="C39" s="837"/>
      <c r="D39" s="837"/>
      <c r="E39" s="837"/>
      <c r="F39" s="837"/>
      <c r="G39" s="837"/>
      <c r="H39" s="838"/>
      <c r="I39" s="271"/>
      <c r="J39" s="272"/>
      <c r="K39" s="273">
        <f>VLOOKUP(A39,EQUIPOS!A9:D166,4,FALSE)</f>
        <v>570751.830115841</v>
      </c>
      <c r="L39" s="274"/>
      <c r="M39" s="275">
        <v>10</v>
      </c>
      <c r="N39" s="276">
        <f t="shared" si="0"/>
        <v>57075.1830115841</v>
      </c>
    </row>
    <row r="40" spans="1:14">
      <c r="A40" t="s">
        <v>290</v>
      </c>
      <c r="B40" s="836" t="str">
        <f>VLOOKUP(A40,EQUIPOS!A10:D154,3,FALSE)</f>
        <v>Planta trituradora</v>
      </c>
      <c r="C40" s="837"/>
      <c r="D40" s="837"/>
      <c r="E40" s="837"/>
      <c r="F40" s="837"/>
      <c r="G40" s="837"/>
      <c r="H40" s="838"/>
      <c r="I40" s="271"/>
      <c r="J40" s="272"/>
      <c r="K40" s="273">
        <f>VLOOKUP(A40,EQUIPOS!A10:D167,4,FALSE)</f>
        <v>694066.46698824246</v>
      </c>
      <c r="L40" s="274"/>
      <c r="M40" s="275">
        <v>30</v>
      </c>
      <c r="N40" s="276">
        <f t="shared" si="0"/>
        <v>23135.548899608082</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159926.14914936273</v>
      </c>
      <c r="L41" s="274"/>
      <c r="M41" s="275">
        <v>30</v>
      </c>
      <c r="N41" s="276">
        <f t="shared" si="0"/>
        <v>5330.8716383120909</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610480.08149084111</v>
      </c>
      <c r="L42" s="274"/>
      <c r="M42" s="275">
        <v>10</v>
      </c>
      <c r="N42" s="276">
        <f t="shared" si="0"/>
        <v>61048.008149084111</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192029.07394850667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130159.70339508803</v>
      </c>
      <c r="N54" s="276">
        <f>K54*M54</f>
        <v>182223.58475312323</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12.495331525928451</v>
      </c>
      <c r="N55" s="276">
        <f>K55*M55</f>
        <v>312.38328814821131</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182535.96804127144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827">
        <f>VLOOKUP(A64,TRANSPORTE!A5:D117,4,FALSE)</f>
        <v>868.77117771151472</v>
      </c>
      <c r="M64" s="828"/>
      <c r="N64" s="291">
        <f>K64*L64</f>
        <v>1216.2796487961205</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827">
        <f>VLOOKUP(A65,TRANSPORTE!A6:D117,4,FALSE)</f>
        <v>1123.8139445016786</v>
      </c>
      <c r="M65" s="828"/>
      <c r="N65" s="291">
        <f>K65*L65</f>
        <v>1404.7674306270983</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2621.0470794232187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385933.13418215158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77186.626836430325</v>
      </c>
      <c r="M88" s="858"/>
      <c r="N88" s="54"/>
    </row>
    <row r="89" spans="1:14">
      <c r="B89" s="92" t="s">
        <v>973</v>
      </c>
      <c r="C89" s="93"/>
      <c r="D89" s="93"/>
      <c r="E89" s="93"/>
      <c r="F89" s="93"/>
      <c r="G89" s="93"/>
      <c r="H89" s="93"/>
      <c r="I89" s="90"/>
      <c r="J89" s="91"/>
      <c r="K89" s="308">
        <v>0.05</v>
      </c>
      <c r="L89" s="857">
        <f>N83*K89</f>
        <v>19296.656709107581</v>
      </c>
      <c r="M89" s="858"/>
      <c r="N89" s="54"/>
    </row>
    <row r="90" spans="1:14" ht="15.75" thickBot="1">
      <c r="B90" s="94" t="s">
        <v>974</v>
      </c>
      <c r="C90" s="95"/>
      <c r="D90" s="95"/>
      <c r="E90" s="95"/>
      <c r="F90" s="95"/>
      <c r="G90" s="95"/>
      <c r="H90" s="95"/>
      <c r="I90" s="96"/>
      <c r="J90" s="97"/>
      <c r="K90" s="309">
        <v>0.05</v>
      </c>
      <c r="L90" s="859">
        <f>N83*K90</f>
        <v>19296.656709107581</v>
      </c>
      <c r="M90" s="860"/>
      <c r="N90" s="54"/>
    </row>
    <row r="91" spans="1:14" ht="15.75" thickBot="1">
      <c r="B91" s="823" t="s">
        <v>953</v>
      </c>
      <c r="C91" s="824"/>
      <c r="D91" s="824"/>
      <c r="E91" s="824"/>
      <c r="F91" s="824"/>
      <c r="G91" s="824"/>
      <c r="H91" s="824"/>
      <c r="I91" s="824"/>
      <c r="J91" s="824"/>
      <c r="K91" s="824"/>
      <c r="L91" s="824"/>
      <c r="M91" s="825"/>
      <c r="N91" s="55">
        <f>L88+L89+L90</f>
        <v>115779.94025464549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501713.07443679706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00"/>
      <c r="K123" s="800"/>
      <c r="L123" s="800"/>
      <c r="M123" s="800"/>
      <c r="N123" s="801"/>
    </row>
    <row r="124" spans="2:14" ht="15.75" thickBot="1">
      <c r="B124" s="265" t="s">
        <v>2221</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101721.24993598952</v>
      </c>
      <c r="L36" s="274"/>
      <c r="M36" s="275">
        <v>30</v>
      </c>
      <c r="N36" s="276">
        <f>K36/M36</f>
        <v>3390.7083311996507</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189649.09838065886</v>
      </c>
      <c r="L37" s="274"/>
      <c r="M37" s="275">
        <v>10</v>
      </c>
      <c r="N37" s="276">
        <f t="shared" ref="N37:N43" si="0">K37/M37</f>
        <v>18964.909838065887</v>
      </c>
    </row>
    <row r="38" spans="1:14">
      <c r="A38" t="s">
        <v>284</v>
      </c>
      <c r="B38" s="836" t="str">
        <f>VLOOKUP(A38,EQUIPOS!A8:D154,3,FALSE)</f>
        <v>Planta de asfalto en caliente</v>
      </c>
      <c r="C38" s="837"/>
      <c r="D38" s="837"/>
      <c r="E38" s="837"/>
      <c r="F38" s="837"/>
      <c r="G38" s="837"/>
      <c r="H38" s="838"/>
      <c r="I38" s="271"/>
      <c r="J38" s="272"/>
      <c r="K38" s="273">
        <f>VLOOKUP(A38,EQUIPOS!A8:D165,4,FALSE)</f>
        <v>570751.830115841</v>
      </c>
      <c r="L38" s="274"/>
      <c r="M38" s="275">
        <v>10</v>
      </c>
      <c r="N38" s="276">
        <f t="shared" si="0"/>
        <v>57075.1830115841</v>
      </c>
    </row>
    <row r="39" spans="1:14">
      <c r="A39" t="s">
        <v>290</v>
      </c>
      <c r="B39" s="836" t="str">
        <f>VLOOKUP(A39,EQUIPOS!A9:D154,3,FALSE)</f>
        <v>Planta trituradora</v>
      </c>
      <c r="C39" s="837"/>
      <c r="D39" s="837"/>
      <c r="E39" s="837"/>
      <c r="F39" s="837"/>
      <c r="G39" s="837"/>
      <c r="H39" s="838"/>
      <c r="I39" s="271"/>
      <c r="J39" s="272"/>
      <c r="K39" s="273">
        <f>VLOOKUP(A39,EQUIPOS!A9:D166,4,FALSE)</f>
        <v>694066.46698824246</v>
      </c>
      <c r="L39" s="274"/>
      <c r="M39" s="275">
        <v>30</v>
      </c>
      <c r="N39" s="276">
        <f t="shared" si="0"/>
        <v>23135.548899608082</v>
      </c>
    </row>
    <row r="40" spans="1:14">
      <c r="A40" t="s">
        <v>316</v>
      </c>
      <c r="B40" s="836" t="str">
        <f>VLOOKUP(A40,EQUIPOS!A10:D154,3,FALSE)</f>
        <v>Retroexcavadora Tipo E-200 o  Equivalente</v>
      </c>
      <c r="C40" s="837"/>
      <c r="D40" s="837"/>
      <c r="E40" s="837"/>
      <c r="F40" s="837"/>
      <c r="G40" s="837"/>
      <c r="H40" s="838"/>
      <c r="I40" s="271"/>
      <c r="J40" s="272"/>
      <c r="K40" s="273">
        <f>VLOOKUP(A40,EQUIPOS!A10:D167,4,FALSE)</f>
        <v>158596.65241269933</v>
      </c>
      <c r="L40" s="274"/>
      <c r="M40" s="275">
        <v>30</v>
      </c>
      <c r="N40" s="276">
        <f t="shared" si="0"/>
        <v>5286.5550804233108</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1"/>
      <c r="J41" s="272"/>
      <c r="K41" s="273">
        <f>VLOOKUP(A41,EQUIPOS!A11:D168,4,FALSE)</f>
        <v>610480.08149084111</v>
      </c>
      <c r="L41" s="274"/>
      <c r="M41" s="275">
        <v>10</v>
      </c>
      <c r="N41" s="276">
        <f t="shared" si="0"/>
        <v>61048.008149084111</v>
      </c>
    </row>
    <row r="42" spans="1:14">
      <c r="A42" t="s">
        <v>166</v>
      </c>
      <c r="B42" s="836" t="str">
        <f>VLOOKUP(A42,EQUIPOS!A12:D156,3,FALSE)</f>
        <v>Compactador de Rodillo POTENCIA: 99HP, PESO: 8 ton</v>
      </c>
      <c r="C42" s="837"/>
      <c r="D42" s="837"/>
      <c r="E42" s="837"/>
      <c r="F42" s="837"/>
      <c r="G42" s="837"/>
      <c r="H42" s="838"/>
      <c r="I42" s="271"/>
      <c r="J42" s="272"/>
      <c r="K42" s="273">
        <f>VLOOKUP(A42,EQUIPOS!A12:D169,4,FALSE)</f>
        <v>119522.46867478768</v>
      </c>
      <c r="L42" s="274"/>
      <c r="M42" s="275">
        <v>10</v>
      </c>
      <c r="N42" s="276">
        <f t="shared" si="0"/>
        <v>11952.246867478769</v>
      </c>
    </row>
    <row r="43" spans="1:14">
      <c r="A43" t="s">
        <v>373</v>
      </c>
      <c r="B43" s="836" t="str">
        <f>VLOOKUP(A43,EQUIPOS!A13:D157,3,FALSE)</f>
        <v>Volqueta 6 m3</v>
      </c>
      <c r="C43" s="837"/>
      <c r="D43" s="837"/>
      <c r="E43" s="837"/>
      <c r="F43" s="837"/>
      <c r="G43" s="837"/>
      <c r="H43" s="838"/>
      <c r="I43" s="271"/>
      <c r="J43" s="272"/>
      <c r="K43" s="273">
        <f>VLOOKUP(A43,EQUIPOS!A13:D170,4,FALSE)</f>
        <v>101721.24993598952</v>
      </c>
      <c r="L43" s="274"/>
      <c r="M43" s="275">
        <v>10</v>
      </c>
      <c r="N43" s="276">
        <f t="shared" si="0"/>
        <v>10172.124993598951</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1141.4201203310449</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192166.70529137392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130159.70339508803</v>
      </c>
      <c r="N53" s="276">
        <f>K53*M53</f>
        <v>182223.58475312323</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182223.58475312323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827">
        <f>VLOOKUP(A63,TRANSPORTE!A5:D117,4,FALSE)</f>
        <v>868.77117771151472</v>
      </c>
      <c r="M63" s="828"/>
      <c r="N63" s="291">
        <f>K63*L63</f>
        <v>1216.2796487961205</v>
      </c>
    </row>
    <row r="64" spans="1:14">
      <c r="A64" t="s">
        <v>1293</v>
      </c>
      <c r="B64" s="49" t="str">
        <f>VLOOKUP(A64,TRANSPORTE!A6:D117,3,FALSE)</f>
        <v>Transporte de mezcla</v>
      </c>
      <c r="C64" s="50"/>
      <c r="D64" s="50"/>
      <c r="E64" s="50"/>
      <c r="F64" s="50"/>
      <c r="G64" s="50"/>
      <c r="H64" s="315" t="s">
        <v>1468</v>
      </c>
      <c r="I64" s="283">
        <v>1.25</v>
      </c>
      <c r="J64" s="290">
        <v>1</v>
      </c>
      <c r="K64" s="283">
        <f>I64*J64</f>
        <v>1.25</v>
      </c>
      <c r="L64" s="827">
        <f>VLOOKUP(A64,TRANSPORTE!A6:D117,4,FALSE)</f>
        <v>1219.3279687179154</v>
      </c>
      <c r="M64" s="828"/>
      <c r="N64" s="291">
        <f>K64*L64</f>
        <v>1524.1599608973943</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2740.4396096935147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11414.201203310449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388544.93085750111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77708.986171500219</v>
      </c>
      <c r="M87" s="858"/>
      <c r="N87" s="54"/>
    </row>
    <row r="88" spans="1:14">
      <c r="B88" s="92" t="s">
        <v>973</v>
      </c>
      <c r="C88" s="93"/>
      <c r="D88" s="93"/>
      <c r="E88" s="93"/>
      <c r="F88" s="93"/>
      <c r="G88" s="93"/>
      <c r="H88" s="93"/>
      <c r="I88" s="90"/>
      <c r="J88" s="91"/>
      <c r="K88" s="308">
        <v>0.05</v>
      </c>
      <c r="L88" s="857">
        <f>N82*K88</f>
        <v>19427.246542875055</v>
      </c>
      <c r="M88" s="858"/>
      <c r="N88" s="54"/>
    </row>
    <row r="89" spans="1:14" ht="15.75" thickBot="1">
      <c r="B89" s="94" t="s">
        <v>974</v>
      </c>
      <c r="C89" s="95"/>
      <c r="D89" s="95"/>
      <c r="E89" s="95"/>
      <c r="F89" s="95"/>
      <c r="G89" s="95"/>
      <c r="H89" s="95"/>
      <c r="I89" s="96"/>
      <c r="J89" s="97"/>
      <c r="K89" s="309">
        <v>0.05</v>
      </c>
      <c r="L89" s="859">
        <f>N82*K89</f>
        <v>19427.246542875055</v>
      </c>
      <c r="M89" s="860"/>
      <c r="N89" s="54"/>
    </row>
    <row r="90" spans="1:14" ht="15.75" thickBot="1">
      <c r="B90" s="823" t="s">
        <v>953</v>
      </c>
      <c r="C90" s="824"/>
      <c r="D90" s="824"/>
      <c r="E90" s="824"/>
      <c r="F90" s="824"/>
      <c r="G90" s="824"/>
      <c r="H90" s="824"/>
      <c r="I90" s="824"/>
      <c r="J90" s="824"/>
      <c r="K90" s="824"/>
      <c r="L90" s="824"/>
      <c r="M90" s="825"/>
      <c r="N90" s="55">
        <f>L87+L88+L89</f>
        <v>116563.47925725034</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505108.41011475143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69291.498243896698</v>
      </c>
      <c r="L36" s="274"/>
      <c r="M36" s="275">
        <v>150</v>
      </c>
      <c r="N36" s="276">
        <f>K36/M36</f>
        <v>461.943321625978</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101721.24993598952</v>
      </c>
      <c r="L37" s="274"/>
      <c r="M37" s="275">
        <v>150</v>
      </c>
      <c r="N37" s="276">
        <f>K37/M37</f>
        <v>678.14166623993015</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356024.37477596331</v>
      </c>
      <c r="L38" s="274"/>
      <c r="M38" s="275">
        <v>150</v>
      </c>
      <c r="N38" s="276">
        <f>K38/M38</f>
        <v>2373.4958318397553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1.8043666666666667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3515.3851863723303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827">
        <f>VLOOKUP(A58,TRANSPORTE!A5:D117,4,FALSE)</f>
        <v>667.5820628730587</v>
      </c>
      <c r="M58" s="828"/>
      <c r="N58" s="291">
        <f>K58*L58</f>
        <v>86.785668173497641</v>
      </c>
    </row>
    <row r="59" spans="1:14">
      <c r="B59" s="49"/>
      <c r="C59" s="50"/>
      <c r="D59" s="50"/>
      <c r="E59" s="50"/>
      <c r="F59" s="50"/>
      <c r="G59" s="50"/>
      <c r="H59" s="315"/>
      <c r="I59" s="283"/>
      <c r="J59" s="290"/>
      <c r="K59" s="283"/>
      <c r="L59" s="827"/>
      <c r="M59" s="828"/>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86.785668173497641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180.43666666666667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3782.6075212124942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756.52150424249885</v>
      </c>
      <c r="M82" s="858"/>
      <c r="N82" s="54"/>
    </row>
    <row r="83" spans="1:14">
      <c r="B83" s="92" t="s">
        <v>973</v>
      </c>
      <c r="C83" s="93"/>
      <c r="D83" s="93"/>
      <c r="E83" s="93"/>
      <c r="F83" s="93"/>
      <c r="G83" s="93"/>
      <c r="H83" s="93"/>
      <c r="I83" s="90"/>
      <c r="J83" s="91"/>
      <c r="K83" s="308">
        <v>0.05</v>
      </c>
      <c r="L83" s="857">
        <f>N77*K83</f>
        <v>189.13037606062471</v>
      </c>
      <c r="M83" s="858"/>
      <c r="N83" s="54"/>
    </row>
    <row r="84" spans="1:14" ht="15.75" thickBot="1">
      <c r="B84" s="94" t="s">
        <v>974</v>
      </c>
      <c r="C84" s="95"/>
      <c r="D84" s="95"/>
      <c r="E84" s="95"/>
      <c r="F84" s="95"/>
      <c r="G84" s="95"/>
      <c r="H84" s="95"/>
      <c r="I84" s="96"/>
      <c r="J84" s="97"/>
      <c r="K84" s="309">
        <v>0.05</v>
      </c>
      <c r="L84" s="859">
        <f>N77*K84</f>
        <v>189.13037606062471</v>
      </c>
      <c r="M84" s="860"/>
      <c r="N84" s="54"/>
    </row>
    <row r="85" spans="1:14" ht="15.75" thickBot="1">
      <c r="B85" s="823" t="s">
        <v>953</v>
      </c>
      <c r="C85" s="824"/>
      <c r="D85" s="824"/>
      <c r="E85" s="824"/>
      <c r="F85" s="824"/>
      <c r="G85" s="824"/>
      <c r="H85" s="824"/>
      <c r="I85" s="824"/>
      <c r="J85" s="824"/>
      <c r="K85" s="824"/>
      <c r="L85" s="824"/>
      <c r="M85" s="825"/>
      <c r="N85" s="55">
        <f>L82+L83+L84</f>
        <v>1134.7822563637483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4917.3897775762425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69291.498243896698</v>
      </c>
      <c r="L36" s="274"/>
      <c r="M36" s="275">
        <v>300</v>
      </c>
      <c r="N36" s="276">
        <f>K36/M36</f>
        <v>230.971660812989</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101721.24993598952</v>
      </c>
      <c r="L37" s="274"/>
      <c r="M37" s="275">
        <v>300</v>
      </c>
      <c r="N37" s="276">
        <f>K37/M37</f>
        <v>339.07083311996507</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356024.37477596331</v>
      </c>
      <c r="L38" s="274"/>
      <c r="M38" s="275">
        <v>300</v>
      </c>
      <c r="N38" s="276">
        <f>K38/M38</f>
        <v>1186.7479159198776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0.90218333333333334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1757.6925931861651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827">
        <f>VLOOKUP(A58,TRANSPORTE!A5:D117,4,FALSE)</f>
        <v>667.5820628730587</v>
      </c>
      <c r="M58" s="828"/>
      <c r="N58" s="291">
        <f>K58*L58</f>
        <v>43.39283408674882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43.39283408674882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90.218333333333334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1891.3037606062471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378.26075212124942</v>
      </c>
      <c r="M82" s="858"/>
      <c r="N82" s="54"/>
    </row>
    <row r="83" spans="1:14">
      <c r="B83" s="92" t="s">
        <v>973</v>
      </c>
      <c r="C83" s="93"/>
      <c r="D83" s="93"/>
      <c r="E83" s="93"/>
      <c r="F83" s="93"/>
      <c r="G83" s="93"/>
      <c r="H83" s="93"/>
      <c r="I83" s="90"/>
      <c r="J83" s="91"/>
      <c r="K83" s="308">
        <v>0.05</v>
      </c>
      <c r="L83" s="857">
        <f>N77*K83</f>
        <v>94.565188030312356</v>
      </c>
      <c r="M83" s="858"/>
      <c r="N83" s="54"/>
    </row>
    <row r="84" spans="1:14" ht="15.75" thickBot="1">
      <c r="B84" s="94" t="s">
        <v>974</v>
      </c>
      <c r="C84" s="95"/>
      <c r="D84" s="95"/>
      <c r="E84" s="95"/>
      <c r="F84" s="95"/>
      <c r="G84" s="95"/>
      <c r="H84" s="95"/>
      <c r="I84" s="96"/>
      <c r="J84" s="97"/>
      <c r="K84" s="309">
        <v>0.05</v>
      </c>
      <c r="L84" s="859">
        <f>N77*K84</f>
        <v>94.565188030312356</v>
      </c>
      <c r="M84" s="860"/>
      <c r="N84" s="54"/>
    </row>
    <row r="85" spans="1:14" ht="15.75" thickBot="1">
      <c r="B85" s="823" t="s">
        <v>953</v>
      </c>
      <c r="C85" s="824"/>
      <c r="D85" s="824"/>
      <c r="E85" s="824"/>
      <c r="F85" s="824"/>
      <c r="G85" s="824"/>
      <c r="H85" s="824"/>
      <c r="I85" s="824"/>
      <c r="J85" s="824"/>
      <c r="K85" s="824"/>
      <c r="L85" s="824"/>
      <c r="M85" s="825"/>
      <c r="N85" s="55">
        <f>L82+L83+L84</f>
        <v>567.39112818187414</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2458.6948887881213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18</v>
      </c>
      <c r="N36" s="276">
        <f>K36/M36</f>
        <v>2825.5902759997089</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81376.999948791621</v>
      </c>
      <c r="L37" s="274"/>
      <c r="M37" s="275">
        <v>18</v>
      </c>
      <c r="N37" s="276">
        <f>K37/M37</f>
        <v>4520.9444415995349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18</v>
      </c>
      <c r="N38" s="276">
        <f>K38/M38</f>
        <v>10172.124993598953</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509231.83536705392</v>
      </c>
      <c r="L39" s="840">
        <v>18</v>
      </c>
      <c r="M39" s="841"/>
      <c r="N39" s="276">
        <f>K39/L39</f>
        <v>28290.657520391884</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145224.37689611415</v>
      </c>
      <c r="L40" s="280"/>
      <c r="M40" s="281">
        <v>18</v>
      </c>
      <c r="N40" s="276">
        <f>K40/M40</f>
        <v>8068.0209386730085</v>
      </c>
    </row>
    <row r="41" spans="1:14">
      <c r="B41" s="843" t="s">
        <v>952</v>
      </c>
      <c r="C41" s="844"/>
      <c r="D41" s="844"/>
      <c r="E41" s="41"/>
      <c r="F41" s="42"/>
      <c r="G41" s="42"/>
      <c r="H41" s="43"/>
      <c r="I41" s="39"/>
      <c r="J41" s="40"/>
      <c r="K41" s="283"/>
      <c r="L41" s="280"/>
      <c r="M41" s="405">
        <v>0.01</v>
      </c>
      <c r="N41" s="348">
        <f>N75*M41</f>
        <v>29.963350251000556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53907.301520514091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76325.650070879623</v>
      </c>
      <c r="N48" s="276">
        <f>K48*M48</f>
        <v>2671.3977524807869</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182223.58475312326</v>
      </c>
      <c r="N49" s="276">
        <f>K49*M49</f>
        <v>45555.896188280814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48227.2939407616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827">
        <f>VLOOKUP(A58,TRANSPORTE!A5:D117,4,FALSE)</f>
        <v>868.77117771151472</v>
      </c>
      <c r="M58" s="828"/>
      <c r="N58" s="291">
        <f>K58*L58</f>
        <v>247.59978564778172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247.59978564778172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2996.3350251000556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105378.53027202352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21075.706054404705</v>
      </c>
      <c r="M82" s="858"/>
      <c r="N82" s="54"/>
    </row>
    <row r="83" spans="1:14">
      <c r="B83" s="92" t="s">
        <v>973</v>
      </c>
      <c r="C83" s="93"/>
      <c r="D83" s="93"/>
      <c r="E83" s="93"/>
      <c r="F83" s="93"/>
      <c r="G83" s="93"/>
      <c r="H83" s="93"/>
      <c r="I83" s="90"/>
      <c r="J83" s="91"/>
      <c r="K83" s="308">
        <v>0.05</v>
      </c>
      <c r="L83" s="857">
        <f>N77*K83</f>
        <v>5268.9265136011763</v>
      </c>
      <c r="M83" s="858"/>
      <c r="N83" s="54"/>
    </row>
    <row r="84" spans="1:14" ht="15.75" thickBot="1">
      <c r="B84" s="94" t="s">
        <v>974</v>
      </c>
      <c r="C84" s="95"/>
      <c r="D84" s="95"/>
      <c r="E84" s="95"/>
      <c r="F84" s="95"/>
      <c r="G84" s="95"/>
      <c r="H84" s="95"/>
      <c r="I84" s="96"/>
      <c r="J84" s="97"/>
      <c r="K84" s="309">
        <v>0.05</v>
      </c>
      <c r="L84" s="859">
        <f>N77*K84</f>
        <v>5268.9265136011763</v>
      </c>
      <c r="M84" s="860"/>
      <c r="N84" s="54"/>
    </row>
    <row r="85" spans="1:14" ht="15.75" thickBot="1">
      <c r="B85" s="823" t="s">
        <v>953</v>
      </c>
      <c r="C85" s="824"/>
      <c r="D85" s="824"/>
      <c r="E85" s="824"/>
      <c r="F85" s="824"/>
      <c r="G85" s="824"/>
      <c r="H85" s="824"/>
      <c r="I85" s="824"/>
      <c r="J85" s="824"/>
      <c r="K85" s="824"/>
      <c r="L85" s="824"/>
      <c r="M85" s="825"/>
      <c r="N85" s="55">
        <f>L82+L83+L84</f>
        <v>31613.559081607054</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136992.08935363058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00"/>
      <c r="K117" s="800"/>
      <c r="L117" s="800"/>
      <c r="M117" s="800"/>
      <c r="N117" s="801"/>
    </row>
    <row r="118" spans="2:14" ht="15.75" thickBot="1">
      <c r="B118" s="265" t="s">
        <v>2221</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12</v>
      </c>
      <c r="N36" s="276">
        <f>K36/M36</f>
        <v>4238.3854139995628</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81376.999948791621</v>
      </c>
      <c r="L37" s="274"/>
      <c r="M37" s="275">
        <v>12</v>
      </c>
      <c r="N37" s="276">
        <f>K37/M37</f>
        <v>6781.4166623993015</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183098.24988478114</v>
      </c>
      <c r="L38" s="274"/>
      <c r="M38" s="275">
        <v>12</v>
      </c>
      <c r="N38" s="276">
        <f>K38/M38</f>
        <v>15258.187490398428</v>
      </c>
    </row>
    <row r="39" spans="1:14">
      <c r="A39" s="116" t="s">
        <v>299</v>
      </c>
      <c r="B39" s="836" t="str">
        <f>VLOOKUP(A39,EQUIPOS!A7:D154,3,FALSE)</f>
        <v xml:space="preserve">Recicladora, potencia 430HP </v>
      </c>
      <c r="C39" s="837"/>
      <c r="D39" s="837"/>
      <c r="E39" s="837"/>
      <c r="F39" s="837"/>
      <c r="G39" s="837"/>
      <c r="H39" s="838"/>
      <c r="I39" s="271"/>
      <c r="J39" s="272"/>
      <c r="K39" s="273">
        <f>VLOOKUP(A39,EQUIPOS!A7:D164,4,FALSE)</f>
        <v>509231.83536705392</v>
      </c>
      <c r="L39" s="274"/>
      <c r="M39" s="275">
        <v>12</v>
      </c>
      <c r="N39" s="276">
        <f>K39/M39</f>
        <v>42435.986280587829</v>
      </c>
    </row>
    <row r="40" spans="1:14">
      <c r="A40" t="s">
        <v>365</v>
      </c>
      <c r="B40" s="836" t="str">
        <f>VLOOKUP(A40,EQUIPOS!A8:D154,3,FALSE)</f>
        <v xml:space="preserve">Vibrocompatador, potencia 153 HP, peso 10 Ton. </v>
      </c>
      <c r="C40" s="837"/>
      <c r="D40" s="837"/>
      <c r="E40" s="837"/>
      <c r="F40" s="837"/>
      <c r="G40" s="837"/>
      <c r="H40" s="838"/>
      <c r="I40" s="271"/>
      <c r="J40" s="272"/>
      <c r="K40" s="273">
        <f>VLOOKUP(A40,EQUIPOS!A8:D165,4,FALSE)</f>
        <v>145224.37689611415</v>
      </c>
      <c r="L40" s="274"/>
      <c r="M40" s="275">
        <v>12</v>
      </c>
      <c r="N40" s="276">
        <f>K40/M40</f>
        <v>12102.031408009512</v>
      </c>
    </row>
    <row r="41" spans="1:14">
      <c r="B41" s="836"/>
      <c r="C41" s="837"/>
      <c r="D41" s="837"/>
      <c r="E41" s="837"/>
      <c r="F41" s="837"/>
      <c r="G41" s="837"/>
      <c r="H41" s="838"/>
      <c r="I41" s="839"/>
      <c r="J41" s="820"/>
      <c r="K41" s="273"/>
      <c r="L41" s="840"/>
      <c r="M41" s="841"/>
      <c r="N41" s="276"/>
    </row>
    <row r="42" spans="1:14">
      <c r="B42" s="836"/>
      <c r="C42" s="837"/>
      <c r="D42" s="837"/>
      <c r="E42" s="842"/>
      <c r="F42" s="837"/>
      <c r="G42" s="837"/>
      <c r="H42" s="838"/>
      <c r="I42" s="39"/>
      <c r="J42" s="40"/>
      <c r="K42" s="278"/>
      <c r="L42" s="280"/>
      <c r="M42" s="281"/>
      <c r="N42" s="282"/>
    </row>
    <row r="43" spans="1:14">
      <c r="B43" s="843" t="s">
        <v>952</v>
      </c>
      <c r="C43" s="956"/>
      <c r="D43" s="956"/>
      <c r="E43" s="41"/>
      <c r="F43" s="42"/>
      <c r="G43" s="42"/>
      <c r="H43" s="43"/>
      <c r="I43" s="39"/>
      <c r="J43" s="40"/>
      <c r="K43" s="283"/>
      <c r="L43" s="280"/>
      <c r="M43" s="405">
        <v>0.1</v>
      </c>
      <c r="N43" s="348">
        <f>N77*M43</f>
        <v>449.45025376500837</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81265.457509159649</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12.495331525928451</v>
      </c>
      <c r="N50" s="276">
        <f>K50*M50</f>
        <v>937.14986444463386</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2525.0982458647077</v>
      </c>
      <c r="N51" s="276">
        <f>K51*M51</f>
        <v>3282.6277196241199</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SUM(N50:N54)</f>
        <v>4219.7775840687536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4494.5025376500835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N45+N55+N66+N77</f>
        <v>89979.737630878488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17995.9475261757</v>
      </c>
      <c r="M84" s="858"/>
      <c r="N84" s="54"/>
    </row>
    <row r="85" spans="1:14">
      <c r="B85" s="92" t="s">
        <v>973</v>
      </c>
      <c r="C85" s="93"/>
      <c r="D85" s="93"/>
      <c r="E85" s="93"/>
      <c r="F85" s="93"/>
      <c r="G85" s="93"/>
      <c r="H85" s="93"/>
      <c r="I85" s="90"/>
      <c r="J85" s="91"/>
      <c r="K85" s="308">
        <v>0.05</v>
      </c>
      <c r="L85" s="857">
        <f>N79*K85</f>
        <v>4498.9868815439249</v>
      </c>
      <c r="M85" s="858"/>
      <c r="N85" s="54"/>
    </row>
    <row r="86" spans="1:14" ht="15.75" thickBot="1">
      <c r="B86" s="94" t="s">
        <v>974</v>
      </c>
      <c r="C86" s="95"/>
      <c r="D86" s="95"/>
      <c r="E86" s="95"/>
      <c r="F86" s="95"/>
      <c r="G86" s="95"/>
      <c r="H86" s="95"/>
      <c r="I86" s="96"/>
      <c r="J86" s="97"/>
      <c r="K86" s="309">
        <v>0.05</v>
      </c>
      <c r="L86" s="859">
        <f>N79*K86</f>
        <v>4498.9868815439249</v>
      </c>
      <c r="M86" s="860"/>
      <c r="N86" s="54"/>
    </row>
    <row r="87" spans="1:14" ht="15.75" thickBot="1">
      <c r="B87" s="823" t="s">
        <v>953</v>
      </c>
      <c r="C87" s="824"/>
      <c r="D87" s="824"/>
      <c r="E87" s="824"/>
      <c r="F87" s="824"/>
      <c r="G87" s="824"/>
      <c r="H87" s="824"/>
      <c r="I87" s="824"/>
      <c r="J87" s="824"/>
      <c r="K87" s="824"/>
      <c r="L87" s="824"/>
      <c r="M87" s="825"/>
      <c r="N87" s="55">
        <f>L84+L85+L86</f>
        <v>26993.921289263551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116973.65892014204</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00"/>
      <c r="K119" s="800"/>
      <c r="L119" s="800"/>
      <c r="M119" s="800"/>
      <c r="N119" s="801"/>
    </row>
    <row r="120" spans="2:14" ht="15.75" thickBot="1">
      <c r="B120" s="265" t="s">
        <v>2221</v>
      </c>
      <c r="C120" s="397"/>
      <c r="D120" s="397"/>
      <c r="E120" s="60"/>
      <c r="F120" s="60"/>
      <c r="G120" s="60"/>
      <c r="H120" s="60"/>
      <c r="I120" s="60"/>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18</v>
      </c>
      <c r="N36" s="276">
        <f>K36/M36</f>
        <v>2825.5902759997089</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81376.999948791621</v>
      </c>
      <c r="L37" s="274"/>
      <c r="M37" s="275">
        <v>18</v>
      </c>
      <c r="N37" s="276">
        <f>K37/M37</f>
        <v>4520.9444415995349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18</v>
      </c>
      <c r="N38" s="276">
        <f>K38/M38</f>
        <v>10172.124993598953</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509231.83536705392</v>
      </c>
      <c r="L39" s="840">
        <v>18</v>
      </c>
      <c r="M39" s="841"/>
      <c r="N39" s="276">
        <f>K39/L39</f>
        <v>28290.657520391884</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145224.37689611415</v>
      </c>
      <c r="L40" s="280"/>
      <c r="M40" s="281">
        <v>18</v>
      </c>
      <c r="N40" s="276">
        <f>K40/M40</f>
        <v>8068.0209386730085</v>
      </c>
    </row>
    <row r="41" spans="1:14">
      <c r="B41" s="324"/>
      <c r="C41" s="325"/>
      <c r="D41" s="325"/>
      <c r="E41" s="325"/>
      <c r="F41" s="327"/>
      <c r="G41" s="327"/>
      <c r="H41" s="128"/>
      <c r="I41" s="39"/>
      <c r="J41" s="40"/>
      <c r="K41" s="278"/>
      <c r="L41" s="280"/>
      <c r="M41" s="281"/>
      <c r="N41" s="276"/>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53907.301520514091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853847.65427177749</v>
      </c>
      <c r="N49" s="276">
        <f>K49*M49</f>
        <v>130638.69110358195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130638.69110358195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827">
        <f>VLOOKUP(A59,TRANSPORTE!A5:D117,4,FALSE)</f>
        <v>1168.5226366880022</v>
      </c>
      <c r="M59" s="828"/>
      <c r="N59" s="291">
        <f>K59*L59</f>
        <v>178.78396341326433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178.78396341326433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187721.11161260938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37544.222322521877</v>
      </c>
      <c r="M83" s="858"/>
      <c r="N83" s="54"/>
    </row>
    <row r="84" spans="1:14">
      <c r="B84" s="92" t="s">
        <v>973</v>
      </c>
      <c r="C84" s="93"/>
      <c r="D84" s="93"/>
      <c r="E84" s="93"/>
      <c r="F84" s="93"/>
      <c r="G84" s="93"/>
      <c r="H84" s="93"/>
      <c r="I84" s="90"/>
      <c r="J84" s="91"/>
      <c r="K84" s="308">
        <v>0.05</v>
      </c>
      <c r="L84" s="857">
        <f>N78*K84</f>
        <v>9386.0555806304692</v>
      </c>
      <c r="M84" s="858"/>
      <c r="N84" s="54"/>
    </row>
    <row r="85" spans="1:14" ht="15.75" thickBot="1">
      <c r="B85" s="94" t="s">
        <v>974</v>
      </c>
      <c r="C85" s="95"/>
      <c r="D85" s="95"/>
      <c r="E85" s="95"/>
      <c r="F85" s="95"/>
      <c r="G85" s="95"/>
      <c r="H85" s="95"/>
      <c r="I85" s="96"/>
      <c r="J85" s="97"/>
      <c r="K85" s="309">
        <v>0.05</v>
      </c>
      <c r="L85" s="859">
        <f>N78*K85</f>
        <v>9386.0555806304692</v>
      </c>
      <c r="M85" s="860"/>
      <c r="N85" s="54"/>
    </row>
    <row r="86" spans="1:14" ht="15.75" thickBot="1">
      <c r="B86" s="823" t="s">
        <v>953</v>
      </c>
      <c r="C86" s="824"/>
      <c r="D86" s="824"/>
      <c r="E86" s="824"/>
      <c r="F86" s="824"/>
      <c r="G86" s="824"/>
      <c r="H86" s="824"/>
      <c r="I86" s="824"/>
      <c r="J86" s="824"/>
      <c r="K86" s="824"/>
      <c r="L86" s="824"/>
      <c r="M86" s="825"/>
      <c r="N86" s="55">
        <f>L83+L84+L85</f>
        <v>56316.333483782815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244037.44509639218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18</v>
      </c>
      <c r="N36" s="276">
        <f>K36/M36</f>
        <v>2825.5902759997089</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81376.999948791621</v>
      </c>
      <c r="L37" s="274"/>
      <c r="M37" s="275">
        <v>18</v>
      </c>
      <c r="N37" s="276">
        <f>K37/M37</f>
        <v>4520.9444415995349</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18</v>
      </c>
      <c r="N38" s="276">
        <f>K38/M38</f>
        <v>10172.124993598953</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509231.83536705392</v>
      </c>
      <c r="L39" s="840">
        <v>18</v>
      </c>
      <c r="M39" s="841"/>
      <c r="N39" s="276">
        <f>K39/L39</f>
        <v>28290.657520391884</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145224.37689611415</v>
      </c>
      <c r="L40" s="280"/>
      <c r="M40" s="281">
        <v>18</v>
      </c>
      <c r="N40" s="276">
        <f>K40/M40</f>
        <v>8068.0209386730085</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53907.301520514091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853847.65427177749</v>
      </c>
      <c r="N49" s="276">
        <f>K49*M49</f>
        <v>130638.69110358195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130638.69110358195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827">
        <f>VLOOKUP(A59,TRANSPORTE!A5:D117,4,FALSE)</f>
        <v>1219.3279687179154</v>
      </c>
      <c r="M59" s="828"/>
      <c r="N59" s="291">
        <f>K59*L59</f>
        <v>186.55717921384104</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186.55717921384104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187728.88482840997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37545.776965681995</v>
      </c>
      <c r="M83" s="858"/>
      <c r="N83" s="54"/>
    </row>
    <row r="84" spans="1:14">
      <c r="B84" s="92" t="s">
        <v>973</v>
      </c>
      <c r="C84" s="93"/>
      <c r="D84" s="93"/>
      <c r="E84" s="93"/>
      <c r="F84" s="93"/>
      <c r="G84" s="93"/>
      <c r="H84" s="93"/>
      <c r="I84" s="90"/>
      <c r="J84" s="91"/>
      <c r="K84" s="308">
        <v>0.05</v>
      </c>
      <c r="L84" s="857">
        <f>N78*K84</f>
        <v>9386.4442414204987</v>
      </c>
      <c r="M84" s="858"/>
      <c r="N84" s="54"/>
    </row>
    <row r="85" spans="1:14" ht="15.75" thickBot="1">
      <c r="B85" s="94" t="s">
        <v>974</v>
      </c>
      <c r="C85" s="95"/>
      <c r="D85" s="95"/>
      <c r="E85" s="95"/>
      <c r="F85" s="95"/>
      <c r="G85" s="95"/>
      <c r="H85" s="95"/>
      <c r="I85" s="96"/>
      <c r="J85" s="97"/>
      <c r="K85" s="309">
        <v>0.05</v>
      </c>
      <c r="L85" s="859">
        <f>N78*K85</f>
        <v>9386.4442414204987</v>
      </c>
      <c r="M85" s="860"/>
      <c r="N85" s="54"/>
    </row>
    <row r="86" spans="1:14" ht="15.75" thickBot="1">
      <c r="B86" s="823" t="s">
        <v>953</v>
      </c>
      <c r="C86" s="824"/>
      <c r="D86" s="824"/>
      <c r="E86" s="824"/>
      <c r="F86" s="824"/>
      <c r="G86" s="824"/>
      <c r="H86" s="824"/>
      <c r="I86" s="824"/>
      <c r="J86" s="824"/>
      <c r="K86" s="824"/>
      <c r="L86" s="824"/>
      <c r="M86" s="825"/>
      <c r="N86" s="55">
        <f>L83+L84+L85</f>
        <v>56318.665448522988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244047.55027693295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15</v>
      </c>
      <c r="N36" s="276">
        <f>K36/M36</f>
        <v>3390.7083311996507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81376.999948791621</v>
      </c>
      <c r="L37" s="274"/>
      <c r="M37" s="275">
        <v>15</v>
      </c>
      <c r="N37" s="276">
        <f>K37/M37</f>
        <v>5425.1333299194412</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15</v>
      </c>
      <c r="N38" s="276">
        <f>K38/M38</f>
        <v>12206.549992318742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509231.83536705392</v>
      </c>
      <c r="L39" s="840">
        <v>15</v>
      </c>
      <c r="M39" s="841"/>
      <c r="N39" s="276">
        <f>K39/L39</f>
        <v>33948.789024470265</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145224.37689611415</v>
      </c>
      <c r="L40" s="280"/>
      <c r="M40" s="281">
        <v>15</v>
      </c>
      <c r="N40" s="276">
        <f>K40/M40</f>
        <v>9681.6251264076091</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64688.761824616908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853847.65427177749</v>
      </c>
      <c r="N49" s="276">
        <f>K49*M49</f>
        <v>130638.69110358195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130638.69110358195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827">
        <f>VLOOKUP(A59,TRANSPORTE!A5:D117,4,FALSE)</f>
        <v>1168.5226366880022</v>
      </c>
      <c r="M59" s="828"/>
      <c r="N59" s="291">
        <f>K59*L59</f>
        <v>178.78396341326433</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178.78396341326433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199101.83892173218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39820.367784346439</v>
      </c>
      <c r="M83" s="858"/>
      <c r="N83" s="54"/>
    </row>
    <row r="84" spans="1:14">
      <c r="B84" s="92" t="s">
        <v>973</v>
      </c>
      <c r="C84" s="93"/>
      <c r="D84" s="93"/>
      <c r="E84" s="93"/>
      <c r="F84" s="93"/>
      <c r="G84" s="93"/>
      <c r="H84" s="93"/>
      <c r="I84" s="90"/>
      <c r="J84" s="91"/>
      <c r="K84" s="308">
        <v>0.05</v>
      </c>
      <c r="L84" s="857">
        <f>N78*K84</f>
        <v>9955.0919460866098</v>
      </c>
      <c r="M84" s="858"/>
      <c r="N84" s="54"/>
    </row>
    <row r="85" spans="1:14" ht="15.75" thickBot="1">
      <c r="B85" s="94" t="s">
        <v>974</v>
      </c>
      <c r="C85" s="95"/>
      <c r="D85" s="95"/>
      <c r="E85" s="95"/>
      <c r="F85" s="95"/>
      <c r="G85" s="95"/>
      <c r="H85" s="95"/>
      <c r="I85" s="96"/>
      <c r="J85" s="97"/>
      <c r="K85" s="309">
        <v>0.05</v>
      </c>
      <c r="L85" s="859">
        <f>N78*K85</f>
        <v>9955.0919460866098</v>
      </c>
      <c r="M85" s="860"/>
      <c r="N85" s="54"/>
    </row>
    <row r="86" spans="1:14" ht="15.75" thickBot="1">
      <c r="B86" s="823" t="s">
        <v>953</v>
      </c>
      <c r="C86" s="824"/>
      <c r="D86" s="824"/>
      <c r="E86" s="824"/>
      <c r="F86" s="824"/>
      <c r="G86" s="824"/>
      <c r="H86" s="824"/>
      <c r="I86" s="824"/>
      <c r="J86" s="824"/>
      <c r="K86" s="824"/>
      <c r="L86" s="824"/>
      <c r="M86" s="825"/>
      <c r="N86" s="55">
        <f>L83+L84+L85</f>
        <v>59730.551676519666</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258832.39059825183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275">
        <v>15</v>
      </c>
      <c r="N36" s="276">
        <f>K36/M36</f>
        <v>3390.7083311996507</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81376.999948791621</v>
      </c>
      <c r="L37" s="274"/>
      <c r="M37" s="275">
        <v>15</v>
      </c>
      <c r="N37" s="276">
        <f>K37/M37</f>
        <v>5425.1333299194412</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183098.24988478114</v>
      </c>
      <c r="L38" s="274"/>
      <c r="M38" s="275">
        <v>15</v>
      </c>
      <c r="N38" s="276">
        <f>K38/M38</f>
        <v>12206.549992318742</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509231.83536705392</v>
      </c>
      <c r="L39" s="840">
        <v>15</v>
      </c>
      <c r="M39" s="841"/>
      <c r="N39" s="276">
        <f>K39/L39</f>
        <v>33948.789024470265</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145224.37689611415</v>
      </c>
      <c r="L40" s="280"/>
      <c r="M40" s="281">
        <v>15</v>
      </c>
      <c r="N40" s="276">
        <f>K40/M40</f>
        <v>9681.6251264076091</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64688.761824616908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853847.65427177749</v>
      </c>
      <c r="N49" s="276">
        <f>K49*M49</f>
        <v>130638.69110358195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130638.69110358195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827">
        <f>VLOOKUP(A59,TRANSPORTE!A5:D117,4,FALSE)</f>
        <v>1219.3279687179154</v>
      </c>
      <c r="M59" s="828"/>
      <c r="N59" s="291">
        <f>K59*L59</f>
        <v>186.55717921384104</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186.55717921384104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199109.61213753276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39821.922427506557</v>
      </c>
      <c r="M83" s="858"/>
      <c r="N83" s="54"/>
    </row>
    <row r="84" spans="1:14">
      <c r="B84" s="92" t="s">
        <v>973</v>
      </c>
      <c r="C84" s="93"/>
      <c r="D84" s="93"/>
      <c r="E84" s="93"/>
      <c r="F84" s="93"/>
      <c r="G84" s="93"/>
      <c r="H84" s="93"/>
      <c r="I84" s="90"/>
      <c r="J84" s="91"/>
      <c r="K84" s="308">
        <v>0.05</v>
      </c>
      <c r="L84" s="857">
        <f>N78*K84</f>
        <v>9955.4806068766393</v>
      </c>
      <c r="M84" s="858"/>
      <c r="N84" s="54"/>
    </row>
    <row r="85" spans="1:14" ht="15.75" thickBot="1">
      <c r="B85" s="94" t="s">
        <v>974</v>
      </c>
      <c r="C85" s="95"/>
      <c r="D85" s="95"/>
      <c r="E85" s="95"/>
      <c r="F85" s="95"/>
      <c r="G85" s="95"/>
      <c r="H85" s="95"/>
      <c r="I85" s="96"/>
      <c r="J85" s="97"/>
      <c r="K85" s="309">
        <v>0.05</v>
      </c>
      <c r="L85" s="859">
        <f>N78*K85</f>
        <v>9955.4806068766393</v>
      </c>
      <c r="M85" s="860"/>
      <c r="N85" s="54"/>
    </row>
    <row r="86" spans="1:14" ht="15.75" thickBot="1">
      <c r="B86" s="823" t="s">
        <v>953</v>
      </c>
      <c r="C86" s="824"/>
      <c r="D86" s="824"/>
      <c r="E86" s="824"/>
      <c r="F86" s="824"/>
      <c r="G86" s="824"/>
      <c r="H86" s="824"/>
      <c r="I86" s="824"/>
      <c r="J86" s="824"/>
      <c r="K86" s="824"/>
      <c r="L86" s="824"/>
      <c r="M86" s="825"/>
      <c r="N86" s="55">
        <f>L83+L84+L85</f>
        <v>59732.883641259839</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258842.4957787926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4.3147224361440797</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4660.7586591713125</v>
      </c>
      <c r="N49" s="276">
        <f>K49*M49</f>
        <v>4917.1003854257342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4917.1003854257342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431.472243614408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5352.8873514762863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1070.5774702952574</v>
      </c>
      <c r="M83" s="858"/>
      <c r="N83" s="54"/>
    </row>
    <row r="84" spans="1:14">
      <c r="B84" s="92" t="s">
        <v>973</v>
      </c>
      <c r="C84" s="93"/>
      <c r="D84" s="93"/>
      <c r="E84" s="93"/>
      <c r="F84" s="93"/>
      <c r="G84" s="93"/>
      <c r="H84" s="93"/>
      <c r="I84" s="90"/>
      <c r="J84" s="91"/>
      <c r="K84" s="308">
        <v>0.05</v>
      </c>
      <c r="L84" s="857">
        <f>N78*K84</f>
        <v>267.64436757381435</v>
      </c>
      <c r="M84" s="858"/>
      <c r="N84" s="54"/>
    </row>
    <row r="85" spans="1:14" ht="15.75" thickBot="1">
      <c r="B85" s="94" t="s">
        <v>974</v>
      </c>
      <c r="C85" s="95"/>
      <c r="D85" s="95"/>
      <c r="E85" s="95"/>
      <c r="F85" s="95"/>
      <c r="G85" s="95"/>
      <c r="H85" s="95"/>
      <c r="I85" s="96"/>
      <c r="J85" s="97"/>
      <c r="K85" s="309">
        <v>0.05</v>
      </c>
      <c r="L85" s="859">
        <f>N78*K85</f>
        <v>267.64436757381435</v>
      </c>
      <c r="M85" s="860"/>
      <c r="N85" s="54"/>
    </row>
    <row r="86" spans="1:14" ht="15.75" thickBot="1">
      <c r="B86" s="823" t="s">
        <v>953</v>
      </c>
      <c r="C86" s="824"/>
      <c r="D86" s="824"/>
      <c r="E86" s="824"/>
      <c r="F86" s="824"/>
      <c r="G86" s="824"/>
      <c r="H86" s="824"/>
      <c r="I86" s="824"/>
      <c r="J86" s="824"/>
      <c r="K86" s="824"/>
      <c r="L86" s="824"/>
      <c r="M86" s="825"/>
      <c r="N86" s="55">
        <f>L83+L84+L85</f>
        <v>1605.8662054428862</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6958.7535569191723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00"/>
      <c r="K118" s="800"/>
      <c r="L118" s="800"/>
      <c r="M118" s="800"/>
      <c r="N118" s="801"/>
    </row>
    <row r="119" spans="2:14" ht="15.75" thickBot="1">
      <c r="B119" s="265" t="s">
        <v>2221</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164</v>
      </c>
      <c r="B36" s="836" t="str">
        <f>VLOOKUP(A36,EQUIPOS!A6:D154,3,FALSE)</f>
        <v>Compactador manual de rodillo</v>
      </c>
      <c r="C36" s="837"/>
      <c r="D36" s="837"/>
      <c r="E36" s="837"/>
      <c r="F36" s="837"/>
      <c r="G36" s="837"/>
      <c r="H36" s="838"/>
      <c r="I36" s="271"/>
      <c r="J36" s="272"/>
      <c r="K36" s="273">
        <f>VLOOKUP(A36,EQUIPOS!A6:D163,4,FALSE)</f>
        <v>50860.624967994758</v>
      </c>
      <c r="L36" s="274"/>
      <c r="M36" s="275">
        <v>2</v>
      </c>
      <c r="N36" s="276">
        <f>K36/M36</f>
        <v>25430.312483997379</v>
      </c>
    </row>
    <row r="37" spans="1:14">
      <c r="A37" s="116" t="s">
        <v>180</v>
      </c>
      <c r="B37" s="836" t="str">
        <f>VLOOKUP(A37,EQUIPOS!A7:D154,3,FALSE)</f>
        <v>Compresor 120 HP, con martillo.</v>
      </c>
      <c r="C37" s="837"/>
      <c r="D37" s="837"/>
      <c r="E37" s="837"/>
      <c r="F37" s="837"/>
      <c r="G37" s="837"/>
      <c r="H37" s="838"/>
      <c r="I37" s="271"/>
      <c r="J37" s="272"/>
      <c r="K37" s="273">
        <f>VLOOKUP(A37,EQUIPOS!A7:D164,4,FALSE)</f>
        <v>76290.93745199214</v>
      </c>
      <c r="L37" s="274"/>
      <c r="M37" s="275">
        <v>4</v>
      </c>
      <c r="N37" s="276">
        <f>K37/M37</f>
        <v>19072.734362998035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16459.515452142463</v>
      </c>
      <c r="L38" s="274"/>
      <c r="M38" s="275">
        <v>10</v>
      </c>
      <c r="N38" s="276">
        <f>K38/M38</f>
        <v>1645.9515452142464</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1"/>
      <c r="J39" s="272"/>
      <c r="K39" s="273">
        <f>VLOOKUP(A39,EQUIPOS!A9:D166,4,FALSE)</f>
        <v>121033.02923633713</v>
      </c>
      <c r="L39" s="274"/>
      <c r="M39" s="275">
        <v>10</v>
      </c>
      <c r="N39" s="276">
        <f>K39/M39</f>
        <v>12103.302923633713</v>
      </c>
    </row>
    <row r="40" spans="1:14">
      <c r="A40" t="s">
        <v>129</v>
      </c>
      <c r="B40" s="836" t="str">
        <f>VLOOKUP(A40,EQUIPOS!A10:D154,3,FALSE)</f>
        <v xml:space="preserve">Buldozer, Potencia al volante de 140 HP, motor de 2200 RPM, longitud de hoja 4,80m. </v>
      </c>
      <c r="C40" s="837"/>
      <c r="D40" s="837"/>
      <c r="E40" s="837"/>
      <c r="F40" s="837"/>
      <c r="G40" s="837"/>
      <c r="H40" s="838"/>
      <c r="I40" s="271"/>
      <c r="J40" s="272"/>
      <c r="K40" s="273">
        <f>VLOOKUP(A40,EQUIPOS!A10:D167,4,FALSE)</f>
        <v>134780.65616518611</v>
      </c>
      <c r="L40" s="274"/>
      <c r="M40" s="275">
        <v>100</v>
      </c>
      <c r="N40" s="276">
        <f>K40/M40</f>
        <v>1347.8065616518611</v>
      </c>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1348.350761295025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60948.45863879026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4624.3139422206877</v>
      </c>
      <c r="N53" s="276">
        <f>K53*M53</f>
        <v>4624.3139422206877</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4624.3139422206877</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827">
        <f>VLOOKUP(A63,TRANSPORTE!A5:D117,4,FALSE)</f>
        <v>868.77117771151472</v>
      </c>
      <c r="M63" s="828"/>
      <c r="N63" s="291">
        <f>K63*L63</f>
        <v>1129.4025310249692</v>
      </c>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1129.4025310249692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13483.507612950249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80185.682724986167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16037.136544997235</v>
      </c>
      <c r="M87" s="858"/>
      <c r="N87" s="54"/>
    </row>
    <row r="88" spans="1:14">
      <c r="B88" s="92" t="s">
        <v>973</v>
      </c>
      <c r="C88" s="93"/>
      <c r="D88" s="93"/>
      <c r="E88" s="93"/>
      <c r="F88" s="93"/>
      <c r="G88" s="93"/>
      <c r="H88" s="93"/>
      <c r="I88" s="90"/>
      <c r="J88" s="91"/>
      <c r="K88" s="308">
        <v>0.05</v>
      </c>
      <c r="L88" s="857">
        <f>N82*K88</f>
        <v>4009.2841362493086</v>
      </c>
      <c r="M88" s="858"/>
      <c r="N88" s="54"/>
    </row>
    <row r="89" spans="1:14" ht="15.75" thickBot="1">
      <c r="B89" s="94" t="s">
        <v>974</v>
      </c>
      <c r="C89" s="95"/>
      <c r="D89" s="95"/>
      <c r="E89" s="95"/>
      <c r="F89" s="95"/>
      <c r="G89" s="95"/>
      <c r="H89" s="95"/>
      <c r="I89" s="96"/>
      <c r="J89" s="97"/>
      <c r="K89" s="309">
        <v>0.05</v>
      </c>
      <c r="L89" s="859">
        <f>N82*K89</f>
        <v>4009.2841362493086</v>
      </c>
      <c r="M89" s="860"/>
      <c r="N89" s="54"/>
    </row>
    <row r="90" spans="1:14" ht="15.75" thickBot="1">
      <c r="B90" s="823" t="s">
        <v>953</v>
      </c>
      <c r="C90" s="824"/>
      <c r="D90" s="824"/>
      <c r="E90" s="824"/>
      <c r="F90" s="824"/>
      <c r="G90" s="824"/>
      <c r="H90" s="824"/>
      <c r="I90" s="824"/>
      <c r="J90" s="824"/>
      <c r="K90" s="824"/>
      <c r="L90" s="824"/>
      <c r="M90" s="825"/>
      <c r="N90" s="55">
        <f>L87+L88+L89</f>
        <v>24055.704817495851</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104241.38754248201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275">
        <v>2</v>
      </c>
      <c r="N36" s="276">
        <f>K36/M36</f>
        <v>2793.2655232422721</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271"/>
      <c r="J37" s="272"/>
      <c r="K37" s="273">
        <f>VLOOKUP(A37,EQUIPOS!A7:D164,4,FALSE)</f>
        <v>121033.02923633713</v>
      </c>
      <c r="L37" s="274"/>
      <c r="M37" s="275">
        <v>10</v>
      </c>
      <c r="N37" s="276">
        <f>K37/M37</f>
        <v>12103.302923633713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269.67015225900496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15166.238599134991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5393.4030451800991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20559.641644315088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4111.9283288630177</v>
      </c>
      <c r="M87" s="858"/>
      <c r="N87" s="54"/>
    </row>
    <row r="88" spans="1:14">
      <c r="B88" s="92" t="s">
        <v>973</v>
      </c>
      <c r="C88" s="93"/>
      <c r="D88" s="93"/>
      <c r="E88" s="93"/>
      <c r="F88" s="93"/>
      <c r="G88" s="93"/>
      <c r="H88" s="93"/>
      <c r="I88" s="90"/>
      <c r="J88" s="91"/>
      <c r="K88" s="308">
        <v>0.05</v>
      </c>
      <c r="L88" s="857">
        <f>N82*K88</f>
        <v>1027.9820822157544</v>
      </c>
      <c r="M88" s="858"/>
      <c r="N88" s="54"/>
    </row>
    <row r="89" spans="1:14" ht="15.75" thickBot="1">
      <c r="B89" s="94" t="s">
        <v>974</v>
      </c>
      <c r="C89" s="95"/>
      <c r="D89" s="95"/>
      <c r="E89" s="95"/>
      <c r="F89" s="95"/>
      <c r="G89" s="95"/>
      <c r="H89" s="95"/>
      <c r="I89" s="96"/>
      <c r="J89" s="97"/>
      <c r="K89" s="309">
        <v>0.05</v>
      </c>
      <c r="L89" s="859">
        <f>N82*K89</f>
        <v>1027.9820822157544</v>
      </c>
      <c r="M89" s="860"/>
      <c r="N89" s="54"/>
    </row>
    <row r="90" spans="1:14" ht="15.75" thickBot="1">
      <c r="B90" s="823" t="s">
        <v>953</v>
      </c>
      <c r="C90" s="824"/>
      <c r="D90" s="824"/>
      <c r="E90" s="824"/>
      <c r="F90" s="824"/>
      <c r="G90" s="824"/>
      <c r="H90" s="824"/>
      <c r="I90" s="824"/>
      <c r="J90" s="824"/>
      <c r="K90" s="824"/>
      <c r="L90" s="824"/>
      <c r="M90" s="825"/>
      <c r="N90" s="55">
        <f>L87+L88+L89</f>
        <v>6167.8924932945265</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26727.534137609615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1603</v>
      </c>
      <c r="B36" s="836" t="str">
        <f>VLOOKUP(A36,EQUIPOS!A6:D154,3,FALSE)</f>
        <v>Derretidora de asfalto (crafco o similar)</v>
      </c>
      <c r="C36" s="837"/>
      <c r="D36" s="837"/>
      <c r="E36" s="837"/>
      <c r="F36" s="837"/>
      <c r="G36" s="837"/>
      <c r="H36" s="838"/>
      <c r="I36" s="271"/>
      <c r="J36" s="272"/>
      <c r="K36" s="273">
        <f>VLOOKUP(A36,EQUIPOS!A6:D163,4,FALSE)</f>
        <v>2100.5438111781837</v>
      </c>
      <c r="L36" s="274"/>
      <c r="M36" s="275">
        <v>60</v>
      </c>
      <c r="N36" s="276">
        <f>K36/M36</f>
        <v>35.009063519636392</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60</v>
      </c>
      <c r="N37" s="276">
        <f>K37/M37</f>
        <v>672.85216124325859</v>
      </c>
    </row>
    <row r="38" spans="1:14">
      <c r="A38" t="s">
        <v>138</v>
      </c>
      <c r="B38" s="836" t="str">
        <f>VLOOKUP(A38,EQUIPOS!A8:D154,3,FALSE)</f>
        <v>Camioneta D-300</v>
      </c>
      <c r="C38" s="837"/>
      <c r="D38" s="837"/>
      <c r="E38" s="837"/>
      <c r="F38" s="837"/>
      <c r="G38" s="837"/>
      <c r="H38" s="838"/>
      <c r="I38" s="271"/>
      <c r="J38" s="272"/>
      <c r="K38" s="273">
        <f>VLOOKUP(A38,EQUIPOS!A8:D165,4,FALSE)</f>
        <v>50478.153068235442</v>
      </c>
      <c r="L38" s="274"/>
      <c r="M38" s="275">
        <v>60</v>
      </c>
      <c r="N38" s="276">
        <f>K38/M38</f>
        <v>841.30255113725741</v>
      </c>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1571.5542179433198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1772.2545214275187</v>
      </c>
      <c r="N53" s="276">
        <f>K53*M53</f>
        <v>212.67054257130224</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212.67054257130224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1410</v>
      </c>
      <c r="K73" s="77" t="s">
        <v>966</v>
      </c>
      <c r="L73" s="851" t="s">
        <v>950</v>
      </c>
      <c r="M73" s="852"/>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447.80884086334993</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2232.033601377972</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446.40672027559441</v>
      </c>
      <c r="M87" s="858"/>
      <c r="N87" s="54"/>
    </row>
    <row r="88" spans="1:14">
      <c r="B88" s="92" t="s">
        <v>973</v>
      </c>
      <c r="C88" s="93"/>
      <c r="D88" s="93"/>
      <c r="E88" s="93"/>
      <c r="F88" s="93"/>
      <c r="G88" s="93"/>
      <c r="H88" s="93"/>
      <c r="I88" s="90"/>
      <c r="J88" s="91"/>
      <c r="K88" s="308">
        <v>0.05</v>
      </c>
      <c r="L88" s="857">
        <f>N82*K88</f>
        <v>111.6016800688986</v>
      </c>
      <c r="M88" s="858"/>
      <c r="N88" s="54"/>
    </row>
    <row r="89" spans="1:14" ht="15.75" thickBot="1">
      <c r="B89" s="94" t="s">
        <v>974</v>
      </c>
      <c r="C89" s="95"/>
      <c r="D89" s="95"/>
      <c r="E89" s="95"/>
      <c r="F89" s="95"/>
      <c r="G89" s="95"/>
      <c r="H89" s="95"/>
      <c r="I89" s="96"/>
      <c r="J89" s="97"/>
      <c r="K89" s="309">
        <v>0.05</v>
      </c>
      <c r="L89" s="859">
        <f>N82*K89</f>
        <v>111.6016800688986</v>
      </c>
      <c r="M89" s="860"/>
      <c r="N89" s="54"/>
    </row>
    <row r="90" spans="1:14" ht="15.75" thickBot="1">
      <c r="B90" s="823" t="s">
        <v>953</v>
      </c>
      <c r="C90" s="824"/>
      <c r="D90" s="824"/>
      <c r="E90" s="824"/>
      <c r="F90" s="824"/>
      <c r="G90" s="824"/>
      <c r="H90" s="824"/>
      <c r="I90" s="824"/>
      <c r="J90" s="824"/>
      <c r="K90" s="824"/>
      <c r="L90" s="824"/>
      <c r="M90" s="825"/>
      <c r="N90" s="55">
        <f>L87+L88+L89</f>
        <v>669.61008041339164</v>
      </c>
    </row>
    <row r="91" spans="1:14" ht="15.75" thickBot="1">
      <c r="B91" s="36"/>
      <c r="C91" s="37"/>
      <c r="D91" s="37"/>
      <c r="E91" s="37"/>
      <c r="F91" s="37"/>
      <c r="G91" s="37"/>
      <c r="H91" s="37"/>
      <c r="I91" s="37"/>
      <c r="J91" s="37"/>
      <c r="K91" s="37"/>
      <c r="L91" s="37"/>
      <c r="M91" s="37"/>
      <c r="N91" s="38"/>
    </row>
    <row r="92" spans="1:14" ht="15.75" thickBot="1">
      <c r="A92" t="s">
        <v>2016</v>
      </c>
      <c r="B92" s="823" t="s">
        <v>975</v>
      </c>
      <c r="C92" s="824"/>
      <c r="D92" s="824"/>
      <c r="E92" s="824"/>
      <c r="F92" s="824"/>
      <c r="G92" s="824"/>
      <c r="H92" s="824"/>
      <c r="I92" s="824"/>
      <c r="J92" s="824"/>
      <c r="K92" s="824"/>
      <c r="L92" s="824"/>
      <c r="M92" s="825"/>
      <c r="N92" s="192">
        <f>N82+N90</f>
        <v>2901.6436817913636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00"/>
      <c r="K122" s="800"/>
      <c r="L122" s="800"/>
      <c r="M122" s="800"/>
      <c r="N122" s="801"/>
    </row>
    <row r="123" spans="2:14" ht="15.75" thickBot="1">
      <c r="B123" s="265" t="s">
        <v>2221</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1603</v>
      </c>
      <c r="B36" s="836" t="str">
        <f>VLOOKUP(A36,EQUIPOS!A6:D154,3,FALSE)</f>
        <v>Derretidora de asfalto (crafco o similar)</v>
      </c>
      <c r="C36" s="837"/>
      <c r="D36" s="837"/>
      <c r="E36" s="837"/>
      <c r="F36" s="837"/>
      <c r="G36" s="837"/>
      <c r="H36" s="838"/>
      <c r="I36" s="271"/>
      <c r="J36" s="272"/>
      <c r="K36" s="273">
        <f>VLOOKUP(A36,EQUIPOS!A6:D163,4,FALSE)</f>
        <v>2100.5438111781837</v>
      </c>
      <c r="L36" s="274"/>
      <c r="M36" s="275">
        <v>60</v>
      </c>
      <c r="N36" s="276">
        <f t="shared" ref="N36:N39" si="0">K36/M36</f>
        <v>35.009063519636392</v>
      </c>
    </row>
    <row r="37" spans="1:14">
      <c r="A37" s="116" t="s">
        <v>324</v>
      </c>
      <c r="B37" s="836" t="str">
        <f>VLOOKUP(A37,EQUIPOS!A7:D154,3,FALSE)</f>
        <v xml:space="preserve">Ruteadora </v>
      </c>
      <c r="C37" s="837"/>
      <c r="D37" s="837"/>
      <c r="E37" s="837"/>
      <c r="F37" s="837"/>
      <c r="G37" s="837"/>
      <c r="H37" s="838"/>
      <c r="I37" s="271"/>
      <c r="J37" s="272"/>
      <c r="K37" s="273">
        <f>VLOOKUP(A37,EQUIPOS!A7:D164,4,FALSE)</f>
        <v>3488.0216603050808</v>
      </c>
      <c r="L37" s="274"/>
      <c r="M37" s="275">
        <v>60</v>
      </c>
      <c r="N37" s="276">
        <f t="shared" si="0"/>
        <v>58.13369433841801</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40371.129674595519</v>
      </c>
      <c r="L38" s="274"/>
      <c r="M38" s="275">
        <v>60</v>
      </c>
      <c r="N38" s="276">
        <f t="shared" si="0"/>
        <v>672.85216124325859</v>
      </c>
    </row>
    <row r="39" spans="1:14">
      <c r="A39" t="s">
        <v>138</v>
      </c>
      <c r="B39" s="836" t="str">
        <f>VLOOKUP(A39,EQUIPOS!A9:D154,3,FALSE)</f>
        <v>Camioneta D-300</v>
      </c>
      <c r="C39" s="837"/>
      <c r="D39" s="837"/>
      <c r="E39" s="837"/>
      <c r="F39" s="837"/>
      <c r="G39" s="837"/>
      <c r="H39" s="838"/>
      <c r="I39" s="271"/>
      <c r="J39" s="272"/>
      <c r="K39" s="273">
        <f>VLOOKUP(A39,EQUIPOS!A9:D166,4,FALSE)</f>
        <v>50478.153068235442</v>
      </c>
      <c r="L39" s="274"/>
      <c r="M39" s="275">
        <v>60</v>
      </c>
      <c r="N39" s="276">
        <f t="shared" si="0"/>
        <v>841.30255113725741</v>
      </c>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N84*M46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1629.6879122817379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49343.022918264294</v>
      </c>
      <c r="N53" s="276">
        <f t="shared" ref="N53:N54" si="1">K53*M53</f>
        <v>345.40116042785007</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1772.2545214275187</v>
      </c>
      <c r="N54" s="276">
        <f t="shared" si="1"/>
        <v>212.67054257130224</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18"/>
      <c r="C61" s="819"/>
      <c r="D61" s="819"/>
      <c r="E61" s="819"/>
      <c r="F61" s="819"/>
      <c r="G61" s="819"/>
      <c r="H61" s="819"/>
      <c r="I61" s="820"/>
      <c r="J61" s="45"/>
      <c r="K61" s="47"/>
      <c r="L61" s="821"/>
      <c r="M61" s="822"/>
      <c r="N61" s="48"/>
    </row>
    <row r="62" spans="1:14" ht="15.75" thickBot="1">
      <c r="B62" s="823" t="s">
        <v>953</v>
      </c>
      <c r="C62" s="824"/>
      <c r="D62" s="824"/>
      <c r="E62" s="824"/>
      <c r="F62" s="824"/>
      <c r="G62" s="824"/>
      <c r="H62" s="824"/>
      <c r="I62" s="824"/>
      <c r="J62" s="824"/>
      <c r="K62" s="824"/>
      <c r="L62" s="824"/>
      <c r="M62" s="825"/>
      <c r="N62" s="398">
        <f>SUM(N53:N61)</f>
        <v>558.07170299915231</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26" t="s">
        <v>961</v>
      </c>
      <c r="M66" s="79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827">
        <f>VLOOKUP(A67,TRANSPORTE!A6:D120,4,FALSE)</f>
        <v>868.77117771151472</v>
      </c>
      <c r="M67" s="828"/>
      <c r="N67" s="291">
        <f>L67*K67</f>
        <v>6.0813982439806029</v>
      </c>
    </row>
    <row r="68" spans="1:15">
      <c r="B68" s="49"/>
      <c r="C68" s="50"/>
      <c r="D68" s="50"/>
      <c r="E68" s="50"/>
      <c r="F68" s="50"/>
      <c r="G68" s="50"/>
      <c r="H68" s="315"/>
      <c r="I68" s="283"/>
      <c r="J68" s="290"/>
      <c r="K68" s="283"/>
      <c r="L68" s="827"/>
      <c r="M68" s="828"/>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12"/>
      <c r="M72" s="813"/>
      <c r="N72" s="130"/>
    </row>
    <row r="73" spans="1:15" ht="15.75" thickBot="1">
      <c r="B73" s="829" t="s">
        <v>953</v>
      </c>
      <c r="C73" s="830"/>
      <c r="D73" s="830"/>
      <c r="E73" s="830"/>
      <c r="F73" s="830"/>
      <c r="G73" s="830"/>
      <c r="H73" s="830"/>
      <c r="I73" s="830"/>
      <c r="J73" s="830"/>
      <c r="K73" s="830"/>
      <c r="L73" s="830"/>
      <c r="M73" s="831"/>
      <c r="N73" s="107">
        <f>N67+N68+N69+N70+N71</f>
        <v>6.0813982439806029</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49" t="s">
        <v>963</v>
      </c>
      <c r="C77" s="850"/>
      <c r="D77" s="850"/>
      <c r="E77" s="850"/>
      <c r="F77" s="850"/>
      <c r="G77" s="850"/>
      <c r="H77" s="850"/>
      <c r="I77" s="76" t="s">
        <v>964</v>
      </c>
      <c r="J77" s="78" t="s">
        <v>1410</v>
      </c>
      <c r="K77" s="77" t="s">
        <v>966</v>
      </c>
      <c r="L77" s="851" t="s">
        <v>950</v>
      </c>
      <c r="M77" s="852"/>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10"/>
      <c r="C83" s="811"/>
      <c r="D83" s="811"/>
      <c r="E83" s="811"/>
      <c r="F83" s="811"/>
      <c r="G83" s="811"/>
      <c r="H83" s="811"/>
      <c r="I83" s="129"/>
      <c r="J83" s="129"/>
      <c r="K83" s="129"/>
      <c r="L83" s="911"/>
      <c r="M83" s="911"/>
      <c r="N83" s="48"/>
    </row>
    <row r="84" spans="1:14" ht="15.75" thickBot="1">
      <c r="B84" s="829" t="s">
        <v>953</v>
      </c>
      <c r="C84" s="830"/>
      <c r="D84" s="830"/>
      <c r="E84" s="830"/>
      <c r="F84" s="830"/>
      <c r="G84" s="830"/>
      <c r="H84" s="830"/>
      <c r="I84" s="830"/>
      <c r="J84" s="830"/>
      <c r="K84" s="830"/>
      <c r="L84" s="830"/>
      <c r="M84" s="831"/>
      <c r="N84" s="305">
        <f>SUM(N78:N83)</f>
        <v>447.80884086334993</v>
      </c>
    </row>
    <row r="85" spans="1:14" ht="15.75" thickBot="1">
      <c r="B85" s="36"/>
      <c r="C85" s="37"/>
      <c r="D85" s="37"/>
      <c r="E85" s="37"/>
      <c r="F85" s="37"/>
      <c r="G85" s="37"/>
      <c r="H85" s="37"/>
      <c r="I85" s="37"/>
      <c r="J85" s="37"/>
      <c r="K85" s="37"/>
      <c r="L85" s="37"/>
      <c r="M85" s="37"/>
      <c r="N85" s="38"/>
    </row>
    <row r="86" spans="1:14" ht="15.75" thickBot="1">
      <c r="B86" s="823" t="s">
        <v>967</v>
      </c>
      <c r="C86" s="824"/>
      <c r="D86" s="824"/>
      <c r="E86" s="824"/>
      <c r="F86" s="824"/>
      <c r="G86" s="824"/>
      <c r="H86" s="824"/>
      <c r="I86" s="824"/>
      <c r="J86" s="824"/>
      <c r="K86" s="824"/>
      <c r="L86" s="824"/>
      <c r="M86" s="825"/>
      <c r="N86" s="102">
        <f>N48+N62+N73+N84</f>
        <v>2641.6498543882203</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14" t="s">
        <v>969</v>
      </c>
      <c r="C90" s="815"/>
      <c r="D90" s="815"/>
      <c r="E90" s="815"/>
      <c r="F90" s="815"/>
      <c r="G90" s="815"/>
      <c r="H90" s="815"/>
      <c r="I90" s="318"/>
      <c r="J90" s="338"/>
      <c r="K90" s="306" t="s">
        <v>970</v>
      </c>
      <c r="L90" s="853" t="s">
        <v>971</v>
      </c>
      <c r="M90" s="854"/>
      <c r="N90" s="307"/>
    </row>
    <row r="91" spans="1:14">
      <c r="B91" s="855" t="s">
        <v>972</v>
      </c>
      <c r="C91" s="856"/>
      <c r="D91" s="856"/>
      <c r="E91" s="856"/>
      <c r="F91" s="856"/>
      <c r="G91" s="856"/>
      <c r="H91" s="856"/>
      <c r="I91" s="90"/>
      <c r="J91" s="91"/>
      <c r="K91" s="308">
        <v>0.2</v>
      </c>
      <c r="L91" s="857">
        <f>N86*K91</f>
        <v>528.32997087764409</v>
      </c>
      <c r="M91" s="858"/>
      <c r="N91" s="54"/>
    </row>
    <row r="92" spans="1:14">
      <c r="B92" s="92" t="s">
        <v>973</v>
      </c>
      <c r="C92" s="93"/>
      <c r="D92" s="93"/>
      <c r="E92" s="93"/>
      <c r="F92" s="93"/>
      <c r="G92" s="93"/>
      <c r="H92" s="93"/>
      <c r="I92" s="90"/>
      <c r="J92" s="91"/>
      <c r="K92" s="308">
        <v>0.05</v>
      </c>
      <c r="L92" s="857">
        <f>N86*K92</f>
        <v>132.08249271941102</v>
      </c>
      <c r="M92" s="858"/>
      <c r="N92" s="54"/>
    </row>
    <row r="93" spans="1:14" ht="15.75" thickBot="1">
      <c r="B93" s="94" t="s">
        <v>974</v>
      </c>
      <c r="C93" s="95"/>
      <c r="D93" s="95"/>
      <c r="E93" s="95"/>
      <c r="F93" s="95"/>
      <c r="G93" s="95"/>
      <c r="H93" s="95"/>
      <c r="I93" s="96"/>
      <c r="J93" s="97"/>
      <c r="K93" s="309">
        <v>0.05</v>
      </c>
      <c r="L93" s="859">
        <f>N86*K93</f>
        <v>132.08249271941102</v>
      </c>
      <c r="M93" s="860"/>
      <c r="N93" s="54"/>
    </row>
    <row r="94" spans="1:14" ht="15.75" thickBot="1">
      <c r="B94" s="823" t="s">
        <v>953</v>
      </c>
      <c r="C94" s="824"/>
      <c r="D94" s="824"/>
      <c r="E94" s="824"/>
      <c r="F94" s="824"/>
      <c r="G94" s="824"/>
      <c r="H94" s="824"/>
      <c r="I94" s="824"/>
      <c r="J94" s="824"/>
      <c r="K94" s="824"/>
      <c r="L94" s="824"/>
      <c r="M94" s="825"/>
      <c r="N94" s="55">
        <f>L91+L92+L93</f>
        <v>792.49495631646607</v>
      </c>
    </row>
    <row r="95" spans="1:14" ht="15.75" thickBot="1">
      <c r="B95" s="36"/>
      <c r="C95" s="37"/>
      <c r="D95" s="37"/>
      <c r="E95" s="37"/>
      <c r="F95" s="37"/>
      <c r="G95" s="37"/>
      <c r="H95" s="37"/>
      <c r="I95" s="37"/>
      <c r="J95" s="37"/>
      <c r="K95" s="37"/>
      <c r="L95" s="37"/>
      <c r="M95" s="37"/>
      <c r="N95" s="38"/>
    </row>
    <row r="96" spans="1:14" ht="15.75" thickBot="1">
      <c r="A96" t="s">
        <v>2016</v>
      </c>
      <c r="B96" s="823" t="s">
        <v>975</v>
      </c>
      <c r="C96" s="824"/>
      <c r="D96" s="824"/>
      <c r="E96" s="824"/>
      <c r="F96" s="824"/>
      <c r="G96" s="824"/>
      <c r="H96" s="824"/>
      <c r="I96" s="824"/>
      <c r="J96" s="824"/>
      <c r="K96" s="824"/>
      <c r="L96" s="824"/>
      <c r="M96" s="825"/>
      <c r="N96" s="192">
        <f>N86+N94</f>
        <v>3434.1448107046863</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00"/>
      <c r="K126" s="800"/>
      <c r="L126" s="800"/>
      <c r="M126" s="800"/>
      <c r="N126" s="801"/>
    </row>
    <row r="127" spans="2:14" ht="15.75" thickBot="1">
      <c r="B127" s="265" t="s">
        <v>2221</v>
      </c>
      <c r="C127" s="397"/>
      <c r="D127" s="397"/>
      <c r="E127" s="60"/>
      <c r="F127" s="60"/>
      <c r="G127" s="60"/>
      <c r="H127" s="60"/>
      <c r="I127" s="60"/>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275">
        <v>6.25</v>
      </c>
      <c r="N36" s="276">
        <f t="shared" ref="N36:N41" si="0">K36/M36</f>
        <v>307.60505980643234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v>
      </c>
      <c r="N37" s="276">
        <f t="shared" si="0"/>
        <v>807.42259349191033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16459.515452142463</v>
      </c>
      <c r="L38" s="274"/>
      <c r="M38" s="275">
        <v>3.75</v>
      </c>
      <c r="N38" s="276">
        <f t="shared" si="0"/>
        <v>4389.2041205713231</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2444.3616359618281</v>
      </c>
      <c r="L39" s="274"/>
      <c r="M39" s="275">
        <v>6.25</v>
      </c>
      <c r="N39" s="276">
        <f t="shared" si="0"/>
        <v>391.09786175389252</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6762.4286957445838</v>
      </c>
      <c r="L40" s="274"/>
      <c r="M40" s="275">
        <v>6.25</v>
      </c>
      <c r="N40" s="276">
        <f t="shared" si="0"/>
        <v>1081.9885913191333</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5431.9147465818405</v>
      </c>
      <c r="L41" s="274"/>
      <c r="M41" s="275">
        <v>6.25</v>
      </c>
      <c r="N41" s="276">
        <f t="shared" si="0"/>
        <v>869.10635945309446</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8817.6310736246014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4333.7974842428512</v>
      </c>
      <c r="N53" s="276">
        <f>K53*M53</f>
        <v>26584.63734547119</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3432.0510591216812</v>
      </c>
      <c r="N54" s="276">
        <f>K54*M54</f>
        <v>1271.1300218969191</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1369.2800797163261</v>
      </c>
      <c r="N55" s="276">
        <f>K55*M55</f>
        <v>1521.4223107959181</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5344.8780602158949</v>
      </c>
      <c r="N56" s="276">
        <f>K56*M56</f>
        <v>5938.7534002398834</v>
      </c>
    </row>
    <row r="57" spans="1:14">
      <c r="A57" s="147"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tr">
        <f>VLOOKUP(A57,MATERIALES!A11:D649,2,FALSE)</f>
        <v>kg</v>
      </c>
      <c r="K57" s="47">
        <v>1.1200000000000001</v>
      </c>
      <c r="L57" s="827">
        <f>VLOOKUP(A57,MATERIALES!A4:D373,4,FALSE)</f>
        <v>5278.2362920776095</v>
      </c>
      <c r="M57" s="828"/>
      <c r="N57" s="276">
        <f>K57*L57</f>
        <v>5911.6246471269233</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441113.31736120768</v>
      </c>
      <c r="N58" s="276">
        <f>K58*M58</f>
        <v>445524.45053481974</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486752.01826035057</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827">
        <f>VLOOKUP(A66,TRANSPORTE!A5:D117,4,FALSE)</f>
        <v>911.44765661664178</v>
      </c>
      <c r="M66" s="828"/>
      <c r="N66" s="291">
        <f>K66*L66</f>
        <v>920.56213318280822</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920.56213318280822</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506202.27633944614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101240.45526788924</v>
      </c>
      <c r="M90" s="858"/>
      <c r="N90" s="54"/>
    </row>
    <row r="91" spans="1:14">
      <c r="B91" s="92" t="s">
        <v>973</v>
      </c>
      <c r="C91" s="93"/>
      <c r="D91" s="93"/>
      <c r="E91" s="93"/>
      <c r="F91" s="93"/>
      <c r="G91" s="93"/>
      <c r="H91" s="93"/>
      <c r="I91" s="90"/>
      <c r="J91" s="91"/>
      <c r="K91" s="308">
        <v>0.05</v>
      </c>
      <c r="L91" s="857">
        <f>N85*K91</f>
        <v>25310.113816972309</v>
      </c>
      <c r="M91" s="858"/>
      <c r="N91" s="54"/>
    </row>
    <row r="92" spans="1:14" ht="15.75" thickBot="1">
      <c r="B92" s="94" t="s">
        <v>974</v>
      </c>
      <c r="C92" s="95"/>
      <c r="D92" s="95"/>
      <c r="E92" s="95"/>
      <c r="F92" s="95"/>
      <c r="G92" s="95"/>
      <c r="H92" s="95"/>
      <c r="I92" s="96"/>
      <c r="J92" s="97"/>
      <c r="K92" s="309">
        <v>0.05</v>
      </c>
      <c r="L92" s="859">
        <f>N85*K92</f>
        <v>25310.113816972309</v>
      </c>
      <c r="M92" s="860"/>
      <c r="N92" s="54"/>
    </row>
    <row r="93" spans="1:14" ht="15.75" thickBot="1">
      <c r="B93" s="823" t="s">
        <v>953</v>
      </c>
      <c r="C93" s="824"/>
      <c r="D93" s="824"/>
      <c r="E93" s="824"/>
      <c r="F93" s="824"/>
      <c r="G93" s="824"/>
      <c r="H93" s="824"/>
      <c r="I93" s="824"/>
      <c r="J93" s="824"/>
      <c r="K93" s="824"/>
      <c r="L93" s="824"/>
      <c r="M93" s="825"/>
      <c r="N93" s="55">
        <f>L90+L91+L92</f>
        <v>151860.68290183385</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658062.95924127998</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00"/>
      <c r="K125" s="800"/>
      <c r="L125" s="800"/>
      <c r="M125" s="800"/>
      <c r="N125" s="801"/>
    </row>
    <row r="126" spans="2:14" ht="15.75" customHeight="1" thickBot="1">
      <c r="B126" s="265" t="s">
        <v>2221</v>
      </c>
      <c r="C126" s="397"/>
      <c r="D126" s="397"/>
      <c r="E126" s="60"/>
      <c r="F126" s="60"/>
      <c r="G126" s="60"/>
      <c r="H126" s="60"/>
      <c r="I126" s="60"/>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275">
        <v>6.25</v>
      </c>
      <c r="N36" s="276">
        <f t="shared" ref="N36:N41" si="0">K36/M36</f>
        <v>307.60505980643234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40371.129674595519</v>
      </c>
      <c r="L37" s="274"/>
      <c r="M37" s="275">
        <v>50</v>
      </c>
      <c r="N37" s="276">
        <f t="shared" si="0"/>
        <v>807.42259349191033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16459.515452142463</v>
      </c>
      <c r="L38" s="274"/>
      <c r="M38" s="275">
        <v>3.75</v>
      </c>
      <c r="N38" s="276">
        <f t="shared" si="0"/>
        <v>4389.2041205713231</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2444.3616359618281</v>
      </c>
      <c r="L39" s="274"/>
      <c r="M39" s="275">
        <v>6.25</v>
      </c>
      <c r="N39" s="276">
        <f t="shared" si="0"/>
        <v>391.09786175389252</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6762.4286957445838</v>
      </c>
      <c r="L40" s="274"/>
      <c r="M40" s="275">
        <v>6.25</v>
      </c>
      <c r="N40" s="276">
        <f t="shared" si="0"/>
        <v>1081.9885913191333</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5431.9147465818405</v>
      </c>
      <c r="L41" s="274"/>
      <c r="M41" s="275">
        <v>6.25</v>
      </c>
      <c r="N41" s="276">
        <f t="shared" si="0"/>
        <v>869.10635945309446</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8817.6310736246014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4333.7974842428512</v>
      </c>
      <c r="N53" s="276">
        <f>K53*M53</f>
        <v>26584.63734547119</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14637.23960499802</v>
      </c>
      <c r="N54" s="276">
        <f>K54*M54</f>
        <v>16393.708357597785</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3432.0510591216812</v>
      </c>
      <c r="N55" s="276">
        <f>K55*M55</f>
        <v>1271.1300218969191</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1369.2800797163261</v>
      </c>
      <c r="N56" s="276">
        <f>K56*M56</f>
        <v>1521.4223107959181</v>
      </c>
    </row>
    <row r="57" spans="1:14">
      <c r="A57" s="147"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
        <v>144</v>
      </c>
      <c r="K57" s="47">
        <v>1.1111111111111112</v>
      </c>
      <c r="L57" s="827">
        <f>VLOOKUP(A57,MATERIALES!A4:D373,4,FALSE)</f>
        <v>5344.8780602158949</v>
      </c>
      <c r="M57" s="828"/>
      <c r="N57" s="276">
        <f>K57*L57</f>
        <v>5938.7534002398834</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5278.2362920776095</v>
      </c>
      <c r="N58" s="276">
        <f>K58*M58</f>
        <v>5911.6246471269233</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441113.31736120768</v>
      </c>
      <c r="N59" s="276">
        <f>K59*M59</f>
        <v>445524.45053481974</v>
      </c>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503145.72661794838</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827">
        <f>VLOOKUP(A66,TRANSPORTE!A5:D117,4,FALSE)</f>
        <v>911.44765661664178</v>
      </c>
      <c r="M66" s="828"/>
      <c r="N66" s="291">
        <f>K66*L66</f>
        <v>920.56213318280822</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920.56213318280822</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522595.98469704395</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104519.19693940879</v>
      </c>
      <c r="M90" s="858"/>
      <c r="N90" s="54"/>
    </row>
    <row r="91" spans="1:14">
      <c r="B91" s="92" t="s">
        <v>973</v>
      </c>
      <c r="C91" s="93"/>
      <c r="D91" s="93"/>
      <c r="E91" s="93"/>
      <c r="F91" s="93"/>
      <c r="G91" s="93"/>
      <c r="H91" s="93"/>
      <c r="I91" s="90"/>
      <c r="J91" s="91"/>
      <c r="K91" s="308">
        <v>0.05</v>
      </c>
      <c r="L91" s="857">
        <f>N85*K91</f>
        <v>26129.799234852198</v>
      </c>
      <c r="M91" s="858"/>
      <c r="N91" s="54"/>
    </row>
    <row r="92" spans="1:14" ht="15.75" thickBot="1">
      <c r="B92" s="94" t="s">
        <v>974</v>
      </c>
      <c r="C92" s="95"/>
      <c r="D92" s="95"/>
      <c r="E92" s="95"/>
      <c r="F92" s="95"/>
      <c r="G92" s="95"/>
      <c r="H92" s="95"/>
      <c r="I92" s="96"/>
      <c r="J92" s="97"/>
      <c r="K92" s="309">
        <v>0.05</v>
      </c>
      <c r="L92" s="859">
        <f>N85*K92</f>
        <v>26129.799234852198</v>
      </c>
      <c r="M92" s="860"/>
      <c r="N92" s="54"/>
    </row>
    <row r="93" spans="1:14" ht="15.75" thickBot="1">
      <c r="B93" s="823" t="s">
        <v>953</v>
      </c>
      <c r="C93" s="824"/>
      <c r="D93" s="824"/>
      <c r="E93" s="824"/>
      <c r="F93" s="824"/>
      <c r="G93" s="824"/>
      <c r="H93" s="824"/>
      <c r="I93" s="824"/>
      <c r="J93" s="824"/>
      <c r="K93" s="824"/>
      <c r="L93" s="824"/>
      <c r="M93" s="825"/>
      <c r="N93" s="55">
        <f>L90+L91+L92</f>
        <v>156778.7954091132</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679374.78010615718</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00"/>
      <c r="K125" s="800"/>
      <c r="L125" s="800"/>
      <c r="M125" s="800"/>
      <c r="N125" s="801"/>
    </row>
    <row r="126" spans="2:14" ht="15.75" customHeight="1" thickBot="1">
      <c r="B126" s="265" t="s">
        <v>2221</v>
      </c>
      <c r="C126" s="397"/>
      <c r="D126" s="397"/>
      <c r="E126" s="60"/>
      <c r="F126" s="60"/>
      <c r="G126" s="60"/>
      <c r="H126" s="60"/>
      <c r="I126" s="60"/>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s="160" t="s">
        <v>1845</v>
      </c>
      <c r="B31" s="83" t="s">
        <v>1093</v>
      </c>
      <c r="C31" s="963" t="s">
        <v>1625</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487.31792951120957</v>
      </c>
      <c r="N49" s="276">
        <f>K49*M49</f>
        <v>487.31792951120957</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487.31792951120957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487.31792951120957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97.463585902241917</v>
      </c>
      <c r="M83" s="858"/>
      <c r="N83" s="54"/>
    </row>
    <row r="84" spans="1:14">
      <c r="B84" s="92" t="s">
        <v>973</v>
      </c>
      <c r="C84" s="93"/>
      <c r="D84" s="93"/>
      <c r="E84" s="93"/>
      <c r="F84" s="93"/>
      <c r="G84" s="93"/>
      <c r="H84" s="93"/>
      <c r="I84" s="90"/>
      <c r="J84" s="91"/>
      <c r="K84" s="308">
        <v>0.05</v>
      </c>
      <c r="L84" s="857">
        <f>N78*K84</f>
        <v>24.365896475560479</v>
      </c>
      <c r="M84" s="858"/>
      <c r="N84" s="54"/>
    </row>
    <row r="85" spans="1:14" ht="15.75" thickBot="1">
      <c r="B85" s="94" t="s">
        <v>974</v>
      </c>
      <c r="C85" s="95"/>
      <c r="D85" s="95"/>
      <c r="E85" s="95"/>
      <c r="F85" s="95"/>
      <c r="G85" s="95"/>
      <c r="H85" s="95"/>
      <c r="I85" s="96"/>
      <c r="J85" s="97"/>
      <c r="K85" s="309">
        <v>0.05</v>
      </c>
      <c r="L85" s="859">
        <f>N78*K85</f>
        <v>24.365896475560479</v>
      </c>
      <c r="M85" s="860"/>
      <c r="N85" s="54"/>
    </row>
    <row r="86" spans="1:14" ht="15.75" thickBot="1">
      <c r="B86" s="823" t="s">
        <v>953</v>
      </c>
      <c r="C86" s="824"/>
      <c r="D86" s="824"/>
      <c r="E86" s="824"/>
      <c r="F86" s="824"/>
      <c r="G86" s="824"/>
      <c r="H86" s="824"/>
      <c r="I86" s="824"/>
      <c r="J86" s="824"/>
      <c r="K86" s="824"/>
      <c r="L86" s="824"/>
      <c r="M86" s="825"/>
      <c r="N86" s="55">
        <f>L83+L84+L85</f>
        <v>146.19537885336288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633.51330836457248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00"/>
      <c r="K118" s="800"/>
      <c r="L118" s="800"/>
      <c r="M118" s="800"/>
      <c r="N118" s="801"/>
    </row>
    <row r="119" spans="2:14" ht="15.75" customHeight="1" thickBot="1">
      <c r="B119" s="265" t="s">
        <v>2221</v>
      </c>
      <c r="C119" s="397"/>
      <c r="D119" s="397"/>
      <c r="E119" s="60"/>
      <c r="F119" s="60"/>
      <c r="G119" s="60"/>
      <c r="H119" s="60"/>
      <c r="I119" s="60"/>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1626</v>
      </c>
      <c r="C31" s="963" t="s">
        <v>2040</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877.79703969647369</v>
      </c>
      <c r="N49" s="276">
        <f>K49*M49</f>
        <v>877.79703969647369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877.79703969647369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877.79703969647369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175.55940793929474</v>
      </c>
      <c r="M83" s="858"/>
      <c r="N83" s="54"/>
    </row>
    <row r="84" spans="1:14">
      <c r="B84" s="92" t="s">
        <v>973</v>
      </c>
      <c r="C84" s="93"/>
      <c r="D84" s="93"/>
      <c r="E84" s="93"/>
      <c r="F84" s="93"/>
      <c r="G84" s="93"/>
      <c r="H84" s="93"/>
      <c r="I84" s="90"/>
      <c r="J84" s="91"/>
      <c r="K84" s="308">
        <v>0.05</v>
      </c>
      <c r="L84" s="857">
        <f>N78*K84</f>
        <v>43.889851984823686</v>
      </c>
      <c r="M84" s="858"/>
      <c r="N84" s="54"/>
    </row>
    <row r="85" spans="1:14" ht="15.75" thickBot="1">
      <c r="B85" s="94" t="s">
        <v>974</v>
      </c>
      <c r="C85" s="95"/>
      <c r="D85" s="95"/>
      <c r="E85" s="95"/>
      <c r="F85" s="95"/>
      <c r="G85" s="95"/>
      <c r="H85" s="95"/>
      <c r="I85" s="96"/>
      <c r="J85" s="97"/>
      <c r="K85" s="309">
        <v>0.05</v>
      </c>
      <c r="L85" s="859">
        <f>N78*K85</f>
        <v>43.889851984823686</v>
      </c>
      <c r="M85" s="860"/>
      <c r="N85" s="54"/>
    </row>
    <row r="86" spans="1:14" ht="15.75" thickBot="1">
      <c r="B86" s="823" t="s">
        <v>953</v>
      </c>
      <c r="C86" s="824"/>
      <c r="D86" s="824"/>
      <c r="E86" s="824"/>
      <c r="F86" s="824"/>
      <c r="G86" s="824"/>
      <c r="H86" s="824"/>
      <c r="I86" s="824"/>
      <c r="J86" s="824"/>
      <c r="K86" s="824"/>
      <c r="L86" s="824"/>
      <c r="M86" s="825"/>
      <c r="N86" s="55">
        <f>L83+L84+L85</f>
        <v>263.33911190894213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1141.1361516054158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1845</v>
      </c>
      <c r="B31" s="83" t="s">
        <v>1627</v>
      </c>
      <c r="C31" s="963" t="s">
        <v>2041</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436.29532578033508</v>
      </c>
      <c r="N49" s="276">
        <f>K49*M49</f>
        <v>436.29532578033508</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436.29532578033508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436.29532578033508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87.259065156067024</v>
      </c>
      <c r="M83" s="858"/>
      <c r="N83" s="54"/>
    </row>
    <row r="84" spans="1:14">
      <c r="B84" s="92" t="s">
        <v>973</v>
      </c>
      <c r="C84" s="93"/>
      <c r="D84" s="93"/>
      <c r="E84" s="93"/>
      <c r="F84" s="93"/>
      <c r="G84" s="93"/>
      <c r="H84" s="93"/>
      <c r="I84" s="90"/>
      <c r="J84" s="91"/>
      <c r="K84" s="308">
        <v>0.05</v>
      </c>
      <c r="L84" s="857">
        <f>N78*K84</f>
        <v>21.814766289016756</v>
      </c>
      <c r="M84" s="858"/>
      <c r="N84" s="54"/>
    </row>
    <row r="85" spans="1:14" ht="15.75" thickBot="1">
      <c r="B85" s="94" t="s">
        <v>974</v>
      </c>
      <c r="C85" s="95"/>
      <c r="D85" s="95"/>
      <c r="E85" s="95"/>
      <c r="F85" s="95"/>
      <c r="G85" s="95"/>
      <c r="H85" s="95"/>
      <c r="I85" s="96"/>
      <c r="J85" s="97"/>
      <c r="K85" s="309">
        <v>0.05</v>
      </c>
      <c r="L85" s="859">
        <f>N78*K85</f>
        <v>21.814766289016756</v>
      </c>
      <c r="M85" s="860"/>
      <c r="N85" s="54"/>
    </row>
    <row r="86" spans="1:14" ht="15.75" thickBot="1">
      <c r="B86" s="823" t="s">
        <v>953</v>
      </c>
      <c r="C86" s="824"/>
      <c r="D86" s="824"/>
      <c r="E86" s="824"/>
      <c r="F86" s="824"/>
      <c r="G86" s="824"/>
      <c r="H86" s="824"/>
      <c r="I86" s="824"/>
      <c r="J86" s="824"/>
      <c r="K86" s="824"/>
      <c r="L86" s="824"/>
      <c r="M86" s="825"/>
      <c r="N86" s="55">
        <f>L83+L84+L85</f>
        <v>130.88859773410053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567.18392351443561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275">
        <v>30</v>
      </c>
      <c r="N36" s="276">
        <f>K36/M36</f>
        <v>64.084387459673408</v>
      </c>
    </row>
    <row r="37" spans="1:14">
      <c r="A37" t="s">
        <v>363</v>
      </c>
      <c r="B37" s="836" t="str">
        <f>VLOOKUP(A37,EQUIPOS!A7:D154,3,FALSE)</f>
        <v>Vibrador de concreto, Motor de 3 hp a 18.000 rpm Mangueras de 4 mt</v>
      </c>
      <c r="C37" s="837"/>
      <c r="D37" s="837"/>
      <c r="E37" s="837"/>
      <c r="F37" s="837"/>
      <c r="G37" s="837"/>
      <c r="H37" s="838"/>
      <c r="I37" s="271"/>
      <c r="J37" s="272"/>
      <c r="K37" s="273">
        <f>VLOOKUP(A37,EQUIPOS!A7:D164,4,FALSE)</f>
        <v>5431.9147465818405</v>
      </c>
      <c r="L37" s="274"/>
      <c r="M37" s="275">
        <v>30</v>
      </c>
      <c r="N37" s="276">
        <f>K37/M37</f>
        <v>181.06382488606135</v>
      </c>
    </row>
    <row r="38" spans="1:14">
      <c r="A38" t="s">
        <v>228</v>
      </c>
      <c r="B38" s="836" t="str">
        <f>VLOOKUP(A38,EQUIPOS!A8:D154,3,FALSE)</f>
        <v xml:space="preserve">Formaleta metálica (concreto hidráulico)
</v>
      </c>
      <c r="C38" s="837"/>
      <c r="D38" s="837"/>
      <c r="E38" s="837"/>
      <c r="F38" s="837"/>
      <c r="G38" s="837"/>
      <c r="H38" s="838"/>
      <c r="I38" s="839"/>
      <c r="J38" s="820"/>
      <c r="K38" s="273">
        <f>VLOOKUP(A38,EQUIPOS!A8:D165,4,FALSE)</f>
        <v>2444.3616359618281</v>
      </c>
      <c r="L38" s="840">
        <v>0.33329999999999999</v>
      </c>
      <c r="M38" s="841"/>
      <c r="N38" s="276">
        <f>K38/L38</f>
        <v>7333.8182897144561</v>
      </c>
    </row>
    <row r="39" spans="1:14">
      <c r="B39" s="836"/>
      <c r="C39" s="837"/>
      <c r="D39" s="837"/>
      <c r="E39" s="837"/>
      <c r="F39" s="837"/>
      <c r="G39" s="837"/>
      <c r="H39" s="838"/>
      <c r="I39" s="39"/>
      <c r="J39" s="40"/>
      <c r="K39" s="273"/>
      <c r="L39" s="280"/>
      <c r="M39" s="281"/>
      <c r="N39" s="276"/>
    </row>
    <row r="40" spans="1:14">
      <c r="B40" s="324"/>
      <c r="C40" s="325"/>
      <c r="D40" s="325"/>
      <c r="E40" s="327"/>
      <c r="F40" s="327"/>
      <c r="G40" s="327"/>
      <c r="H40" s="128"/>
      <c r="I40" s="39"/>
      <c r="J40" s="40"/>
      <c r="K40" s="278"/>
      <c r="L40" s="280"/>
      <c r="M40" s="281"/>
      <c r="N40" s="282"/>
    </row>
    <row r="41" spans="1:14">
      <c r="B41" s="843" t="s">
        <v>952</v>
      </c>
      <c r="C41" s="844"/>
      <c r="D41" s="844"/>
      <c r="E41" s="41"/>
      <c r="F41" s="42"/>
      <c r="G41" s="42"/>
      <c r="H41" s="43"/>
      <c r="I41" s="39"/>
      <c r="J41" s="40"/>
      <c r="K41" s="283"/>
      <c r="L41" s="280"/>
      <c r="M41" s="405">
        <v>0.1</v>
      </c>
      <c r="N41" s="348">
        <f>N72*M41</f>
        <v>224.88926817266997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7803.8557702328608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441113.31736120768</v>
      </c>
      <c r="N48" s="276">
        <f>K48*M48</f>
        <v>445524.45053481974</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18"/>
      <c r="C51" s="819"/>
      <c r="D51" s="819"/>
      <c r="E51" s="819"/>
      <c r="F51" s="819"/>
      <c r="G51" s="819"/>
      <c r="H51" s="819"/>
      <c r="I51" s="820"/>
      <c r="J51" s="45"/>
      <c r="K51" s="47"/>
      <c r="L51" s="821"/>
      <c r="M51" s="822"/>
      <c r="N51" s="48"/>
    </row>
    <row r="52" spans="1:14" ht="15.75" thickBot="1">
      <c r="B52" s="823" t="s">
        <v>953</v>
      </c>
      <c r="C52" s="824"/>
      <c r="D52" s="824"/>
      <c r="E52" s="824"/>
      <c r="F52" s="824"/>
      <c r="G52" s="824"/>
      <c r="H52" s="824"/>
      <c r="I52" s="824"/>
      <c r="J52" s="824"/>
      <c r="K52" s="824"/>
      <c r="L52" s="824"/>
      <c r="M52" s="825"/>
      <c r="N52" s="398">
        <f>SUM(N48:N51)</f>
        <v>445524.45053481974</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26" t="s">
        <v>961</v>
      </c>
      <c r="M56" s="799"/>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827">
        <f>VLOOKUP(A57,TRANSPORTE!A5:D117,4,FALSE)</f>
        <v>911.44765661664178</v>
      </c>
      <c r="M57" s="828"/>
      <c r="N57" s="291">
        <f>K57*L57</f>
        <v>920.56213318280822</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SUM(N57:N61)</f>
        <v>920.56213318280822</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1410</v>
      </c>
      <c r="K66" s="77" t="s">
        <v>966</v>
      </c>
      <c r="L66" s="851" t="s">
        <v>950</v>
      </c>
      <c r="M66" s="852"/>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SUM(N67:N71)</f>
        <v>2248.8926817266997</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N43+N52+N62+N72</f>
        <v>456497.76111996215</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91299.552223992432</v>
      </c>
      <c r="M79" s="858"/>
      <c r="N79" s="54"/>
    </row>
    <row r="80" spans="1:15">
      <c r="B80" s="92" t="s">
        <v>973</v>
      </c>
      <c r="C80" s="93"/>
      <c r="D80" s="93"/>
      <c r="E80" s="93"/>
      <c r="F80" s="93"/>
      <c r="G80" s="93"/>
      <c r="H80" s="93"/>
      <c r="I80" s="90"/>
      <c r="J80" s="91"/>
      <c r="K80" s="308">
        <v>0.05</v>
      </c>
      <c r="L80" s="857">
        <f>N74*K80</f>
        <v>22824.888055998108</v>
      </c>
      <c r="M80" s="858"/>
      <c r="N80" s="54"/>
    </row>
    <row r="81" spans="1:14" ht="15.75" thickBot="1">
      <c r="B81" s="94" t="s">
        <v>974</v>
      </c>
      <c r="C81" s="95"/>
      <c r="D81" s="95"/>
      <c r="E81" s="95"/>
      <c r="F81" s="95"/>
      <c r="G81" s="95"/>
      <c r="H81" s="95"/>
      <c r="I81" s="96"/>
      <c r="J81" s="97"/>
      <c r="K81" s="309">
        <v>0.05</v>
      </c>
      <c r="L81" s="859">
        <f>N74*K81</f>
        <v>22824.888055998108</v>
      </c>
      <c r="M81" s="860"/>
      <c r="N81" s="54"/>
    </row>
    <row r="82" spans="1:14" ht="15.75" thickBot="1">
      <c r="B82" s="823" t="s">
        <v>953</v>
      </c>
      <c r="C82" s="824"/>
      <c r="D82" s="824"/>
      <c r="E82" s="824"/>
      <c r="F82" s="824"/>
      <c r="G82" s="824"/>
      <c r="H82" s="824"/>
      <c r="I82" s="824"/>
      <c r="J82" s="824"/>
      <c r="K82" s="824"/>
      <c r="L82" s="824"/>
      <c r="M82" s="825"/>
      <c r="N82" s="55">
        <f>L79+L80+L81</f>
        <v>136949.32833598866</v>
      </c>
    </row>
    <row r="83" spans="1:14" ht="15.75" thickBot="1">
      <c r="B83" s="36"/>
      <c r="C83" s="37"/>
      <c r="D83" s="37"/>
      <c r="E83" s="37"/>
      <c r="F83" s="37"/>
      <c r="G83" s="37"/>
      <c r="H83" s="37"/>
      <c r="I83" s="37"/>
      <c r="J83" s="37"/>
      <c r="K83" s="37"/>
      <c r="L83" s="37"/>
      <c r="M83" s="37"/>
      <c r="N83" s="38"/>
    </row>
    <row r="84" spans="1:14" ht="15.75" thickBot="1">
      <c r="A84" t="s">
        <v>2016</v>
      </c>
      <c r="B84" s="823" t="s">
        <v>975</v>
      </c>
      <c r="C84" s="824"/>
      <c r="D84" s="824"/>
      <c r="E84" s="824"/>
      <c r="F84" s="824"/>
      <c r="G84" s="824"/>
      <c r="H84" s="824"/>
      <c r="I84" s="824"/>
      <c r="J84" s="824"/>
      <c r="K84" s="824"/>
      <c r="L84" s="824"/>
      <c r="M84" s="825"/>
      <c r="N84" s="192">
        <f>N74+N82</f>
        <v>593447.08945595077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275">
        <v>37.5</v>
      </c>
      <c r="N36" s="276">
        <f>K36/M36</f>
        <v>148.97416123958786</v>
      </c>
    </row>
    <row r="37" spans="1:14">
      <c r="B37" s="836"/>
      <c r="C37" s="837"/>
      <c r="D37" s="837"/>
      <c r="E37" s="842"/>
      <c r="F37" s="837"/>
      <c r="G37" s="837"/>
      <c r="H37" s="838"/>
      <c r="I37" s="39"/>
      <c r="J37" s="40"/>
      <c r="K37" s="278"/>
      <c r="L37" s="280"/>
      <c r="M37" s="281"/>
      <c r="N37" s="282"/>
    </row>
    <row r="38" spans="1:14">
      <c r="B38" s="843" t="s">
        <v>952</v>
      </c>
      <c r="C38" s="844"/>
      <c r="D38" s="844"/>
      <c r="E38" s="41"/>
      <c r="F38" s="42"/>
      <c r="G38" s="42"/>
      <c r="H38" s="43"/>
      <c r="I38" s="39"/>
      <c r="J38" s="40"/>
      <c r="K38" s="283"/>
      <c r="L38" s="280"/>
      <c r="M38" s="473">
        <v>0.1</v>
      </c>
      <c r="N38" s="348">
        <f>N72*M38</f>
        <v>1079.468487228816</v>
      </c>
    </row>
    <row r="39" spans="1:14" ht="15.75" thickBot="1">
      <c r="B39" s="836"/>
      <c r="C39" s="837"/>
      <c r="D39" s="837"/>
      <c r="E39" s="837"/>
      <c r="F39" s="837"/>
      <c r="G39" s="837"/>
      <c r="H39" s="838"/>
      <c r="I39" s="845"/>
      <c r="J39" s="846"/>
      <c r="K39" s="44"/>
      <c r="L39" s="847"/>
      <c r="M39" s="848"/>
      <c r="N39" s="108"/>
    </row>
    <row r="40" spans="1:14" ht="15.75" thickBot="1">
      <c r="B40" s="823" t="s">
        <v>953</v>
      </c>
      <c r="C40" s="824"/>
      <c r="D40" s="824"/>
      <c r="E40" s="824"/>
      <c r="F40" s="824"/>
      <c r="G40" s="824"/>
      <c r="H40" s="824"/>
      <c r="I40" s="824"/>
      <c r="J40" s="824"/>
      <c r="K40" s="824"/>
      <c r="L40" s="824"/>
      <c r="M40" s="825"/>
      <c r="N40" s="398">
        <f>SUM(N36:N39)</f>
        <v>1228.4426484684038</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14" t="s">
        <v>944</v>
      </c>
      <c r="C44" s="815"/>
      <c r="D44" s="815"/>
      <c r="E44" s="815"/>
      <c r="F44" s="815"/>
      <c r="G44" s="815"/>
      <c r="H44" s="815"/>
      <c r="I44" s="816"/>
      <c r="J44" s="319" t="s">
        <v>945</v>
      </c>
      <c r="K44" s="88" t="s">
        <v>946</v>
      </c>
      <c r="L44" s="817" t="s">
        <v>955</v>
      </c>
      <c r="M44" s="81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20059.172209623808</v>
      </c>
      <c r="N45" s="276">
        <f>K45*M45</f>
        <v>20660.947375912521</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49113.941840288935</v>
      </c>
      <c r="N46" s="276">
        <f>K46*M46</f>
        <v>491.13941840288936</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42767.354702744444</v>
      </c>
      <c r="N47" s="276">
        <f>K47*M47</f>
        <v>2138.3677351372221</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427650.63891964691</v>
      </c>
      <c r="N48" s="276">
        <f>K48*M48</f>
        <v>4276.5063891964692</v>
      </c>
    </row>
    <row r="49" spans="1:14" ht="15.75" thickBot="1">
      <c r="B49" s="313"/>
      <c r="C49" s="314"/>
      <c r="D49" s="314"/>
      <c r="E49" s="314"/>
      <c r="F49" s="314"/>
      <c r="G49" s="314"/>
      <c r="H49" s="314"/>
      <c r="I49" s="314"/>
      <c r="J49" s="129"/>
      <c r="K49" s="129"/>
      <c r="L49" s="329"/>
      <c r="M49" s="328"/>
      <c r="N49" s="130"/>
    </row>
    <row r="50" spans="1:14" ht="15.75" thickBot="1">
      <c r="B50" s="823" t="s">
        <v>953</v>
      </c>
      <c r="C50" s="824"/>
      <c r="D50" s="824"/>
      <c r="E50" s="824"/>
      <c r="F50" s="824"/>
      <c r="G50" s="824"/>
      <c r="H50" s="824"/>
      <c r="I50" s="824"/>
      <c r="J50" s="824"/>
      <c r="K50" s="824"/>
      <c r="L50" s="824"/>
      <c r="M50" s="825"/>
      <c r="N50" s="398">
        <f>SUM(N45:N49)</f>
        <v>27566.9609186491</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26" t="s">
        <v>961</v>
      </c>
      <c r="M54" s="799"/>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827">
        <f>VLOOKUP(A55,TRANSPORTE!A5:D117,4,FALSE)</f>
        <v>855.56179138373727</v>
      </c>
      <c r="M55" s="828"/>
      <c r="N55" s="291">
        <f>K55*L55</f>
        <v>787.11684807303834</v>
      </c>
    </row>
    <row r="56" spans="1:14">
      <c r="A56" t="s">
        <v>1227</v>
      </c>
      <c r="B56" s="49" t="str">
        <f>VLOOKUP(A56,TRANSPORTE!A6:D117,3,FALSE)</f>
        <v>Transporte de Arena</v>
      </c>
      <c r="C56" s="50"/>
      <c r="D56" s="50"/>
      <c r="E56" s="50"/>
      <c r="F56" s="50"/>
      <c r="G56" s="50"/>
      <c r="H56" s="315" t="s">
        <v>1468</v>
      </c>
      <c r="I56" s="283">
        <v>0.01</v>
      </c>
      <c r="J56" s="290">
        <v>1</v>
      </c>
      <c r="K56" s="283">
        <f>I56*J56</f>
        <v>0.01</v>
      </c>
      <c r="L56" s="827">
        <f>VLOOKUP(A56,TRANSPORTE!A6:D117,4,FALSE)</f>
        <v>868.77117771151472</v>
      </c>
      <c r="M56" s="828"/>
      <c r="N56" s="291">
        <f>K56*L56</f>
        <v>8.6877117771151475</v>
      </c>
    </row>
    <row r="57" spans="1:14">
      <c r="A57" t="s">
        <v>1227</v>
      </c>
      <c r="B57" s="49" t="str">
        <f>VLOOKUP(A57,TRANSPORTE!A6:D117,3,FALSE)</f>
        <v>Transporte de Arena</v>
      </c>
      <c r="C57" s="50"/>
      <c r="D57" s="50"/>
      <c r="E57" s="50"/>
      <c r="F57" s="50"/>
      <c r="G57" s="50"/>
      <c r="H57" s="315" t="s">
        <v>1468</v>
      </c>
      <c r="I57" s="283">
        <v>0.05</v>
      </c>
      <c r="J57" s="290">
        <v>1</v>
      </c>
      <c r="K57" s="283">
        <f>I57*J57</f>
        <v>0.05</v>
      </c>
      <c r="L57" s="827">
        <f>VLOOKUP(A57,TRANSPORTE!A6:D118,4,FALSE)</f>
        <v>868.77117771151472</v>
      </c>
      <c r="M57" s="828"/>
      <c r="N57" s="291">
        <f>K57*L57</f>
        <v>43.438558885575738</v>
      </c>
    </row>
    <row r="58" spans="1:14">
      <c r="B58" s="49"/>
      <c r="C58" s="50"/>
      <c r="D58" s="50"/>
      <c r="E58" s="50"/>
      <c r="F58" s="50"/>
      <c r="G58" s="50"/>
      <c r="H58" s="315"/>
      <c r="I58" s="283"/>
      <c r="J58" s="290"/>
      <c r="K58" s="283"/>
      <c r="L58" s="827"/>
      <c r="M58" s="828"/>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12"/>
      <c r="M60" s="813"/>
      <c r="N60" s="130"/>
    </row>
    <row r="61" spans="1:14" ht="15.75" thickBot="1">
      <c r="B61" s="829" t="s">
        <v>953</v>
      </c>
      <c r="C61" s="830"/>
      <c r="D61" s="830"/>
      <c r="E61" s="830"/>
      <c r="F61" s="830"/>
      <c r="G61" s="830"/>
      <c r="H61" s="830"/>
      <c r="I61" s="830"/>
      <c r="J61" s="830"/>
      <c r="K61" s="830"/>
      <c r="L61" s="830"/>
      <c r="M61" s="831"/>
      <c r="N61" s="107">
        <f>N55+N56+N57+N58+N59</f>
        <v>839.24311873572924</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49" t="s">
        <v>963</v>
      </c>
      <c r="C65" s="850"/>
      <c r="D65" s="850"/>
      <c r="E65" s="850"/>
      <c r="F65" s="850"/>
      <c r="G65" s="850"/>
      <c r="H65" s="850"/>
      <c r="I65" s="76" t="s">
        <v>964</v>
      </c>
      <c r="J65" s="78" t="s">
        <v>1410</v>
      </c>
      <c r="K65" s="77" t="s">
        <v>966</v>
      </c>
      <c r="L65" s="851" t="s">
        <v>950</v>
      </c>
      <c r="M65" s="852"/>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SUM(N66:N71)</f>
        <v>10794.684872288159</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N40+N50+N61+N72</f>
        <v>40429.331558141392</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8085.8663116282787</v>
      </c>
      <c r="M79" s="858"/>
      <c r="N79" s="54"/>
    </row>
    <row r="80" spans="1:15">
      <c r="B80" s="92" t="s">
        <v>973</v>
      </c>
      <c r="C80" s="93"/>
      <c r="D80" s="93"/>
      <c r="E80" s="93"/>
      <c r="F80" s="93"/>
      <c r="G80" s="93"/>
      <c r="H80" s="93"/>
      <c r="I80" s="90"/>
      <c r="J80" s="91"/>
      <c r="K80" s="308">
        <v>0.05</v>
      </c>
      <c r="L80" s="857">
        <f>N74*K80</f>
        <v>2021.4665779070697</v>
      </c>
      <c r="M80" s="858"/>
      <c r="N80" s="54"/>
    </row>
    <row r="81" spans="1:14" ht="15.75" thickBot="1">
      <c r="B81" s="94" t="s">
        <v>974</v>
      </c>
      <c r="C81" s="95"/>
      <c r="D81" s="95"/>
      <c r="E81" s="95"/>
      <c r="F81" s="95"/>
      <c r="G81" s="95"/>
      <c r="H81" s="95"/>
      <c r="I81" s="96"/>
      <c r="J81" s="97"/>
      <c r="K81" s="309">
        <v>0.05</v>
      </c>
      <c r="L81" s="859">
        <f>N74*K81</f>
        <v>2021.4665779070697</v>
      </c>
      <c r="M81" s="860"/>
      <c r="N81" s="54"/>
    </row>
    <row r="82" spans="1:14" ht="15.75" thickBot="1">
      <c r="B82" s="823" t="s">
        <v>953</v>
      </c>
      <c r="C82" s="824"/>
      <c r="D82" s="824"/>
      <c r="E82" s="824"/>
      <c r="F82" s="824"/>
      <c r="G82" s="824"/>
      <c r="H82" s="824"/>
      <c r="I82" s="824"/>
      <c r="J82" s="824"/>
      <c r="K82" s="824"/>
      <c r="L82" s="824"/>
      <c r="M82" s="825"/>
      <c r="N82" s="55">
        <f>L79+L80+L81</f>
        <v>12128.799467442417</v>
      </c>
    </row>
    <row r="83" spans="1:14" ht="15.75" thickBot="1">
      <c r="B83" s="36"/>
      <c r="C83" s="37"/>
      <c r="D83" s="37"/>
      <c r="E83" s="37"/>
      <c r="F83" s="37"/>
      <c r="G83" s="37"/>
      <c r="H83" s="37"/>
      <c r="I83" s="37"/>
      <c r="J83" s="37"/>
      <c r="K83" s="37"/>
      <c r="L83" s="37"/>
      <c r="M83" s="37"/>
      <c r="N83" s="38"/>
    </row>
    <row r="84" spans="1:14" ht="15.75" thickBot="1">
      <c r="A84" t="s">
        <v>2016</v>
      </c>
      <c r="B84" s="823" t="s">
        <v>975</v>
      </c>
      <c r="C84" s="824"/>
      <c r="D84" s="824"/>
      <c r="E84" s="824"/>
      <c r="F84" s="824"/>
      <c r="G84" s="824"/>
      <c r="H84" s="824"/>
      <c r="I84" s="824"/>
      <c r="J84" s="824"/>
      <c r="K84" s="824"/>
      <c r="L84" s="824"/>
      <c r="M84" s="825"/>
      <c r="N84" s="192">
        <f>N74+N82</f>
        <v>52558.131025583811</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76290.93745199214</v>
      </c>
      <c r="L36" s="274"/>
      <c r="M36" s="275">
        <v>35</v>
      </c>
      <c r="N36" s="276">
        <f>K36/M36</f>
        <v>2179.7410700569185</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137323.68741358587</v>
      </c>
      <c r="L37" s="339"/>
      <c r="M37" s="340">
        <v>35</v>
      </c>
      <c r="N37" s="276">
        <f>K37/M37</f>
        <v>3923.5339261024533</v>
      </c>
    </row>
    <row r="38" spans="1:14">
      <c r="A38" s="116"/>
      <c r="B38" s="324"/>
      <c r="C38" s="325"/>
      <c r="D38" s="325"/>
      <c r="E38" s="327"/>
      <c r="F38" s="325"/>
      <c r="G38" s="325"/>
      <c r="H38" s="326"/>
      <c r="I38" s="332"/>
      <c r="J38" s="334"/>
      <c r="K38" s="273"/>
      <c r="L38" s="427"/>
      <c r="M38" s="428"/>
      <c r="N38" s="276"/>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N73*M40</f>
        <v>7.6767229862288557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6110.9517191456007</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4624.3139422206877</v>
      </c>
      <c r="N47" s="276">
        <f>K47*M47</f>
        <v>6011.6081248868941</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3" t="s">
        <v>953</v>
      </c>
      <c r="C51" s="824"/>
      <c r="D51" s="824"/>
      <c r="E51" s="824"/>
      <c r="F51" s="824"/>
      <c r="G51" s="824"/>
      <c r="H51" s="824"/>
      <c r="I51" s="824"/>
      <c r="J51" s="824"/>
      <c r="K51" s="824"/>
      <c r="L51" s="824"/>
      <c r="M51" s="825"/>
      <c r="N51" s="398">
        <f>SUM(N47:N50)</f>
        <v>6011.6081248868941</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26" t="s">
        <v>961</v>
      </c>
      <c r="M55" s="799"/>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827">
        <f>VLOOKUP(A56,TRANSPORTE!A5:D117,4,FALSE)</f>
        <v>868.77117771151472</v>
      </c>
      <c r="M56" s="828"/>
      <c r="N56" s="291">
        <f>K56*L56</f>
        <v>1129.4025310249692</v>
      </c>
    </row>
    <row r="57" spans="1:14">
      <c r="B57" s="49"/>
      <c r="C57" s="50"/>
      <c r="D57" s="50"/>
      <c r="E57" s="50"/>
      <c r="F57" s="50"/>
      <c r="G57" s="50"/>
      <c r="H57" s="315"/>
      <c r="I57" s="283"/>
      <c r="J57" s="290"/>
      <c r="K57" s="283"/>
      <c r="L57" s="827"/>
      <c r="M57" s="828"/>
      <c r="N57" s="291"/>
    </row>
    <row r="58" spans="1:14">
      <c r="B58" s="49"/>
      <c r="C58" s="50"/>
      <c r="D58" s="50"/>
      <c r="E58" s="50"/>
      <c r="F58" s="50"/>
      <c r="G58" s="50"/>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N56+N57+N58+N59+N60</f>
        <v>1129.4025310249692</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1410</v>
      </c>
      <c r="K66" s="77" t="s">
        <v>966</v>
      </c>
      <c r="L66" s="851" t="s">
        <v>950</v>
      </c>
      <c r="M66" s="852"/>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10"/>
      <c r="C72" s="811"/>
      <c r="D72" s="811"/>
      <c r="E72" s="811"/>
      <c r="F72" s="811"/>
      <c r="G72" s="811"/>
      <c r="H72" s="811"/>
      <c r="I72" s="129"/>
      <c r="J72" s="129"/>
      <c r="K72" s="129"/>
      <c r="L72" s="911"/>
      <c r="M72" s="911"/>
      <c r="N72" s="48"/>
    </row>
    <row r="73" spans="1:15" ht="15.75" thickBot="1">
      <c r="B73" s="829" t="s">
        <v>953</v>
      </c>
      <c r="C73" s="830"/>
      <c r="D73" s="830"/>
      <c r="E73" s="830"/>
      <c r="F73" s="830"/>
      <c r="G73" s="830"/>
      <c r="H73" s="830"/>
      <c r="I73" s="830"/>
      <c r="J73" s="830"/>
      <c r="K73" s="830"/>
      <c r="L73" s="830"/>
      <c r="M73" s="831"/>
      <c r="N73" s="305">
        <f>SUM(N67:N72)</f>
        <v>767.67229862288559</v>
      </c>
    </row>
    <row r="74" spans="1:15" ht="15.75" thickBot="1">
      <c r="B74" s="36"/>
      <c r="C74" s="37"/>
      <c r="D74" s="37"/>
      <c r="E74" s="37"/>
      <c r="F74" s="37"/>
      <c r="G74" s="37"/>
      <c r="H74" s="37"/>
      <c r="I74" s="37"/>
      <c r="J74" s="37"/>
      <c r="K74" s="37"/>
      <c r="L74" s="37"/>
      <c r="M74" s="37"/>
      <c r="N74" s="38"/>
    </row>
    <row r="75" spans="1:15" ht="15.75" thickBot="1">
      <c r="B75" s="823" t="s">
        <v>967</v>
      </c>
      <c r="C75" s="824"/>
      <c r="D75" s="824"/>
      <c r="E75" s="824"/>
      <c r="F75" s="824"/>
      <c r="G75" s="824"/>
      <c r="H75" s="824"/>
      <c r="I75" s="824"/>
      <c r="J75" s="824"/>
      <c r="K75" s="824"/>
      <c r="L75" s="824"/>
      <c r="M75" s="825"/>
      <c r="N75" s="102">
        <f>N42+N51+N62+N73</f>
        <v>14019.634673680348</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14" t="s">
        <v>969</v>
      </c>
      <c r="C79" s="815"/>
      <c r="D79" s="815"/>
      <c r="E79" s="815"/>
      <c r="F79" s="815"/>
      <c r="G79" s="815"/>
      <c r="H79" s="815"/>
      <c r="I79" s="318"/>
      <c r="J79" s="338"/>
      <c r="K79" s="306" t="s">
        <v>970</v>
      </c>
      <c r="L79" s="853" t="s">
        <v>971</v>
      </c>
      <c r="M79" s="854"/>
      <c r="N79" s="307"/>
    </row>
    <row r="80" spans="1:15">
      <c r="B80" s="855" t="s">
        <v>972</v>
      </c>
      <c r="C80" s="856"/>
      <c r="D80" s="856"/>
      <c r="E80" s="856"/>
      <c r="F80" s="856"/>
      <c r="G80" s="856"/>
      <c r="H80" s="856"/>
      <c r="I80" s="90"/>
      <c r="J80" s="91"/>
      <c r="K80" s="308">
        <v>0.2</v>
      </c>
      <c r="L80" s="857">
        <f>N75*K80</f>
        <v>2803.9269347360696</v>
      </c>
      <c r="M80" s="858"/>
      <c r="N80" s="54"/>
    </row>
    <row r="81" spans="1:14">
      <c r="B81" s="92" t="s">
        <v>973</v>
      </c>
      <c r="C81" s="93"/>
      <c r="D81" s="93"/>
      <c r="E81" s="93"/>
      <c r="F81" s="93"/>
      <c r="G81" s="93"/>
      <c r="H81" s="93"/>
      <c r="I81" s="90"/>
      <c r="J81" s="91"/>
      <c r="K81" s="308">
        <v>0.05</v>
      </c>
      <c r="L81" s="857">
        <f>N75*K81</f>
        <v>700.9817336840174</v>
      </c>
      <c r="M81" s="858"/>
      <c r="N81" s="54"/>
    </row>
    <row r="82" spans="1:14" ht="15.75" thickBot="1">
      <c r="B82" s="94" t="s">
        <v>974</v>
      </c>
      <c r="C82" s="95"/>
      <c r="D82" s="95"/>
      <c r="E82" s="95"/>
      <c r="F82" s="95"/>
      <c r="G82" s="95"/>
      <c r="H82" s="95"/>
      <c r="I82" s="96"/>
      <c r="J82" s="97"/>
      <c r="K82" s="309">
        <v>0.05</v>
      </c>
      <c r="L82" s="859">
        <f>N75*K82</f>
        <v>700.9817336840174</v>
      </c>
      <c r="M82" s="860"/>
      <c r="N82" s="54"/>
    </row>
    <row r="83" spans="1:14" ht="15.75" thickBot="1">
      <c r="B83" s="823" t="s">
        <v>953</v>
      </c>
      <c r="C83" s="824"/>
      <c r="D83" s="824"/>
      <c r="E83" s="824"/>
      <c r="F83" s="824"/>
      <c r="G83" s="824"/>
      <c r="H83" s="824"/>
      <c r="I83" s="824"/>
      <c r="J83" s="824"/>
      <c r="K83" s="824"/>
      <c r="L83" s="824"/>
      <c r="M83" s="825"/>
      <c r="N83" s="55">
        <f>L80+L81+L82</f>
        <v>4205.8904021041044</v>
      </c>
    </row>
    <row r="84" spans="1:14" ht="15.75" thickBot="1">
      <c r="B84" s="36"/>
      <c r="C84" s="37"/>
      <c r="D84" s="37"/>
      <c r="E84" s="37"/>
      <c r="F84" s="37"/>
      <c r="G84" s="37"/>
      <c r="H84" s="37"/>
      <c r="I84" s="37"/>
      <c r="J84" s="37"/>
      <c r="K84" s="37"/>
      <c r="L84" s="37"/>
      <c r="M84" s="37"/>
      <c r="N84" s="38"/>
    </row>
    <row r="85" spans="1:14" ht="15.75" thickBot="1">
      <c r="A85" t="s">
        <v>2016</v>
      </c>
      <c r="B85" s="823" t="s">
        <v>975</v>
      </c>
      <c r="C85" s="824"/>
      <c r="D85" s="824"/>
      <c r="E85" s="824"/>
      <c r="F85" s="824"/>
      <c r="G85" s="824"/>
      <c r="H85" s="824"/>
      <c r="I85" s="824"/>
      <c r="J85" s="824"/>
      <c r="K85" s="824"/>
      <c r="L85" s="824"/>
      <c r="M85" s="825"/>
      <c r="N85" s="192">
        <f>N75+N83</f>
        <v>18225.525075784451</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71"/>
      <c r="K115" s="971"/>
      <c r="L115" s="971"/>
      <c r="M115" s="971"/>
      <c r="N115" s="972"/>
    </row>
    <row r="116" spans="2:14" ht="15.75" thickBot="1">
      <c r="B116" s="423" t="s">
        <v>2221</v>
      </c>
      <c r="C116" s="424"/>
      <c r="D116" s="424"/>
      <c r="E116" s="263"/>
      <c r="F116" s="263"/>
      <c r="G116" s="263"/>
      <c r="H116" s="263"/>
      <c r="I116" s="263"/>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76290.93745199214</v>
      </c>
      <c r="L36" s="274"/>
      <c r="M36" s="275">
        <v>2.5</v>
      </c>
      <c r="N36" s="276">
        <f>K36/M36</f>
        <v>30516.374980796856</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134780.65616518611</v>
      </c>
      <c r="L37" s="339"/>
      <c r="M37" s="340">
        <v>100</v>
      </c>
      <c r="N37" s="276">
        <f>K37/M37</f>
        <v>1347.8065616518611</v>
      </c>
    </row>
    <row r="38" spans="1:14">
      <c r="A38" s="116" t="s">
        <v>312</v>
      </c>
      <c r="B38" s="836" t="str">
        <f>VLOOKUP(A38,EQUIPOS!A8:D154,3,FALSE)</f>
        <v>Retroexcavadora sobre oruga, potencia 138 HP, balde de 1,5 m3.</v>
      </c>
      <c r="C38" s="837"/>
      <c r="D38" s="837"/>
      <c r="E38" s="837"/>
      <c r="F38" s="837"/>
      <c r="G38" s="837"/>
      <c r="H38" s="838"/>
      <c r="I38" s="332"/>
      <c r="J38" s="334"/>
      <c r="K38" s="273">
        <f>VLOOKUP(A38,EQUIPOS!A8:D165,4,FALSE)</f>
        <v>137323.68741358587</v>
      </c>
      <c r="L38" s="427"/>
      <c r="M38" s="428">
        <v>16</v>
      </c>
      <c r="N38" s="276">
        <f>K38/M38</f>
        <v>8582.7304633491167</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N76*M40</f>
        <v>25.250800282375621</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40472.16280608021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6603.7827114531865</v>
      </c>
      <c r="N47" s="276">
        <f>K47*M47</f>
        <v>1981.1348134359559</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3415.3906170871101</v>
      </c>
      <c r="N48" s="276">
        <f t="shared" ref="N48:N53" si="0">K48*M48</f>
        <v>10246.17185126133</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12691.091719834663</v>
      </c>
      <c r="N49" s="276">
        <f t="shared" si="0"/>
        <v>3172.7729299586658</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1114.1670610619535</v>
      </c>
      <c r="N50" s="276">
        <f t="shared" si="0"/>
        <v>1114.1670610619535</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1055.8555139409541</v>
      </c>
      <c r="N51" s="276">
        <f t="shared" si="0"/>
        <v>1055.8555139409541</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637325.42575760779</v>
      </c>
      <c r="N52" s="276">
        <f t="shared" si="0"/>
        <v>291895.04499698436</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4624.3139422206877</v>
      </c>
      <c r="N53" s="276">
        <f t="shared" si="0"/>
        <v>6011.6081248868941</v>
      </c>
    </row>
    <row r="54" spans="1:14" ht="15.75" thickBot="1">
      <c r="B54" s="823" t="s">
        <v>953</v>
      </c>
      <c r="C54" s="824"/>
      <c r="D54" s="824"/>
      <c r="E54" s="824"/>
      <c r="F54" s="824"/>
      <c r="G54" s="824"/>
      <c r="H54" s="824"/>
      <c r="I54" s="824"/>
      <c r="J54" s="824"/>
      <c r="K54" s="824"/>
      <c r="L54" s="824"/>
      <c r="M54" s="825"/>
      <c r="N54" s="398">
        <f>SUM(N47:N53)</f>
        <v>315476.75529153011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827">
        <f>VLOOKUP(A59,TRANSPORTE!A5:D117,4,FALSE)</f>
        <v>868.77117771151472</v>
      </c>
      <c r="M59" s="828"/>
      <c r="N59" s="291">
        <f>K59*L59</f>
        <v>1129.4025310249692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2525.0800282375621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359603.40065687278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71920.680131374553</v>
      </c>
      <c r="M83" s="858"/>
      <c r="N83" s="54"/>
    </row>
    <row r="84" spans="1:14">
      <c r="B84" s="92" t="s">
        <v>973</v>
      </c>
      <c r="C84" s="93"/>
      <c r="D84" s="93"/>
      <c r="E84" s="93"/>
      <c r="F84" s="93"/>
      <c r="G84" s="93"/>
      <c r="H84" s="93"/>
      <c r="I84" s="90"/>
      <c r="J84" s="91"/>
      <c r="K84" s="308">
        <v>0.05</v>
      </c>
      <c r="L84" s="857">
        <f>N78*K84</f>
        <v>17980.170032843638</v>
      </c>
      <c r="M84" s="858"/>
      <c r="N84" s="54"/>
    </row>
    <row r="85" spans="1:14" ht="15.75" thickBot="1">
      <c r="B85" s="94" t="s">
        <v>974</v>
      </c>
      <c r="C85" s="95"/>
      <c r="D85" s="95"/>
      <c r="E85" s="95"/>
      <c r="F85" s="95"/>
      <c r="G85" s="95"/>
      <c r="H85" s="95"/>
      <c r="I85" s="96"/>
      <c r="J85" s="97"/>
      <c r="K85" s="309">
        <v>0.05</v>
      </c>
      <c r="L85" s="859">
        <f>N78*K85</f>
        <v>17980.170032843638</v>
      </c>
      <c r="M85" s="860"/>
      <c r="N85" s="54"/>
    </row>
    <row r="86" spans="1:14" ht="15.75" thickBot="1">
      <c r="B86" s="823" t="s">
        <v>953</v>
      </c>
      <c r="C86" s="824"/>
      <c r="D86" s="824"/>
      <c r="E86" s="824"/>
      <c r="F86" s="824"/>
      <c r="G86" s="824"/>
      <c r="H86" s="824"/>
      <c r="I86" s="824"/>
      <c r="J86" s="824"/>
      <c r="K86" s="824"/>
      <c r="L86" s="824"/>
      <c r="M86" s="825"/>
      <c r="N86" s="55">
        <f>L83+L84+L85</f>
        <v>107881.02019706184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467484.4208539346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76290.93745199214</v>
      </c>
      <c r="L36" s="274"/>
      <c r="M36" s="340">
        <v>2.5</v>
      </c>
      <c r="N36" s="276">
        <f>K36/M36</f>
        <v>30516.374980796856</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134780.65616518611</v>
      </c>
      <c r="L37" s="339"/>
      <c r="M37" s="340">
        <v>100</v>
      </c>
      <c r="N37" s="276">
        <f>K37/M37</f>
        <v>1347.8065616518611</v>
      </c>
    </row>
    <row r="38" spans="1:14">
      <c r="A38" s="116" t="s">
        <v>261</v>
      </c>
      <c r="B38" s="836" t="str">
        <f>VLOOKUP(A38,EQUIPOS!A8:D154,3,FALSE)</f>
        <v xml:space="preserve">Motobomba 3 PULGADAS (incluye operario)
</v>
      </c>
      <c r="C38" s="837"/>
      <c r="D38" s="837"/>
      <c r="E38" s="837"/>
      <c r="F38" s="837"/>
      <c r="G38" s="837"/>
      <c r="H38" s="838"/>
      <c r="I38" s="332"/>
      <c r="J38" s="334"/>
      <c r="K38" s="273">
        <f>VLOOKUP(A38,EQUIPOS!A8:D165,4,FALSE)</f>
        <v>7469.3913827997103</v>
      </c>
      <c r="L38" s="427"/>
      <c r="M38" s="428">
        <v>8</v>
      </c>
      <c r="N38" s="276">
        <f>K38/M38</f>
        <v>933.67392284996379</v>
      </c>
    </row>
    <row r="39" spans="1:14">
      <c r="A39" t="s">
        <v>312</v>
      </c>
      <c r="B39" s="836" t="str">
        <f>VLOOKUP(A39,EQUIPOS!A9:D154,3,FALSE)</f>
        <v>Retroexcavadora sobre oruga, potencia 138 HP, balde de 1,5 m3.</v>
      </c>
      <c r="C39" s="837"/>
      <c r="D39" s="837"/>
      <c r="E39" s="837"/>
      <c r="F39" s="837"/>
      <c r="G39" s="837"/>
      <c r="H39" s="838"/>
      <c r="I39" s="39"/>
      <c r="J39" s="40"/>
      <c r="K39" s="273">
        <f>VLOOKUP(A39,EQUIPOS!A9:D166,4,FALSE)</f>
        <v>137323.68741358587</v>
      </c>
      <c r="L39" s="280"/>
      <c r="M39" s="340">
        <v>8</v>
      </c>
      <c r="N39" s="276">
        <f>K39/M39</f>
        <v>17165.460926698233</v>
      </c>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N78*M41</f>
        <v>215.73612180720397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50179.052513804112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6603.7827114531865</v>
      </c>
      <c r="N48" s="276">
        <f>K48*M48</f>
        <v>1981.1348134359559</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3415.3906170871101</v>
      </c>
      <c r="N49" s="276">
        <f t="shared" ref="N49:N54" si="0">K49*M49</f>
        <v>10246.17185126133</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12691.091719834663</v>
      </c>
      <c r="N50" s="276">
        <f t="shared" si="0"/>
        <v>3172.7729299586658</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1114.1670610619535</v>
      </c>
      <c r="N51" s="276">
        <f t="shared" si="0"/>
        <v>1114.1670610619535</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1055.8555139409541</v>
      </c>
      <c r="N52" s="276">
        <f t="shared" si="0"/>
        <v>1055.8555139409541</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637325.42575760779</v>
      </c>
      <c r="N53" s="276">
        <f>K53*M53</f>
        <v>291895.04499698436</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4624.3139422206877</v>
      </c>
      <c r="N54" s="276">
        <f t="shared" si="0"/>
        <v>6011.6081248868941</v>
      </c>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315476.75529153011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827">
        <f>VLOOKUP(A61,TRANSPORTE!A5:D117,4,FALSE)</f>
        <v>868.77117771151472</v>
      </c>
      <c r="M61" s="828"/>
      <c r="N61" s="291">
        <f>K61*L61</f>
        <v>1129.4025310249692</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1129.4025310249692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21573.612180720396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388358.82251707953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77671.764503415907</v>
      </c>
      <c r="M85" s="858"/>
      <c r="N85" s="54"/>
    </row>
    <row r="86" spans="1:14">
      <c r="B86" s="92" t="s">
        <v>973</v>
      </c>
      <c r="C86" s="93"/>
      <c r="D86" s="93"/>
      <c r="E86" s="93"/>
      <c r="F86" s="93"/>
      <c r="G86" s="93"/>
      <c r="H86" s="93"/>
      <c r="I86" s="90"/>
      <c r="J86" s="91"/>
      <c r="K86" s="308">
        <v>0.05</v>
      </c>
      <c r="L86" s="857">
        <f>N80*K86</f>
        <v>19417.941125853977</v>
      </c>
      <c r="M86" s="858"/>
      <c r="N86" s="54"/>
    </row>
    <row r="87" spans="1:14" ht="15.75" thickBot="1">
      <c r="B87" s="94" t="s">
        <v>974</v>
      </c>
      <c r="C87" s="95"/>
      <c r="D87" s="95"/>
      <c r="E87" s="95"/>
      <c r="F87" s="95"/>
      <c r="G87" s="95"/>
      <c r="H87" s="95"/>
      <c r="I87" s="96"/>
      <c r="J87" s="97"/>
      <c r="K87" s="309">
        <v>0.05</v>
      </c>
      <c r="L87" s="859">
        <f>N80*K87</f>
        <v>19417.941125853977</v>
      </c>
      <c r="M87" s="860"/>
      <c r="N87" s="54"/>
    </row>
    <row r="88" spans="1:14" ht="15.75" thickBot="1">
      <c r="B88" s="823" t="s">
        <v>953</v>
      </c>
      <c r="C88" s="824"/>
      <c r="D88" s="824"/>
      <c r="E88" s="824"/>
      <c r="F88" s="824"/>
      <c r="G88" s="824"/>
      <c r="H88" s="824"/>
      <c r="I88" s="824"/>
      <c r="J88" s="824"/>
      <c r="K88" s="824"/>
      <c r="L88" s="824"/>
      <c r="M88" s="825"/>
      <c r="N88" s="55">
        <f>L85+L86+L87</f>
        <v>116507.64675512386</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504866.46927220339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2.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134780.65616518611</v>
      </c>
      <c r="L36" s="274"/>
      <c r="M36" s="340">
        <v>100</v>
      </c>
      <c r="N36" s="276">
        <f>K36/M36</f>
        <v>1347.8065616518611</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137323.68741358587</v>
      </c>
      <c r="L37" s="339"/>
      <c r="M37" s="340">
        <v>35</v>
      </c>
      <c r="N37" s="276">
        <f>K37/M37</f>
        <v>3923.5339261024533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7.6767229862288557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5279.0172107405433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4624.3139422206877</v>
      </c>
      <c r="N48" s="276">
        <f>K48*M48</f>
        <v>6011.6081248868941</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3" t="s">
        <v>953</v>
      </c>
      <c r="C55" s="824"/>
      <c r="D55" s="824"/>
      <c r="E55" s="824"/>
      <c r="F55" s="824"/>
      <c r="G55" s="824"/>
      <c r="H55" s="824"/>
      <c r="I55" s="824"/>
      <c r="J55" s="824"/>
      <c r="K55" s="824"/>
      <c r="L55" s="824"/>
      <c r="M55" s="825"/>
      <c r="N55" s="398">
        <f>SUM(N48:N54)</f>
        <v>6011.6081248868941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767.67229862288559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13187.700165275292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2637.5400330550583</v>
      </c>
      <c r="M84" s="858"/>
      <c r="N84" s="54"/>
    </row>
    <row r="85" spans="1:14">
      <c r="B85" s="92" t="s">
        <v>973</v>
      </c>
      <c r="C85" s="93"/>
      <c r="D85" s="93"/>
      <c r="E85" s="93"/>
      <c r="F85" s="93"/>
      <c r="G85" s="93"/>
      <c r="H85" s="93"/>
      <c r="I85" s="90"/>
      <c r="J85" s="91"/>
      <c r="K85" s="308">
        <v>0.05</v>
      </c>
      <c r="L85" s="857">
        <f>N79*K85</f>
        <v>659.38500826376458</v>
      </c>
      <c r="M85" s="858"/>
      <c r="N85" s="54"/>
    </row>
    <row r="86" spans="1:14" ht="15.75" thickBot="1">
      <c r="B86" s="94" t="s">
        <v>974</v>
      </c>
      <c r="C86" s="95"/>
      <c r="D86" s="95"/>
      <c r="E86" s="95"/>
      <c r="F86" s="95"/>
      <c r="G86" s="95"/>
      <c r="H86" s="95"/>
      <c r="I86" s="96"/>
      <c r="J86" s="97"/>
      <c r="K86" s="309">
        <v>0.05</v>
      </c>
      <c r="L86" s="859">
        <f>N79*K86</f>
        <v>659.38500826376458</v>
      </c>
      <c r="M86" s="860"/>
      <c r="N86" s="54"/>
    </row>
    <row r="87" spans="1:14" ht="15.75" thickBot="1">
      <c r="B87" s="823" t="s">
        <v>953</v>
      </c>
      <c r="C87" s="824"/>
      <c r="D87" s="824"/>
      <c r="E87" s="824"/>
      <c r="F87" s="824"/>
      <c r="G87" s="824"/>
      <c r="H87" s="824"/>
      <c r="I87" s="824"/>
      <c r="J87" s="824"/>
      <c r="K87" s="824"/>
      <c r="L87" s="824"/>
      <c r="M87" s="825"/>
      <c r="N87" s="55">
        <f>L84+L85+L86</f>
        <v>3956.3100495825875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17144.010214857881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7.75" customHeight="1" thickBot="1">
      <c r="B29" s="74" t="s">
        <v>943</v>
      </c>
      <c r="C29" s="832" t="s">
        <v>944</v>
      </c>
      <c r="D29" s="833"/>
      <c r="E29" s="833"/>
      <c r="F29" s="833"/>
      <c r="G29" s="833"/>
      <c r="H29" s="833"/>
      <c r="I29" s="833"/>
      <c r="J29" s="75"/>
      <c r="K29" s="346" t="s">
        <v>2215</v>
      </c>
      <c r="L29" s="834" t="s">
        <v>945</v>
      </c>
      <c r="M29" s="835"/>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04" t="s">
        <v>944</v>
      </c>
      <c r="C34" s="805"/>
      <c r="D34" s="805"/>
      <c r="E34" s="805"/>
      <c r="F34" s="805"/>
      <c r="G34" s="805"/>
      <c r="H34" s="806"/>
      <c r="I34" s="807" t="s">
        <v>948</v>
      </c>
      <c r="J34" s="808"/>
      <c r="K34" s="72" t="s">
        <v>949</v>
      </c>
      <c r="L34" s="809" t="s">
        <v>950</v>
      </c>
      <c r="M34" s="806"/>
      <c r="N34" s="73" t="s">
        <v>951</v>
      </c>
    </row>
    <row r="35" spans="1:14">
      <c r="A35" s="116" t="s">
        <v>263</v>
      </c>
      <c r="B35" s="836" t="str">
        <f>VLOOKUP(A35,EQUIPOS!A6:D154,3,FALSE)</f>
        <v xml:space="preserve">Motobomba 4 pulgadas
</v>
      </c>
      <c r="C35" s="837"/>
      <c r="D35" s="837"/>
      <c r="E35" s="837"/>
      <c r="F35" s="837"/>
      <c r="G35" s="837"/>
      <c r="H35" s="838"/>
      <c r="I35" s="271"/>
      <c r="J35" s="272"/>
      <c r="K35" s="273">
        <f>VLOOKUP(A35,EQUIPOS!A6:D163,4,FALSE)</f>
        <v>7438.8750078189141</v>
      </c>
      <c r="L35" s="274"/>
      <c r="M35" s="340">
        <v>21</v>
      </c>
      <c r="N35" s="276">
        <f>K35/M35</f>
        <v>354.23214322947211</v>
      </c>
    </row>
    <row r="36" spans="1:14">
      <c r="A36" s="116" t="s">
        <v>129</v>
      </c>
      <c r="B36" s="836" t="str">
        <f>VLOOKUP(A36,EQUIPOS!A7:D154,3,FALSE)</f>
        <v xml:space="preserve">Buldozer, Potencia al volante de 140 HP, motor de 2200 RPM, longitud de hoja 4,80m. </v>
      </c>
      <c r="C36" s="837"/>
      <c r="D36" s="837"/>
      <c r="E36" s="837"/>
      <c r="F36" s="837"/>
      <c r="G36" s="837"/>
      <c r="H36" s="838"/>
      <c r="I36" s="425"/>
      <c r="J36" s="426"/>
      <c r="K36" s="273">
        <f>VLOOKUP(A36,EQUIPOS!A7:D164,4,FALSE)</f>
        <v>134780.65616518611</v>
      </c>
      <c r="L36" s="339"/>
      <c r="M36" s="340">
        <v>100</v>
      </c>
      <c r="N36" s="276">
        <f>K36/M36</f>
        <v>1347.8065616518611</v>
      </c>
    </row>
    <row r="37" spans="1:14">
      <c r="A37" s="116" t="s">
        <v>312</v>
      </c>
      <c r="B37" s="836" t="str">
        <f>VLOOKUP(A37,EQUIPOS!A8:D154,3,FALSE)</f>
        <v>Retroexcavadora sobre oruga, potencia 138 HP, balde de 1,5 m3.</v>
      </c>
      <c r="C37" s="837"/>
      <c r="D37" s="837"/>
      <c r="E37" s="837"/>
      <c r="F37" s="837"/>
      <c r="G37" s="837"/>
      <c r="H37" s="838"/>
      <c r="I37" s="332"/>
      <c r="J37" s="334"/>
      <c r="K37" s="273">
        <f>VLOOKUP(A37,EQUIPOS!A8:D165,4,FALSE)</f>
        <v>137323.68741358587</v>
      </c>
      <c r="L37" s="427"/>
      <c r="M37" s="428">
        <v>21</v>
      </c>
      <c r="N37" s="276">
        <f>K37/M37</f>
        <v>6539.2232101707559</v>
      </c>
    </row>
    <row r="38" spans="1:14">
      <c r="B38" s="836"/>
      <c r="C38" s="837"/>
      <c r="D38" s="837"/>
      <c r="E38" s="837"/>
      <c r="F38" s="837"/>
      <c r="G38" s="837"/>
      <c r="H38" s="838"/>
      <c r="I38" s="39"/>
      <c r="J38" s="40"/>
      <c r="K38" s="273"/>
      <c r="L38" s="280"/>
      <c r="M38" s="340"/>
      <c r="N38" s="276"/>
    </row>
    <row r="39" spans="1:14">
      <c r="B39" s="324"/>
      <c r="C39" s="325"/>
      <c r="D39" s="325"/>
      <c r="E39" s="325"/>
      <c r="F39" s="327"/>
      <c r="G39" s="327"/>
      <c r="H39" s="128"/>
      <c r="I39" s="39"/>
      <c r="J39" s="40"/>
      <c r="K39" s="273"/>
      <c r="L39" s="280"/>
      <c r="M39" s="281"/>
      <c r="N39" s="277"/>
    </row>
    <row r="40" spans="1:14">
      <c r="B40" s="843" t="s">
        <v>952</v>
      </c>
      <c r="C40" s="844"/>
      <c r="D40" s="844"/>
      <c r="E40" s="41"/>
      <c r="F40" s="42"/>
      <c r="G40" s="42"/>
      <c r="H40" s="43"/>
      <c r="I40" s="39"/>
      <c r="J40" s="40"/>
      <c r="K40" s="283"/>
      <c r="L40" s="280"/>
      <c r="M40" s="405">
        <v>0.01</v>
      </c>
      <c r="N40" s="348">
        <f>N76*M40</f>
        <v>12.794538310381427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SUM(N35:N41)</f>
        <v>8254.0564533624711</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4624.3139422206877</v>
      </c>
      <c r="N47" s="276">
        <f>K47*M47</f>
        <v>6011.6081248868941</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6011.6081248868941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827">
        <f>VLOOKUP(A59,TRANSPORTE!A5:D117,4,FALSE)</f>
        <v>868.77117771151472</v>
      </c>
      <c r="M59" s="828"/>
      <c r="N59" s="291">
        <f>K59*L59</f>
        <v>1129.4025310249692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1129.4025310249692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1279.4538310381427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16674.520940312475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3334.9041880624955</v>
      </c>
      <c r="M83" s="858"/>
      <c r="N83" s="54"/>
    </row>
    <row r="84" spans="1:14">
      <c r="B84" s="92" t="s">
        <v>973</v>
      </c>
      <c r="C84" s="93"/>
      <c r="D84" s="93"/>
      <c r="E84" s="93"/>
      <c r="F84" s="93"/>
      <c r="G84" s="93"/>
      <c r="H84" s="93"/>
      <c r="I84" s="90"/>
      <c r="J84" s="91"/>
      <c r="K84" s="308">
        <v>0.05</v>
      </c>
      <c r="L84" s="857">
        <f>N78*K84</f>
        <v>833.72604701562386</v>
      </c>
      <c r="M84" s="858"/>
      <c r="N84" s="54"/>
    </row>
    <row r="85" spans="1:14" ht="15.75" thickBot="1">
      <c r="B85" s="94" t="s">
        <v>974</v>
      </c>
      <c r="C85" s="95"/>
      <c r="D85" s="95"/>
      <c r="E85" s="95"/>
      <c r="F85" s="95"/>
      <c r="G85" s="95"/>
      <c r="H85" s="95"/>
      <c r="I85" s="96"/>
      <c r="J85" s="97"/>
      <c r="K85" s="309">
        <v>0.05</v>
      </c>
      <c r="L85" s="859">
        <f>N78*K85</f>
        <v>833.72604701562386</v>
      </c>
      <c r="M85" s="860"/>
      <c r="N85" s="54"/>
    </row>
    <row r="86" spans="1:14" ht="15.75" thickBot="1">
      <c r="B86" s="823" t="s">
        <v>953</v>
      </c>
      <c r="C86" s="824"/>
      <c r="D86" s="824"/>
      <c r="E86" s="824"/>
      <c r="F86" s="824"/>
      <c r="G86" s="824"/>
      <c r="H86" s="824"/>
      <c r="I86" s="824"/>
      <c r="J86" s="824"/>
      <c r="K86" s="824"/>
      <c r="L86" s="824"/>
      <c r="M86" s="825"/>
      <c r="N86" s="55">
        <f>L83+L84+L85</f>
        <v>5002.3562820937423</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21676.87722240622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340">
        <v>2.5</v>
      </c>
      <c r="N36" s="276">
        <f>K36/M36</f>
        <v>4371.165552249342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4777.1480522493421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24165.971171145626</v>
      </c>
      <c r="N48" s="276">
        <f>K48*M48</f>
        <v>31415.762522489313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12.495331525928451</v>
      </c>
      <c r="N49" s="276">
        <f>K49*M49</f>
        <v>374.85994577785351</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31790.622468267167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45816.823051541483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9163.3646103082974</v>
      </c>
      <c r="M84" s="858"/>
      <c r="N84" s="54"/>
    </row>
    <row r="85" spans="1:14">
      <c r="B85" s="92" t="s">
        <v>973</v>
      </c>
      <c r="C85" s="93"/>
      <c r="D85" s="93"/>
      <c r="E85" s="93"/>
      <c r="F85" s="93"/>
      <c r="G85" s="93"/>
      <c r="H85" s="93"/>
      <c r="I85" s="90"/>
      <c r="J85" s="91"/>
      <c r="K85" s="308">
        <v>0.05</v>
      </c>
      <c r="L85" s="857">
        <f>N79*K85</f>
        <v>2290.8411525770744</v>
      </c>
      <c r="M85" s="858"/>
      <c r="N85" s="54"/>
    </row>
    <row r="86" spans="1:14" ht="15.75" thickBot="1">
      <c r="B86" s="94" t="s">
        <v>974</v>
      </c>
      <c r="C86" s="95"/>
      <c r="D86" s="95"/>
      <c r="E86" s="95"/>
      <c r="F86" s="95"/>
      <c r="G86" s="95"/>
      <c r="H86" s="95"/>
      <c r="I86" s="96"/>
      <c r="J86" s="97"/>
      <c r="K86" s="309">
        <v>0.05</v>
      </c>
      <c r="L86" s="859">
        <f>N79*K86</f>
        <v>2290.8411525770744</v>
      </c>
      <c r="M86" s="860"/>
      <c r="N86" s="54"/>
    </row>
    <row r="87" spans="1:14" ht="15.75" thickBot="1">
      <c r="B87" s="823" t="s">
        <v>953</v>
      </c>
      <c r="C87" s="824"/>
      <c r="D87" s="824"/>
      <c r="E87" s="824"/>
      <c r="F87" s="824"/>
      <c r="G87" s="824"/>
      <c r="H87" s="824"/>
      <c r="I87" s="824"/>
      <c r="J87" s="824"/>
      <c r="K87" s="824"/>
      <c r="L87" s="824"/>
      <c r="M87" s="825"/>
      <c r="N87" s="55">
        <f>L84+L85+L86</f>
        <v>13745.046915462448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59561.869967003935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340">
        <v>2.5</v>
      </c>
      <c r="N36" s="276">
        <f>K36/M36</f>
        <v>4371.165552249342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4777.1480522493421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49402.375743012453</v>
      </c>
      <c r="N48" s="276">
        <f>K48*M48</f>
        <v>64223.088465916189</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12.495331525928451</v>
      </c>
      <c r="N49" s="276">
        <f>K49*M49</f>
        <v>374.85994577785351</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64597.948411694044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48"/>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78624.148994968346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15724.829798993669</v>
      </c>
      <c r="M84" s="858"/>
      <c r="N84" s="54"/>
    </row>
    <row r="85" spans="1:14">
      <c r="B85" s="92" t="s">
        <v>973</v>
      </c>
      <c r="C85" s="93"/>
      <c r="D85" s="93"/>
      <c r="E85" s="93"/>
      <c r="F85" s="93"/>
      <c r="G85" s="93"/>
      <c r="H85" s="93"/>
      <c r="I85" s="90"/>
      <c r="J85" s="91"/>
      <c r="K85" s="308">
        <v>0.05</v>
      </c>
      <c r="L85" s="857">
        <f>N79*K85</f>
        <v>3931.2074497484173</v>
      </c>
      <c r="M85" s="858"/>
      <c r="N85" s="54"/>
    </row>
    <row r="86" spans="1:14" ht="15.75" thickBot="1">
      <c r="B86" s="94" t="s">
        <v>974</v>
      </c>
      <c r="C86" s="95"/>
      <c r="D86" s="95"/>
      <c r="E86" s="95"/>
      <c r="F86" s="95"/>
      <c r="G86" s="95"/>
      <c r="H86" s="95"/>
      <c r="I86" s="96"/>
      <c r="J86" s="97"/>
      <c r="K86" s="309">
        <v>0.05</v>
      </c>
      <c r="L86" s="859">
        <f>N79*K86</f>
        <v>3931.2074497484173</v>
      </c>
      <c r="M86" s="860"/>
      <c r="N86" s="54"/>
    </row>
    <row r="87" spans="1:14" ht="15.75" thickBot="1">
      <c r="B87" s="823" t="s">
        <v>953</v>
      </c>
      <c r="C87" s="824"/>
      <c r="D87" s="824"/>
      <c r="E87" s="824"/>
      <c r="F87" s="824"/>
      <c r="G87" s="824"/>
      <c r="H87" s="824"/>
      <c r="I87" s="824"/>
      <c r="J87" s="824"/>
      <c r="K87" s="824"/>
      <c r="L87" s="824"/>
      <c r="M87" s="825"/>
      <c r="N87" s="55">
        <f>L84+L85+L86</f>
        <v>23587.244698490504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102211.39369345884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340">
        <v>2.5</v>
      </c>
      <c r="N36" s="276">
        <f>K36/M36</f>
        <v>4371.165552249342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4777.1480522493421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86019.944779745783</v>
      </c>
      <c r="N48" s="276">
        <f>K48*M48</f>
        <v>111825.92821366953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12.495331525928451</v>
      </c>
      <c r="N49" s="276">
        <f>K49*M49</f>
        <v>374.85994577785351</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112200.78815944737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126226.98874272167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25245.397748544336</v>
      </c>
      <c r="M84" s="858"/>
      <c r="N84" s="54"/>
    </row>
    <row r="85" spans="1:14">
      <c r="B85" s="92" t="s">
        <v>973</v>
      </c>
      <c r="C85" s="93"/>
      <c r="D85" s="93"/>
      <c r="E85" s="93"/>
      <c r="F85" s="93"/>
      <c r="G85" s="93"/>
      <c r="H85" s="93"/>
      <c r="I85" s="90"/>
      <c r="J85" s="91"/>
      <c r="K85" s="308">
        <v>0.05</v>
      </c>
      <c r="L85" s="857">
        <f>N79*K85</f>
        <v>6311.3494371360839</v>
      </c>
      <c r="M85" s="858"/>
      <c r="N85" s="54"/>
    </row>
    <row r="86" spans="1:14" ht="15.75" thickBot="1">
      <c r="B86" s="94" t="s">
        <v>974</v>
      </c>
      <c r="C86" s="95"/>
      <c r="D86" s="95"/>
      <c r="E86" s="95"/>
      <c r="F86" s="95"/>
      <c r="G86" s="95"/>
      <c r="H86" s="95"/>
      <c r="I86" s="96"/>
      <c r="J86" s="97"/>
      <c r="K86" s="309">
        <v>0.05</v>
      </c>
      <c r="L86" s="859">
        <f>N79*K86</f>
        <v>6311.3494371360839</v>
      </c>
      <c r="M86" s="860"/>
      <c r="N86" s="54"/>
    </row>
    <row r="87" spans="1:14" ht="15.75" thickBot="1">
      <c r="B87" s="823" t="s">
        <v>953</v>
      </c>
      <c r="C87" s="824"/>
      <c r="D87" s="824"/>
      <c r="E87" s="824"/>
      <c r="F87" s="824"/>
      <c r="G87" s="824"/>
      <c r="H87" s="824"/>
      <c r="I87" s="824"/>
      <c r="J87" s="824"/>
      <c r="K87" s="824"/>
      <c r="L87" s="824"/>
      <c r="M87" s="825"/>
      <c r="N87" s="55">
        <f>L84+L85+L86</f>
        <v>37868.096622816505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164095.08536553819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10927.913880623355</v>
      </c>
      <c r="L36" s="274"/>
      <c r="M36" s="340">
        <v>2.5</v>
      </c>
      <c r="N36" s="276">
        <f>K36/M36</f>
        <v>4371.165552249342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4777.1480522493421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192656.14529964633</v>
      </c>
      <c r="N48" s="276">
        <f>K48*M48</f>
        <v>250452.98888954025</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12.495331525928451</v>
      </c>
      <c r="N49" s="276">
        <f>K49*M49</f>
        <v>374.85994577785351</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250827.84883531812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264854.04941859242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52970.809883718488</v>
      </c>
      <c r="M84" s="858"/>
      <c r="N84" s="54"/>
    </row>
    <row r="85" spans="1:14">
      <c r="B85" s="92" t="s">
        <v>973</v>
      </c>
      <c r="C85" s="93"/>
      <c r="D85" s="93"/>
      <c r="E85" s="93"/>
      <c r="F85" s="93"/>
      <c r="G85" s="93"/>
      <c r="H85" s="93"/>
      <c r="I85" s="90"/>
      <c r="J85" s="91"/>
      <c r="K85" s="308">
        <v>0.05</v>
      </c>
      <c r="L85" s="857">
        <f>N79*K85</f>
        <v>13242.702470929622</v>
      </c>
      <c r="M85" s="858"/>
      <c r="N85" s="54"/>
    </row>
    <row r="86" spans="1:14" ht="15.75" thickBot="1">
      <c r="B86" s="94" t="s">
        <v>974</v>
      </c>
      <c r="C86" s="95"/>
      <c r="D86" s="95"/>
      <c r="E86" s="95"/>
      <c r="F86" s="95"/>
      <c r="G86" s="95"/>
      <c r="H86" s="95"/>
      <c r="I86" s="96"/>
      <c r="J86" s="97"/>
      <c r="K86" s="309">
        <v>0.05</v>
      </c>
      <c r="L86" s="859">
        <f>N79*K86</f>
        <v>13242.702470929622</v>
      </c>
      <c r="M86" s="860"/>
      <c r="N86" s="54"/>
    </row>
    <row r="87" spans="1:14" ht="15.75" thickBot="1">
      <c r="B87" s="823" t="s">
        <v>953</v>
      </c>
      <c r="C87" s="824"/>
      <c r="D87" s="824"/>
      <c r="E87" s="824"/>
      <c r="F87" s="824"/>
      <c r="G87" s="824"/>
      <c r="H87" s="824"/>
      <c r="I87" s="824"/>
      <c r="J87" s="824"/>
      <c r="K87" s="824"/>
      <c r="L87" s="824"/>
      <c r="M87" s="825"/>
      <c r="N87" s="55">
        <f>L84+L85+L86</f>
        <v>79456.214825577728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344310.26424417016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83302.210172856343</v>
      </c>
      <c r="N48" s="276">
        <f>K48*M48</f>
        <v>108292.87322471324</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108292.87322471324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117947.90825573821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23589.581651147644</v>
      </c>
      <c r="M84" s="858"/>
      <c r="N84" s="54"/>
    </row>
    <row r="85" spans="1:14">
      <c r="B85" s="92" t="s">
        <v>973</v>
      </c>
      <c r="C85" s="93"/>
      <c r="D85" s="93"/>
      <c r="E85" s="93"/>
      <c r="F85" s="93"/>
      <c r="G85" s="93"/>
      <c r="H85" s="93"/>
      <c r="I85" s="90"/>
      <c r="J85" s="91"/>
      <c r="K85" s="308">
        <v>0.05</v>
      </c>
      <c r="L85" s="857">
        <f>N79*K85</f>
        <v>5897.395412786911</v>
      </c>
      <c r="M85" s="858"/>
      <c r="N85" s="54"/>
    </row>
    <row r="86" spans="1:14" ht="15.75" thickBot="1">
      <c r="B86" s="94" t="s">
        <v>974</v>
      </c>
      <c r="C86" s="95"/>
      <c r="D86" s="95"/>
      <c r="E86" s="95"/>
      <c r="F86" s="95"/>
      <c r="G86" s="95"/>
      <c r="H86" s="95"/>
      <c r="I86" s="96"/>
      <c r="J86" s="97"/>
      <c r="K86" s="309">
        <v>0.05</v>
      </c>
      <c r="L86" s="859">
        <f>N79*K86</f>
        <v>5897.395412786911</v>
      </c>
      <c r="M86" s="860"/>
      <c r="N86" s="54"/>
    </row>
    <row r="87" spans="1:14" ht="15.75" thickBot="1">
      <c r="B87" s="823" t="s">
        <v>953</v>
      </c>
      <c r="C87" s="824"/>
      <c r="D87" s="824"/>
      <c r="E87" s="824"/>
      <c r="F87" s="824"/>
      <c r="G87" s="824"/>
      <c r="H87" s="824"/>
      <c r="I87" s="824"/>
      <c r="J87" s="824"/>
      <c r="K87" s="824"/>
      <c r="L87" s="824"/>
      <c r="M87" s="825"/>
      <c r="N87" s="55">
        <f>L84+L85+L86</f>
        <v>35384.372476721466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153332.28073245968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91821.943718285227</v>
      </c>
      <c r="N48" s="276">
        <f>K48*M48</f>
        <v>119368.5268337708</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119368.5268337708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129023.56186479576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25804.712372959155</v>
      </c>
      <c r="M84" s="858"/>
      <c r="N84" s="54"/>
    </row>
    <row r="85" spans="1:14">
      <c r="B85" s="92" t="s">
        <v>973</v>
      </c>
      <c r="C85" s="93"/>
      <c r="D85" s="93"/>
      <c r="E85" s="93"/>
      <c r="F85" s="93"/>
      <c r="G85" s="93"/>
      <c r="H85" s="93"/>
      <c r="I85" s="90"/>
      <c r="J85" s="91"/>
      <c r="K85" s="308">
        <v>0.05</v>
      </c>
      <c r="L85" s="857">
        <f>N79*K85</f>
        <v>6451.1780932397887</v>
      </c>
      <c r="M85" s="858"/>
      <c r="N85" s="54"/>
    </row>
    <row r="86" spans="1:14" ht="15.75" thickBot="1">
      <c r="B86" s="94" t="s">
        <v>974</v>
      </c>
      <c r="C86" s="95"/>
      <c r="D86" s="95"/>
      <c r="E86" s="95"/>
      <c r="F86" s="95"/>
      <c r="G86" s="95"/>
      <c r="H86" s="95"/>
      <c r="I86" s="96"/>
      <c r="J86" s="97"/>
      <c r="K86" s="309">
        <v>0.05</v>
      </c>
      <c r="L86" s="859">
        <f>N79*K86</f>
        <v>6451.1780932397887</v>
      </c>
      <c r="M86" s="860"/>
      <c r="N86" s="54"/>
    </row>
    <row r="87" spans="1:14" ht="15.75" thickBot="1">
      <c r="B87" s="823" t="s">
        <v>953</v>
      </c>
      <c r="C87" s="824"/>
      <c r="D87" s="824"/>
      <c r="E87" s="824"/>
      <c r="F87" s="824"/>
      <c r="G87" s="824"/>
      <c r="H87" s="824"/>
      <c r="I87" s="824"/>
      <c r="J87" s="824"/>
      <c r="K87" s="824"/>
      <c r="L87" s="824"/>
      <c r="M87" s="825"/>
      <c r="N87" s="55">
        <f>L84+L85+L86</f>
        <v>38707.068559438732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167730.63042423449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270.65500000000003</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76325.650070879623</v>
      </c>
      <c r="N48" s="276">
        <f>K48*M48</f>
        <v>99223.345092143514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99223.345092143514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827">
        <f>VLOOKUP(A60,TRANSPORTE!A5:D117,4,FALSE)</f>
        <v>868.77117771151472</v>
      </c>
      <c r="M60" s="828"/>
      <c r="N60" s="291">
        <f>K60*L60</f>
        <v>1129.4025310249692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1129.4025310249692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106036.50262316849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21207.300524633698</v>
      </c>
      <c r="M84" s="858"/>
      <c r="N84" s="54"/>
    </row>
    <row r="85" spans="1:14">
      <c r="B85" s="92" t="s">
        <v>973</v>
      </c>
      <c r="C85" s="93"/>
      <c r="D85" s="93"/>
      <c r="E85" s="93"/>
      <c r="F85" s="93"/>
      <c r="G85" s="93"/>
      <c r="H85" s="93"/>
      <c r="I85" s="90"/>
      <c r="J85" s="91"/>
      <c r="K85" s="308">
        <v>0.05</v>
      </c>
      <c r="L85" s="857">
        <f>N79*K85</f>
        <v>5301.8251311584245</v>
      </c>
      <c r="M85" s="858"/>
      <c r="N85" s="54"/>
    </row>
    <row r="86" spans="1:14" ht="15.75" thickBot="1">
      <c r="B86" s="94" t="s">
        <v>974</v>
      </c>
      <c r="C86" s="95"/>
      <c r="D86" s="95"/>
      <c r="E86" s="95"/>
      <c r="F86" s="95"/>
      <c r="G86" s="95"/>
      <c r="H86" s="95"/>
      <c r="I86" s="96"/>
      <c r="J86" s="97"/>
      <c r="K86" s="309">
        <v>0.05</v>
      </c>
      <c r="L86" s="859">
        <f>N79*K86</f>
        <v>5301.8251311584245</v>
      </c>
      <c r="M86" s="860"/>
      <c r="N86" s="54"/>
    </row>
    <row r="87" spans="1:14" ht="15.75" thickBot="1">
      <c r="B87" s="823" t="s">
        <v>953</v>
      </c>
      <c r="C87" s="824"/>
      <c r="D87" s="824"/>
      <c r="E87" s="824"/>
      <c r="F87" s="824"/>
      <c r="G87" s="824"/>
      <c r="H87" s="824"/>
      <c r="I87" s="824"/>
      <c r="J87" s="824"/>
      <c r="K87" s="824"/>
      <c r="L87" s="824"/>
      <c r="M87" s="825"/>
      <c r="N87" s="55">
        <f>L84+L85+L86</f>
        <v>31810.950786950547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137847.45341011905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2444.3616359618281</v>
      </c>
      <c r="L36" s="274"/>
      <c r="M36" s="275">
        <v>2</v>
      </c>
      <c r="N36" s="276">
        <f>K36/M36</f>
        <v>1222.1808179809141</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555375.64597551688</v>
      </c>
      <c r="L37" s="339"/>
      <c r="M37" s="340">
        <v>4</v>
      </c>
      <c r="N37" s="276">
        <f>K37/M37</f>
        <v>138843.91149387922</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5431.9147465818405</v>
      </c>
      <c r="L38" s="427"/>
      <c r="M38" s="428">
        <v>2</v>
      </c>
      <c r="N38" s="276">
        <f>K38/M38</f>
        <v>2715.9573732909203</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144022.13846370034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2809.3670380795802</v>
      </c>
      <c r="N47" s="276">
        <f>K47*M47</f>
        <v>33361.852285697518</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12437.019978807451</v>
      </c>
      <c r="N48" s="276">
        <f>K48*M48</f>
        <v>6218.5099894037257</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4751.3498127342937</v>
      </c>
      <c r="N49" s="276">
        <f>K49*M49</f>
        <v>2375.6749063671468</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431472.1278113267</v>
      </c>
      <c r="N50" s="276">
        <f>K50*M50</f>
        <v>56931.406012354455</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98887.443193822837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827">
        <f>VLOOKUP(A59,TRANSPORTE!A5:D117,4,FALSE)</f>
        <v>53.853651951707931</v>
      </c>
      <c r="M59" s="828"/>
      <c r="N59" s="291">
        <f>K59*L59</f>
        <v>2.6926825975853967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2.6926825975853967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255313.16212561357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51062.63242512272</v>
      </c>
      <c r="M83" s="858"/>
      <c r="N83" s="54"/>
    </row>
    <row r="84" spans="1:14">
      <c r="B84" s="92" t="s">
        <v>973</v>
      </c>
      <c r="C84" s="93"/>
      <c r="D84" s="93"/>
      <c r="E84" s="93"/>
      <c r="F84" s="93"/>
      <c r="G84" s="93"/>
      <c r="H84" s="93"/>
      <c r="I84" s="90"/>
      <c r="J84" s="91"/>
      <c r="K84" s="308">
        <v>0.05</v>
      </c>
      <c r="L84" s="857">
        <f>N78*K84</f>
        <v>12765.65810628068</v>
      </c>
      <c r="M84" s="858"/>
      <c r="N84" s="54"/>
    </row>
    <row r="85" spans="1:14" ht="15.75" thickBot="1">
      <c r="B85" s="94" t="s">
        <v>974</v>
      </c>
      <c r="C85" s="95"/>
      <c r="D85" s="95"/>
      <c r="E85" s="95"/>
      <c r="F85" s="95"/>
      <c r="G85" s="95"/>
      <c r="H85" s="95"/>
      <c r="I85" s="96"/>
      <c r="J85" s="97"/>
      <c r="K85" s="309">
        <v>0.05</v>
      </c>
      <c r="L85" s="859">
        <f>N78*K85</f>
        <v>12765.65810628068</v>
      </c>
      <c r="M85" s="860"/>
      <c r="N85" s="54"/>
    </row>
    <row r="86" spans="1:14" ht="15.75" thickBot="1">
      <c r="B86" s="823" t="s">
        <v>953</v>
      </c>
      <c r="C86" s="824"/>
      <c r="D86" s="824"/>
      <c r="E86" s="824"/>
      <c r="F86" s="824"/>
      <c r="G86" s="824"/>
      <c r="H86" s="824"/>
      <c r="I86" s="824"/>
      <c r="J86" s="824"/>
      <c r="K86" s="824"/>
      <c r="L86" s="824"/>
      <c r="M86" s="825"/>
      <c r="N86" s="55">
        <f>L83+L84+L85</f>
        <v>76593.94863768408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331907.11076329765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2444.3616359618281</v>
      </c>
      <c r="L36" s="274"/>
      <c r="M36" s="275">
        <v>2</v>
      </c>
      <c r="N36" s="276">
        <f>K36/M36</f>
        <v>1222.1808179809141</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555375.64597551688</v>
      </c>
      <c r="L37" s="339"/>
      <c r="M37" s="340">
        <v>4</v>
      </c>
      <c r="N37" s="276">
        <f>K37/M37</f>
        <v>138843.91149387922</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5431.9147465818405</v>
      </c>
      <c r="L38" s="427"/>
      <c r="M38" s="428">
        <v>2</v>
      </c>
      <c r="N38" s="276">
        <f>K38/M38</f>
        <v>2715.9573732909203</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144022.13846370034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2809.3670380795802</v>
      </c>
      <c r="N47" s="276">
        <f>K47*M47</f>
        <v>33361.852285697518</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12437.019978807451</v>
      </c>
      <c r="N48" s="276">
        <f>K48*M48</f>
        <v>6218.5099894037257</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4751.3498127342937</v>
      </c>
      <c r="N49" s="276">
        <f>K49*M49</f>
        <v>2375.6749063671468</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431472.1278113267</v>
      </c>
      <c r="N50" s="276">
        <f>K50*M50</f>
        <v>56931.406012354455</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98887.443193822837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827">
        <f>VLOOKUP(A59,TRANSPORTE!A5:D117,4,FALSE)</f>
        <v>53.853651951707931</v>
      </c>
      <c r="M59" s="828"/>
      <c r="N59" s="291">
        <f>K59*L59</f>
        <v>2.6926825975853967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2.6926825975853967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255313.16212561357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51062.63242512272</v>
      </c>
      <c r="M83" s="858"/>
      <c r="N83" s="54"/>
    </row>
    <row r="84" spans="1:14">
      <c r="B84" s="92" t="s">
        <v>973</v>
      </c>
      <c r="C84" s="93"/>
      <c r="D84" s="93"/>
      <c r="E84" s="93"/>
      <c r="F84" s="93"/>
      <c r="G84" s="93"/>
      <c r="H84" s="93"/>
      <c r="I84" s="90"/>
      <c r="J84" s="91"/>
      <c r="K84" s="308">
        <v>0.05</v>
      </c>
      <c r="L84" s="857">
        <f>N78*K84</f>
        <v>12765.65810628068</v>
      </c>
      <c r="M84" s="858"/>
      <c r="N84" s="54"/>
    </row>
    <row r="85" spans="1:14" ht="15.75" thickBot="1">
      <c r="B85" s="94" t="s">
        <v>974</v>
      </c>
      <c r="C85" s="95"/>
      <c r="D85" s="95"/>
      <c r="E85" s="95"/>
      <c r="F85" s="95"/>
      <c r="G85" s="95"/>
      <c r="H85" s="95"/>
      <c r="I85" s="96"/>
      <c r="J85" s="97"/>
      <c r="K85" s="309">
        <v>0.05</v>
      </c>
      <c r="L85" s="859">
        <f>N78*K85</f>
        <v>12765.65810628068</v>
      </c>
      <c r="M85" s="860"/>
      <c r="N85" s="54"/>
    </row>
    <row r="86" spans="1:14" ht="15.75" thickBot="1">
      <c r="B86" s="823" t="s">
        <v>953</v>
      </c>
      <c r="C86" s="824"/>
      <c r="D86" s="824"/>
      <c r="E86" s="824"/>
      <c r="F86" s="824"/>
      <c r="G86" s="824"/>
      <c r="H86" s="824"/>
      <c r="I86" s="824"/>
      <c r="J86" s="824"/>
      <c r="K86" s="824"/>
      <c r="L86" s="824"/>
      <c r="M86" s="825"/>
      <c r="N86" s="55">
        <f>L83+L84+L85</f>
        <v>76593.94863768408</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331907.11076329765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243</v>
      </c>
      <c r="B36" s="836" t="str">
        <f>VLOOKUP(A36,EQUIPOS!A6:D154,3,FALSE)</f>
        <v>Grúa 10 ton</v>
      </c>
      <c r="C36" s="837"/>
      <c r="D36" s="837"/>
      <c r="E36" s="837"/>
      <c r="F36" s="837"/>
      <c r="G36" s="837"/>
      <c r="H36" s="838"/>
      <c r="I36" s="271"/>
      <c r="J36" s="272"/>
      <c r="K36" s="273">
        <f>VLOOKUP(A36,EQUIPOS!A6:D163,4,FALSE)</f>
        <v>193613.17549066438</v>
      </c>
      <c r="L36" s="274"/>
      <c r="M36" s="275">
        <v>0.158</v>
      </c>
      <c r="N36" s="276">
        <f t="shared" ref="N36:N44" si="0">K36/M36</f>
        <v>1225399.8448776226</v>
      </c>
    </row>
    <row r="37" spans="1:14">
      <c r="A37" s="116" t="s">
        <v>121</v>
      </c>
      <c r="B37" s="836" t="str">
        <f>VLOOKUP(A37,EQUIPOS!A7:D154,3,FALSE)</f>
        <v>Bomba eléctrica para accionar la celda</v>
      </c>
      <c r="C37" s="837"/>
      <c r="D37" s="837"/>
      <c r="E37" s="837"/>
      <c r="F37" s="837"/>
      <c r="G37" s="837"/>
      <c r="H37" s="838"/>
      <c r="I37" s="425"/>
      <c r="J37" s="426"/>
      <c r="K37" s="273">
        <f>VLOOKUP(A37,EQUIPOS!A7:D164,4,FALSE)</f>
        <v>71302.527355131213</v>
      </c>
      <c r="L37" s="339"/>
      <c r="M37" s="340">
        <v>0.158</v>
      </c>
      <c r="N37" s="276">
        <f t="shared" si="0"/>
        <v>451281.81870336208</v>
      </c>
    </row>
    <row r="38" spans="1:14">
      <c r="A38" s="116" t="s">
        <v>217</v>
      </c>
      <c r="B38" s="836" t="str">
        <f>VLOOKUP(A38,EQUIPOS!A8:D154,3,FALSE)</f>
        <v>Equipo de soldadura y de acetileno (incluye soldadura)</v>
      </c>
      <c r="C38" s="837"/>
      <c r="D38" s="837"/>
      <c r="E38" s="837"/>
      <c r="F38" s="837"/>
      <c r="G38" s="837"/>
      <c r="H38" s="838"/>
      <c r="I38" s="425"/>
      <c r="J38" s="426"/>
      <c r="K38" s="442">
        <f>VLOOKUP(A38,EQUIPOS!A8:D165,4,FALSE)</f>
        <v>19863.108475000674</v>
      </c>
      <c r="L38" s="339"/>
      <c r="M38" s="340">
        <v>0.158</v>
      </c>
      <c r="N38" s="276">
        <f t="shared" si="0"/>
        <v>125715.87642405489</v>
      </c>
    </row>
    <row r="39" spans="1:14">
      <c r="A39" s="116" t="s">
        <v>255</v>
      </c>
      <c r="B39" s="836" t="str">
        <f>VLOOKUP(A39,EQUIPOS!A9:D154,3,FALSE)</f>
        <v>Manómetro cable de acero para bajar la celda</v>
      </c>
      <c r="C39" s="837"/>
      <c r="D39" s="837"/>
      <c r="E39" s="837"/>
      <c r="F39" s="837"/>
      <c r="G39" s="837"/>
      <c r="H39" s="838"/>
      <c r="I39" s="425"/>
      <c r="J39" s="426"/>
      <c r="K39" s="442">
        <f>VLOOKUP(A39,EQUIPOS!A9:D166,4,FALSE)</f>
        <v>1956592.9843312681</v>
      </c>
      <c r="L39" s="339"/>
      <c r="M39" s="340">
        <v>0.158</v>
      </c>
      <c r="N39" s="276">
        <f t="shared" si="0"/>
        <v>12383499.900830811</v>
      </c>
    </row>
    <row r="40" spans="1:14">
      <c r="A40" s="116" t="s">
        <v>1648</v>
      </c>
      <c r="B40" s="836" t="str">
        <f>VLOOKUP(A40,EQUIPOS!A10:D154,3,FALSE)</f>
        <v xml:space="preserve">Retroexcavadora sobre llantas 
</v>
      </c>
      <c r="C40" s="837"/>
      <c r="D40" s="837"/>
      <c r="E40" s="837"/>
      <c r="F40" s="837"/>
      <c r="G40" s="837"/>
      <c r="H40" s="838"/>
      <c r="I40" s="425"/>
      <c r="J40" s="426"/>
      <c r="K40" s="442">
        <f>VLOOKUP(A40,EQUIPOS!A10:D167,4,FALSE)</f>
        <v>122065.49992318742</v>
      </c>
      <c r="L40" s="339"/>
      <c r="M40" s="340">
        <v>0.158</v>
      </c>
      <c r="N40" s="276">
        <f t="shared" si="0"/>
        <v>772566.45521004696</v>
      </c>
    </row>
    <row r="41" spans="1:14">
      <c r="A41" s="116" t="s">
        <v>115</v>
      </c>
      <c r="B41" s="836" t="str">
        <f>VLOOKUP(A41,EQUIPOS!A6:D154,3,FALSE)</f>
        <v>Andamiaje para Aplicar la Carga (Equipos Sustituto de la Tara)</v>
      </c>
      <c r="C41" s="837"/>
      <c r="D41" s="837"/>
      <c r="E41" s="837"/>
      <c r="F41" s="837"/>
      <c r="G41" s="837"/>
      <c r="H41" s="838"/>
      <c r="I41" s="425"/>
      <c r="J41" s="426"/>
      <c r="K41" s="442">
        <f>VLOOKUP(A41,EQUIPOS!A6:D154,4,FALSE)</f>
        <v>31129.754117910874</v>
      </c>
      <c r="L41" s="339"/>
      <c r="M41" s="340">
        <v>0.158</v>
      </c>
      <c r="N41" s="276">
        <f t="shared" si="0"/>
        <v>197023.76023994223</v>
      </c>
    </row>
    <row r="42" spans="1:14">
      <c r="A42" s="116" t="s">
        <v>224</v>
      </c>
      <c r="B42" s="836" t="str">
        <f>VLOOKUP(A42,EQUIPOS!A12:D156,3,FALSE)</f>
        <v>Equipo de Medición (Deformimetros Eléctricos, Mecánicos, Celdas de Carga,  Etc.)</v>
      </c>
      <c r="C42" s="837"/>
      <c r="D42" s="837"/>
      <c r="E42" s="837"/>
      <c r="F42" s="837"/>
      <c r="G42" s="837"/>
      <c r="H42" s="838"/>
      <c r="I42" s="332"/>
      <c r="J42" s="334"/>
      <c r="K42" s="442">
        <f>VLOOKUP(A42,EQUIPOS!A12:D169,4,FALSE)</f>
        <v>126691.78237027623</v>
      </c>
      <c r="L42" s="427"/>
      <c r="M42" s="428">
        <v>0.158</v>
      </c>
      <c r="N42" s="276">
        <f t="shared" si="0"/>
        <v>801846.72386250773</v>
      </c>
    </row>
    <row r="43" spans="1:14">
      <c r="A43" t="s">
        <v>335</v>
      </c>
      <c r="B43" s="836" t="str">
        <f>VLOOKUP(A43,EQUIPOS!A13:D157,3,FALSE)</f>
        <v>Tara (Recebo, Agua, Etc.)</v>
      </c>
      <c r="C43" s="837"/>
      <c r="D43" s="837"/>
      <c r="E43" s="837"/>
      <c r="F43" s="837"/>
      <c r="G43" s="837"/>
      <c r="H43" s="838"/>
      <c r="I43" s="39"/>
      <c r="J43" s="40"/>
      <c r="K43" s="442">
        <f>VLOOKUP(A43,EQUIPOS!A13:D170,4,FALSE)</f>
        <v>206585.68649500111</v>
      </c>
      <c r="L43" s="280"/>
      <c r="M43" s="281">
        <v>2.8000000000000001E-2</v>
      </c>
      <c r="N43" s="276">
        <f t="shared" si="0"/>
        <v>7378060.2319643255</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9"/>
      <c r="J44" s="40"/>
      <c r="K44" s="442">
        <f>VLOOKUP(A44,EQUIPOS!A14:D171,4,FALSE)</f>
        <v>3051.6374980796854</v>
      </c>
      <c r="L44" s="280"/>
      <c r="M44" s="281">
        <v>0.158</v>
      </c>
      <c r="N44" s="277">
        <f t="shared" si="0"/>
        <v>19314.161380251175</v>
      </c>
    </row>
    <row r="45" spans="1:14">
      <c r="B45" s="843" t="s">
        <v>952</v>
      </c>
      <c r="C45" s="844"/>
      <c r="D45" s="844"/>
      <c r="E45" s="41"/>
      <c r="F45" s="42"/>
      <c r="G45" s="42"/>
      <c r="H45" s="43"/>
      <c r="I45" s="39"/>
      <c r="J45" s="40"/>
      <c r="K45" s="283"/>
      <c r="L45" s="280"/>
      <c r="M45" s="405">
        <v>0.02</v>
      </c>
      <c r="N45" s="348">
        <f>N79*M45</f>
        <v>7707.987993879492</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23362416.761486802</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18030609.282825936</v>
      </c>
      <c r="N52" s="276">
        <f t="shared" ref="N52:N58" si="1">K52*M52</f>
        <v>18030609.282825936</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109228.98181153071</v>
      </c>
      <c r="N53" s="276">
        <f t="shared" si="1"/>
        <v>3276869.4543459215</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80960.37678937192</v>
      </c>
      <c r="N54" s="276">
        <f t="shared" si="1"/>
        <v>4857622.6073623151</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44905.097671305375</v>
      </c>
      <c r="N55" s="276">
        <f t="shared" si="1"/>
        <v>538861.17205566447</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2172835.0658738688</v>
      </c>
      <c r="N56" s="276">
        <f t="shared" si="1"/>
        <v>4345670.1317477375</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1290532.4178846707</v>
      </c>
      <c r="N57" s="276">
        <f t="shared" si="1"/>
        <v>6452662.0894233529</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24165.971171145626</v>
      </c>
      <c r="N58" s="276">
        <f t="shared" si="1"/>
        <v>1691617.9819801939</v>
      </c>
    </row>
    <row r="59" spans="1:14" ht="15.75" thickBot="1">
      <c r="B59" s="823" t="s">
        <v>953</v>
      </c>
      <c r="C59" s="824"/>
      <c r="D59" s="824"/>
      <c r="E59" s="824"/>
      <c r="F59" s="824"/>
      <c r="G59" s="824"/>
      <c r="H59" s="824"/>
      <c r="I59" s="824"/>
      <c r="J59" s="824"/>
      <c r="K59" s="824"/>
      <c r="L59" s="824"/>
      <c r="M59" s="825"/>
      <c r="N59" s="398">
        <f>SUM(N52:N58)</f>
        <v>39193912.719741128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827">
        <f>VLOOKUP(A64,TRANSPORTE!A5:D117,4,FALSE)</f>
        <v>101480.60240982971</v>
      </c>
      <c r="M64" s="828"/>
      <c r="N64" s="291">
        <f>K64*L64</f>
        <v>5074.0301204914858</v>
      </c>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5074.0301204914858</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SUM(N75:N78)</f>
        <v>385399.39969397458</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N47+N59+N70+N79</f>
        <v>62946802.9110424</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12589360.582208481</v>
      </c>
      <c r="M86" s="858"/>
      <c r="N86" s="54"/>
    </row>
    <row r="87" spans="1:14">
      <c r="B87" s="92" t="s">
        <v>973</v>
      </c>
      <c r="C87" s="93"/>
      <c r="D87" s="93"/>
      <c r="E87" s="93"/>
      <c r="F87" s="93"/>
      <c r="G87" s="93"/>
      <c r="H87" s="93"/>
      <c r="I87" s="90"/>
      <c r="J87" s="91"/>
      <c r="K87" s="308">
        <v>0.05</v>
      </c>
      <c r="L87" s="857">
        <f>N81*K87</f>
        <v>3147340.1455521202</v>
      </c>
      <c r="M87" s="858"/>
      <c r="N87" s="54"/>
    </row>
    <row r="88" spans="1:14" ht="15.75" thickBot="1">
      <c r="B88" s="94" t="s">
        <v>974</v>
      </c>
      <c r="C88" s="95"/>
      <c r="D88" s="95"/>
      <c r="E88" s="95"/>
      <c r="F88" s="95"/>
      <c r="G88" s="95"/>
      <c r="H88" s="95"/>
      <c r="I88" s="96"/>
      <c r="J88" s="97"/>
      <c r="K88" s="309">
        <v>0.05</v>
      </c>
      <c r="L88" s="859">
        <f>N81*K88</f>
        <v>3147340.1455521202</v>
      </c>
      <c r="M88" s="860"/>
      <c r="N88" s="54"/>
    </row>
    <row r="89" spans="1:14" ht="15.75" thickBot="1">
      <c r="B89" s="823" t="s">
        <v>953</v>
      </c>
      <c r="C89" s="824"/>
      <c r="D89" s="824"/>
      <c r="E89" s="824"/>
      <c r="F89" s="824"/>
      <c r="G89" s="824"/>
      <c r="H89" s="824"/>
      <c r="I89" s="824"/>
      <c r="J89" s="824"/>
      <c r="K89" s="824"/>
      <c r="L89" s="824"/>
      <c r="M89" s="825"/>
      <c r="N89" s="55">
        <f>L86+L87+L88</f>
        <v>18884040.873312723</v>
      </c>
    </row>
    <row r="90" spans="1:14" ht="15.75" thickBot="1">
      <c r="B90" s="36"/>
      <c r="C90" s="37"/>
      <c r="D90" s="37"/>
      <c r="E90" s="37"/>
      <c r="F90" s="37"/>
      <c r="G90" s="37"/>
      <c r="H90" s="37"/>
      <c r="I90" s="37"/>
      <c r="J90" s="37"/>
      <c r="K90" s="37"/>
      <c r="L90" s="37"/>
      <c r="M90" s="37"/>
      <c r="N90" s="38"/>
    </row>
    <row r="91" spans="1:14" ht="15.75" thickBot="1">
      <c r="A91" t="s">
        <v>2016</v>
      </c>
      <c r="B91" s="823" t="s">
        <v>975</v>
      </c>
      <c r="C91" s="824"/>
      <c r="D91" s="824"/>
      <c r="E91" s="824"/>
      <c r="F91" s="824"/>
      <c r="G91" s="824"/>
      <c r="H91" s="824"/>
      <c r="I91" s="824"/>
      <c r="J91" s="824"/>
      <c r="K91" s="824"/>
      <c r="L91" s="824"/>
      <c r="M91" s="825"/>
      <c r="N91" s="192">
        <f>N81+N89</f>
        <v>81830843.784355119</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71"/>
      <c r="K121" s="971"/>
      <c r="L121" s="971"/>
      <c r="M121" s="971"/>
      <c r="N121" s="972"/>
    </row>
    <row r="122" spans="2:14" ht="15.75" thickBot="1">
      <c r="B122" s="423" t="s">
        <v>2221</v>
      </c>
      <c r="C122" s="424"/>
      <c r="D122" s="424"/>
      <c r="E122" s="263"/>
      <c r="F122" s="263"/>
      <c r="G122" s="263"/>
      <c r="H122" s="263"/>
      <c r="I122" s="263"/>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140</v>
      </c>
      <c r="B36" s="836" t="str">
        <f>VLOOKUP(A36,EQUIPOS!A6:D154,3,FALSE)</f>
        <v>Camisa para Pilote D=1.20m</v>
      </c>
      <c r="C36" s="837"/>
      <c r="D36" s="837"/>
      <c r="E36" s="837"/>
      <c r="F36" s="837"/>
      <c r="G36" s="837"/>
      <c r="H36" s="838"/>
      <c r="I36" s="271"/>
      <c r="J36" s="272"/>
      <c r="K36" s="273">
        <f>VLOOKUP(A36,EQUIPOS!A6:D163,4,FALSE)</f>
        <v>24307.309884704056</v>
      </c>
      <c r="L36" s="274"/>
      <c r="M36" s="275">
        <v>1</v>
      </c>
      <c r="N36" s="276">
        <f t="shared" ref="N36:N42" si="0">K36/M36</f>
        <v>24307.309884704056</v>
      </c>
    </row>
    <row r="37" spans="1:14">
      <c r="A37" s="116" t="s">
        <v>206</v>
      </c>
      <c r="B37" s="836" t="str">
        <f>VLOOKUP(A37,EQUIPOS!A7:D154,3,FALSE)</f>
        <v>Equipo de Soldadura</v>
      </c>
      <c r="C37" s="837"/>
      <c r="D37" s="837"/>
      <c r="E37" s="837"/>
      <c r="F37" s="837"/>
      <c r="G37" s="837"/>
      <c r="H37" s="838"/>
      <c r="I37" s="425"/>
      <c r="J37" s="426"/>
      <c r="K37" s="273">
        <f>VLOOKUP(A37,EQUIPOS!A7:D164,4,FALSE)</f>
        <v>10183.314331091911</v>
      </c>
      <c r="L37" s="339"/>
      <c r="M37" s="340">
        <v>1</v>
      </c>
      <c r="N37" s="276">
        <f t="shared" si="0"/>
        <v>10183.314331091911</v>
      </c>
    </row>
    <row r="38" spans="1:14">
      <c r="A38" s="116" t="s">
        <v>242</v>
      </c>
      <c r="B38" s="836" t="str">
        <f>VLOOKUP(A38,EQUIPOS!A8:D154,3,FALSE)</f>
        <v>Grúa con torre capacidad 1 ton en la punta.</v>
      </c>
      <c r="C38" s="837"/>
      <c r="D38" s="837"/>
      <c r="E38" s="837"/>
      <c r="F38" s="837"/>
      <c r="G38" s="837"/>
      <c r="H38" s="838"/>
      <c r="I38" s="425"/>
      <c r="J38" s="426"/>
      <c r="K38" s="442">
        <f>VLOOKUP(A38,EQUIPOS!A8:D165,4,FALSE)</f>
        <v>218344.66298760151</v>
      </c>
      <c r="L38" s="339"/>
      <c r="M38" s="340">
        <v>2.5</v>
      </c>
      <c r="N38" s="276">
        <f t="shared" si="0"/>
        <v>87337.865195040606</v>
      </c>
    </row>
    <row r="39" spans="1:14">
      <c r="A39" s="116" t="s">
        <v>267</v>
      </c>
      <c r="B39" s="836" t="str">
        <f>VLOOKUP(A39,EQUIPOS!A9:D154,3,FALSE)</f>
        <v>Motobomba de concreto</v>
      </c>
      <c r="C39" s="837"/>
      <c r="D39" s="837"/>
      <c r="E39" s="837"/>
      <c r="F39" s="837"/>
      <c r="G39" s="837"/>
      <c r="H39" s="838"/>
      <c r="I39" s="425"/>
      <c r="J39" s="426"/>
      <c r="K39" s="442">
        <f>VLOOKUP(A39,EQUIPOS!A9:D166,4,FALSE)</f>
        <v>53575.565128786322</v>
      </c>
      <c r="L39" s="339"/>
      <c r="M39" s="340">
        <v>2.5499800000000001</v>
      </c>
      <c r="N39" s="276">
        <f t="shared" si="0"/>
        <v>21010.190326507</v>
      </c>
    </row>
    <row r="40" spans="1:14">
      <c r="A40" s="116" t="s">
        <v>277</v>
      </c>
      <c r="B40" s="836" t="str">
        <f>VLOOKUP(A40,EQUIPOS!A10:D154,3,FALSE)</f>
        <v>Pala auxiliar de piloteadora</v>
      </c>
      <c r="C40" s="837"/>
      <c r="D40" s="837"/>
      <c r="E40" s="837"/>
      <c r="F40" s="837"/>
      <c r="G40" s="837"/>
      <c r="H40" s="838"/>
      <c r="I40" s="425"/>
      <c r="J40" s="426"/>
      <c r="K40" s="442">
        <f>VLOOKUP(A40,EQUIPOS!A10:D167,4,FALSE)</f>
        <v>380894.2031728134</v>
      </c>
      <c r="L40" s="339"/>
      <c r="M40" s="340">
        <v>2.5</v>
      </c>
      <c r="N40" s="276">
        <f t="shared" si="0"/>
        <v>152357.68126912537</v>
      </c>
    </row>
    <row r="41" spans="1:14">
      <c r="A41" s="116" t="s">
        <v>282</v>
      </c>
      <c r="B41" s="836" t="str">
        <f>VLOOKUP(A41,EQUIPOS!A6:D154,3,FALSE)</f>
        <v>Piloteadora potencia 250KW, RPM 1800, fuerza elevadora 200KN</v>
      </c>
      <c r="C41" s="837"/>
      <c r="D41" s="837"/>
      <c r="E41" s="837"/>
      <c r="F41" s="837"/>
      <c r="G41" s="837"/>
      <c r="H41" s="838"/>
      <c r="I41" s="425"/>
      <c r="J41" s="426"/>
      <c r="K41" s="442">
        <f>VLOOKUP(A41,EQUIPOS!A6:D154,4,FALSE)</f>
        <v>555375.64597551688</v>
      </c>
      <c r="L41" s="339"/>
      <c r="M41" s="340">
        <v>1</v>
      </c>
      <c r="N41" s="276">
        <f t="shared" si="0"/>
        <v>555375.64597551688</v>
      </c>
    </row>
    <row r="42" spans="1:14">
      <c r="A42" s="116" t="s">
        <v>310</v>
      </c>
      <c r="B42" s="836" t="str">
        <f>VLOOKUP(A42,EQUIPOS!A12:D156,3,FALSE)</f>
        <v>Retroexcavadora A25C</v>
      </c>
      <c r="C42" s="837"/>
      <c r="D42" s="837"/>
      <c r="E42" s="837"/>
      <c r="F42" s="837"/>
      <c r="G42" s="837"/>
      <c r="H42" s="838"/>
      <c r="I42" s="332"/>
      <c r="J42" s="334"/>
      <c r="K42" s="442">
        <f>VLOOKUP(A42,EQUIPOS!A12:D169,4,FALSE)</f>
        <v>120666.83273656757</v>
      </c>
      <c r="L42" s="427"/>
      <c r="M42" s="428">
        <v>2.5</v>
      </c>
      <c r="N42" s="276">
        <f t="shared" si="0"/>
        <v>48266.733094627023</v>
      </c>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N83*M45</f>
        <v>8989.0050753001669</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907827.74515191303</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9511.0298464858733</v>
      </c>
      <c r="N52" s="276">
        <f>K52*M52</f>
        <v>22398.47528847423</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2809.3670380795802</v>
      </c>
      <c r="N53" s="276">
        <f>K53*M53</f>
        <v>347519.29464268248</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431472.1278113267</v>
      </c>
      <c r="N54" s="276">
        <f>K54*M54</f>
        <v>355821.28757721529</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SUM(N52:N58)</f>
        <v>725739.057508372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827">
        <f>VLOOKUP(A64,TRANSPORTE!A5:D117,4,FALSE)</f>
        <v>868.77117771151472</v>
      </c>
      <c r="M64" s="828"/>
      <c r="N64" s="291">
        <f>K64*L64</f>
        <v>1129.4025310249692</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827">
        <f>VLOOKUP(A65,TRANSPORTE!A6:D117,4,FALSE)</f>
        <v>53.853651951707931</v>
      </c>
      <c r="M65" s="828"/>
      <c r="N65" s="291">
        <f>K65*L65</f>
        <v>2.6926825975853967</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1132.0952136225546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975"/>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SUM(N76:N82)</f>
        <v>89890.050753001662</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N47+N59+N70+N83</f>
        <v>1724588.9486269092</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344917.78972538188</v>
      </c>
      <c r="M90" s="858"/>
      <c r="N90" s="54"/>
    </row>
    <row r="91" spans="1:14">
      <c r="B91" s="92" t="s">
        <v>973</v>
      </c>
      <c r="C91" s="93"/>
      <c r="D91" s="93"/>
      <c r="E91" s="93"/>
      <c r="F91" s="93"/>
      <c r="G91" s="93"/>
      <c r="H91" s="93"/>
      <c r="I91" s="90"/>
      <c r="J91" s="91"/>
      <c r="K91" s="308">
        <v>0.05</v>
      </c>
      <c r="L91" s="857">
        <f>N85*K91</f>
        <v>86229.44743134547</v>
      </c>
      <c r="M91" s="858"/>
      <c r="N91" s="54"/>
    </row>
    <row r="92" spans="1:14" ht="15.75" thickBot="1">
      <c r="B92" s="94" t="s">
        <v>974</v>
      </c>
      <c r="C92" s="95"/>
      <c r="D92" s="95"/>
      <c r="E92" s="95"/>
      <c r="F92" s="95"/>
      <c r="G92" s="95"/>
      <c r="H92" s="95"/>
      <c r="I92" s="96"/>
      <c r="J92" s="97"/>
      <c r="K92" s="309">
        <v>0.05</v>
      </c>
      <c r="L92" s="859">
        <f>N85*K92</f>
        <v>86229.44743134547</v>
      </c>
      <c r="M92" s="860"/>
      <c r="N92" s="54"/>
    </row>
    <row r="93" spans="1:14" ht="15.75" thickBot="1">
      <c r="B93" s="823" t="s">
        <v>953</v>
      </c>
      <c r="C93" s="824"/>
      <c r="D93" s="824"/>
      <c r="E93" s="824"/>
      <c r="F93" s="824"/>
      <c r="G93" s="824"/>
      <c r="H93" s="824"/>
      <c r="I93" s="824"/>
      <c r="J93" s="824"/>
      <c r="K93" s="824"/>
      <c r="L93" s="824"/>
      <c r="M93" s="825"/>
      <c r="N93" s="55">
        <f>L90+L91+L92</f>
        <v>517376.68458807282</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2241965.6332149822</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182</v>
      </c>
      <c r="B36" s="836" t="str">
        <f>VLOOKUP(A36,EQUIPOS!A6:D154,3,FALSE)</f>
        <v xml:space="preserve">Compresor para penetrar roca
</v>
      </c>
      <c r="C36" s="837"/>
      <c r="D36" s="837"/>
      <c r="E36" s="837"/>
      <c r="F36" s="837"/>
      <c r="G36" s="837"/>
      <c r="H36" s="838"/>
      <c r="I36" s="271"/>
      <c r="J36" s="272"/>
      <c r="K36" s="273">
        <f>VLOOKUP(A36,EQUIPOS!A6:D163,4,FALSE)</f>
        <v>75597.1985274287</v>
      </c>
      <c r="L36" s="274"/>
      <c r="M36" s="275">
        <v>0.125</v>
      </c>
      <c r="N36" s="276">
        <f>K36/M36</f>
        <v>604777.5882194296</v>
      </c>
    </row>
    <row r="37" spans="1:14">
      <c r="A37" s="116" t="s">
        <v>242</v>
      </c>
      <c r="B37" s="836" t="str">
        <f>VLOOKUP(A37,EQUIPOS!A7:D154,3,FALSE)</f>
        <v>Grúa con torre capacidad 1 ton en la punta.</v>
      </c>
      <c r="C37" s="837"/>
      <c r="D37" s="837"/>
      <c r="E37" s="837"/>
      <c r="F37" s="837"/>
      <c r="G37" s="837"/>
      <c r="H37" s="838"/>
      <c r="I37" s="425"/>
      <c r="J37" s="426"/>
      <c r="K37" s="273">
        <f>VLOOKUP(A37,EQUIPOS!A7:D164,4,FALSE)</f>
        <v>218344.66298760151</v>
      </c>
      <c r="L37" s="339"/>
      <c r="M37" s="340">
        <v>2.5</v>
      </c>
      <c r="N37" s="276">
        <f>K37/M37</f>
        <v>87337.865195040606</v>
      </c>
    </row>
    <row r="38" spans="1:14">
      <c r="A38" s="116" t="s">
        <v>267</v>
      </c>
      <c r="B38" s="836" t="str">
        <f>VLOOKUP(A38,EQUIPOS!A8:D154,3,FALSE)</f>
        <v>Motobomba de concreto</v>
      </c>
      <c r="C38" s="837"/>
      <c r="D38" s="837"/>
      <c r="E38" s="837"/>
      <c r="F38" s="837"/>
      <c r="G38" s="837"/>
      <c r="H38" s="838"/>
      <c r="I38" s="425"/>
      <c r="J38" s="426"/>
      <c r="K38" s="442">
        <f>VLOOKUP(A38,EQUIPOS!A8:D165,4,FALSE)</f>
        <v>53575.565128786322</v>
      </c>
      <c r="L38" s="339"/>
      <c r="M38" s="340">
        <v>0.65</v>
      </c>
      <c r="N38" s="276">
        <f>K38/M38</f>
        <v>82423.946351978957</v>
      </c>
    </row>
    <row r="39" spans="1:14">
      <c r="A39" s="116" t="s">
        <v>310</v>
      </c>
      <c r="B39" s="836" t="str">
        <f>VLOOKUP(A39,EQUIPOS!A9:D154,3,FALSE)</f>
        <v>Retroexcavadora A25C</v>
      </c>
      <c r="C39" s="837"/>
      <c r="D39" s="837"/>
      <c r="E39" s="837"/>
      <c r="F39" s="837"/>
      <c r="G39" s="837"/>
      <c r="H39" s="838"/>
      <c r="I39" s="425"/>
      <c r="J39" s="426"/>
      <c r="K39" s="442">
        <f>VLOOKUP(A39,EQUIPOS!A9:D166,4,FALSE)</f>
        <v>120666.83273656757</v>
      </c>
      <c r="L39" s="339"/>
      <c r="M39" s="340">
        <v>0.65</v>
      </c>
      <c r="N39" s="276">
        <f>K39/M39</f>
        <v>185641.28113318086</v>
      </c>
    </row>
    <row r="40" spans="1:14">
      <c r="A40" s="116"/>
      <c r="B40" s="836"/>
      <c r="C40" s="837"/>
      <c r="D40" s="837"/>
      <c r="E40" s="837"/>
      <c r="F40" s="837"/>
      <c r="G40" s="837"/>
      <c r="H40" s="838"/>
      <c r="I40" s="425"/>
      <c r="J40" s="426"/>
      <c r="K40" s="442"/>
      <c r="L40" s="339"/>
      <c r="M40" s="340"/>
      <c r="N40" s="276"/>
    </row>
    <row r="41" spans="1:14">
      <c r="A41" s="116"/>
      <c r="B41" s="836"/>
      <c r="C41" s="837"/>
      <c r="D41" s="837"/>
      <c r="E41" s="837"/>
      <c r="F41" s="837"/>
      <c r="G41" s="837"/>
      <c r="H41" s="838"/>
      <c r="I41" s="425"/>
      <c r="J41" s="426"/>
      <c r="K41" s="442"/>
      <c r="L41" s="339"/>
      <c r="M41" s="340"/>
      <c r="N41" s="276"/>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N87*M45</f>
        <v>46742.82639156087</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1006923.5072911908</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2809.3670380795802</v>
      </c>
      <c r="N52" s="276">
        <f>K52*M52</f>
        <v>500427.78428546269</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431472.1278113267</v>
      </c>
      <c r="N53" s="276">
        <f t="shared" ref="N53:N59" si="0">K53*M53</f>
        <v>512382.65411119006</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6603.7827114531865</v>
      </c>
      <c r="N54" s="276">
        <f t="shared" si="0"/>
        <v>1981.1348134359559</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3415.3906170871101</v>
      </c>
      <c r="N55" s="276">
        <f t="shared" si="0"/>
        <v>10246.17185126133</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12691.091719834663</v>
      </c>
      <c r="N56" s="276">
        <f t="shared" si="0"/>
        <v>3172.7729299586658</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1114.1670610619535</v>
      </c>
      <c r="N57" s="276">
        <f t="shared" si="0"/>
        <v>1114.1670610619535</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1055.8555139409541</v>
      </c>
      <c r="N58" s="276">
        <f t="shared" si="0"/>
        <v>1055.8555139409541</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637325.42575760779</v>
      </c>
      <c r="N59" s="276">
        <f t="shared" si="0"/>
        <v>291895.04499698436</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3" t="s">
        <v>953</v>
      </c>
      <c r="C63" s="824"/>
      <c r="D63" s="824"/>
      <c r="E63" s="824"/>
      <c r="F63" s="824"/>
      <c r="G63" s="824"/>
      <c r="H63" s="824"/>
      <c r="I63" s="824"/>
      <c r="J63" s="824"/>
      <c r="K63" s="824"/>
      <c r="L63" s="824"/>
      <c r="M63" s="825"/>
      <c r="N63" s="398">
        <f>SUM(N52:N62)</f>
        <v>1322275.5855632958</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827">
        <f>VLOOKUP(A68,TRANSPORTE!A5:D117,4,FALSE)</f>
        <v>868.77117771151472</v>
      </c>
      <c r="M68" s="828"/>
      <c r="N68" s="291">
        <f>K68*L68</f>
        <v>1129.4025310249692</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827">
        <f>VLOOKUP(A69,TRANSPORTE!A6:D117,4,FALSE)</f>
        <v>53.853651951707931</v>
      </c>
      <c r="M69" s="828"/>
      <c r="N69" s="291">
        <f>K69*L69</f>
        <v>2.6926825975853967</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1132.0952136225546</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1410</v>
      </c>
      <c r="K78" s="77" t="s">
        <v>966</v>
      </c>
      <c r="L78" s="851" t="s">
        <v>950</v>
      </c>
      <c r="M78" s="975"/>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10"/>
      <c r="C86" s="811"/>
      <c r="D86" s="811"/>
      <c r="E86" s="811"/>
      <c r="F86" s="811"/>
      <c r="G86" s="811"/>
      <c r="H86" s="811"/>
      <c r="I86" s="129"/>
      <c r="J86" s="129"/>
      <c r="K86" s="129"/>
      <c r="L86" s="911"/>
      <c r="M86" s="911"/>
      <c r="N86" s="48"/>
    </row>
    <row r="87" spans="1:14" ht="15.75" thickBot="1">
      <c r="B87" s="829" t="s">
        <v>953</v>
      </c>
      <c r="C87" s="830"/>
      <c r="D87" s="830"/>
      <c r="E87" s="830"/>
      <c r="F87" s="830"/>
      <c r="G87" s="830"/>
      <c r="H87" s="830"/>
      <c r="I87" s="830"/>
      <c r="J87" s="830"/>
      <c r="K87" s="830"/>
      <c r="L87" s="830"/>
      <c r="M87" s="831"/>
      <c r="N87" s="305">
        <f>SUM(N80:N86)</f>
        <v>467428.26391560864</v>
      </c>
    </row>
    <row r="88" spans="1:14" ht="15.75" thickBot="1">
      <c r="B88" s="36"/>
      <c r="C88" s="37"/>
      <c r="D88" s="37"/>
      <c r="E88" s="37"/>
      <c r="F88" s="37"/>
      <c r="G88" s="37"/>
      <c r="H88" s="37"/>
      <c r="I88" s="37"/>
      <c r="J88" s="37"/>
      <c r="K88" s="37"/>
      <c r="L88" s="37"/>
      <c r="M88" s="37"/>
      <c r="N88" s="38"/>
    </row>
    <row r="89" spans="1:14" ht="15.75" thickBot="1">
      <c r="B89" s="823" t="s">
        <v>967</v>
      </c>
      <c r="C89" s="824"/>
      <c r="D89" s="824"/>
      <c r="E89" s="824"/>
      <c r="F89" s="824"/>
      <c r="G89" s="824"/>
      <c r="H89" s="824"/>
      <c r="I89" s="824"/>
      <c r="J89" s="824"/>
      <c r="K89" s="824"/>
      <c r="L89" s="824"/>
      <c r="M89" s="825"/>
      <c r="N89" s="102">
        <f>N47+N63+N74+N87</f>
        <v>2797759.4519837182</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14" t="s">
        <v>969</v>
      </c>
      <c r="C93" s="815"/>
      <c r="D93" s="815"/>
      <c r="E93" s="815"/>
      <c r="F93" s="815"/>
      <c r="G93" s="815"/>
      <c r="H93" s="815"/>
      <c r="I93" s="318"/>
      <c r="J93" s="338"/>
      <c r="K93" s="306" t="s">
        <v>970</v>
      </c>
      <c r="L93" s="853" t="s">
        <v>971</v>
      </c>
      <c r="M93" s="854"/>
      <c r="N93" s="307"/>
    </row>
    <row r="94" spans="1:14">
      <c r="B94" s="855" t="s">
        <v>972</v>
      </c>
      <c r="C94" s="856"/>
      <c r="D94" s="856"/>
      <c r="E94" s="856"/>
      <c r="F94" s="856"/>
      <c r="G94" s="856"/>
      <c r="H94" s="856"/>
      <c r="I94" s="90"/>
      <c r="J94" s="91"/>
      <c r="K94" s="308">
        <v>0.2</v>
      </c>
      <c r="L94" s="857">
        <f>N89*K94</f>
        <v>559551.89039674366</v>
      </c>
      <c r="M94" s="858"/>
      <c r="N94" s="54"/>
    </row>
    <row r="95" spans="1:14">
      <c r="B95" s="92" t="s">
        <v>973</v>
      </c>
      <c r="C95" s="93"/>
      <c r="D95" s="93"/>
      <c r="E95" s="93"/>
      <c r="F95" s="93"/>
      <c r="G95" s="93"/>
      <c r="H95" s="93"/>
      <c r="I95" s="90"/>
      <c r="J95" s="91"/>
      <c r="K95" s="308">
        <v>0.05</v>
      </c>
      <c r="L95" s="857">
        <f>N89*K95</f>
        <v>139887.97259918592</v>
      </c>
      <c r="M95" s="858"/>
      <c r="N95" s="54"/>
    </row>
    <row r="96" spans="1:14" ht="15.75" thickBot="1">
      <c r="B96" s="94" t="s">
        <v>974</v>
      </c>
      <c r="C96" s="95"/>
      <c r="D96" s="95"/>
      <c r="E96" s="95"/>
      <c r="F96" s="95"/>
      <c r="G96" s="95"/>
      <c r="H96" s="95"/>
      <c r="I96" s="96"/>
      <c r="J96" s="97"/>
      <c r="K96" s="309">
        <v>0.05</v>
      </c>
      <c r="L96" s="859">
        <f>N89*K96</f>
        <v>139887.97259918592</v>
      </c>
      <c r="M96" s="860"/>
      <c r="N96" s="54"/>
    </row>
    <row r="97" spans="1:14" ht="15.75" thickBot="1">
      <c r="B97" s="823" t="s">
        <v>953</v>
      </c>
      <c r="C97" s="824"/>
      <c r="D97" s="824"/>
      <c r="E97" s="824"/>
      <c r="F97" s="824"/>
      <c r="G97" s="824"/>
      <c r="H97" s="824"/>
      <c r="I97" s="824"/>
      <c r="J97" s="824"/>
      <c r="K97" s="824"/>
      <c r="L97" s="824"/>
      <c r="M97" s="825"/>
      <c r="N97" s="55">
        <f>L94+L95+L96</f>
        <v>839327.83559511544</v>
      </c>
    </row>
    <row r="98" spans="1:14" ht="15.75" thickBot="1">
      <c r="B98" s="36"/>
      <c r="C98" s="37"/>
      <c r="D98" s="37"/>
      <c r="E98" s="37"/>
      <c r="F98" s="37"/>
      <c r="G98" s="37"/>
      <c r="H98" s="37"/>
      <c r="I98" s="37"/>
      <c r="J98" s="37"/>
      <c r="K98" s="37"/>
      <c r="L98" s="37"/>
      <c r="M98" s="37"/>
      <c r="N98" s="38"/>
    </row>
    <row r="99" spans="1:14" ht="15.75" thickBot="1">
      <c r="A99" t="s">
        <v>2016</v>
      </c>
      <c r="B99" s="823" t="s">
        <v>975</v>
      </c>
      <c r="C99" s="824"/>
      <c r="D99" s="824"/>
      <c r="E99" s="824"/>
      <c r="F99" s="824"/>
      <c r="G99" s="824"/>
      <c r="H99" s="824"/>
      <c r="I99" s="824"/>
      <c r="J99" s="824"/>
      <c r="K99" s="824"/>
      <c r="L99" s="824"/>
      <c r="M99" s="825"/>
      <c r="N99" s="192">
        <f>N89+N97</f>
        <v>3637087.2875788338</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71"/>
      <c r="K129" s="971"/>
      <c r="L129" s="971"/>
      <c r="M129" s="971"/>
      <c r="N129" s="972"/>
    </row>
    <row r="130" spans="2:14" ht="15.75" thickBot="1">
      <c r="B130" s="423" t="s">
        <v>2221</v>
      </c>
      <c r="C130" s="424"/>
      <c r="D130" s="424"/>
      <c r="E130" s="263"/>
      <c r="F130" s="263"/>
      <c r="G130" s="263"/>
      <c r="H130" s="263"/>
      <c r="I130" s="263"/>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2"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76290.93745199214</v>
      </c>
      <c r="L36" s="274"/>
      <c r="M36" s="275">
        <v>0.16</v>
      </c>
      <c r="N36" s="276">
        <f>K36/M36</f>
        <v>476818.35907495086</v>
      </c>
    </row>
    <row r="37" spans="1:14">
      <c r="A37" s="116" t="s">
        <v>261</v>
      </c>
      <c r="B37" s="836" t="str">
        <f>VLOOKUP(A37,EQUIPOS!A7:D154,3,FALSE)</f>
        <v xml:space="preserve">Motobomba 3 PULGADAS (incluye operario)
</v>
      </c>
      <c r="C37" s="837"/>
      <c r="D37" s="837"/>
      <c r="E37" s="837"/>
      <c r="F37" s="837"/>
      <c r="G37" s="837"/>
      <c r="H37" s="838"/>
      <c r="I37" s="425"/>
      <c r="J37" s="426"/>
      <c r="K37" s="273">
        <f>VLOOKUP(A37,EQUIPOS!A7:D164,4,FALSE)</f>
        <v>7469.3913827997103</v>
      </c>
      <c r="L37" s="339"/>
      <c r="M37" s="340">
        <v>0.16</v>
      </c>
      <c r="N37" s="276">
        <f>K37/M37</f>
        <v>46683.696142498186</v>
      </c>
    </row>
    <row r="38" spans="1:14">
      <c r="A38" s="116"/>
      <c r="B38" s="836"/>
      <c r="C38" s="837"/>
      <c r="D38" s="837"/>
      <c r="E38" s="837"/>
      <c r="F38" s="837"/>
      <c r="G38" s="837"/>
      <c r="H38" s="838"/>
      <c r="I38" s="425"/>
      <c r="J38" s="426"/>
      <c r="K38" s="442"/>
      <c r="L38" s="339"/>
      <c r="M38" s="340"/>
      <c r="N38" s="276"/>
    </row>
    <row r="39" spans="1:14">
      <c r="A39" s="116"/>
      <c r="B39" s="836"/>
      <c r="C39" s="837"/>
      <c r="D39" s="837"/>
      <c r="E39" s="837"/>
      <c r="F39" s="837"/>
      <c r="G39" s="837"/>
      <c r="H39" s="838"/>
      <c r="I39" s="425"/>
      <c r="J39" s="426"/>
      <c r="K39" s="442"/>
      <c r="L39" s="339"/>
      <c r="M39" s="340"/>
      <c r="N39" s="276"/>
    </row>
    <row r="40" spans="1:14">
      <c r="A40" s="116"/>
      <c r="B40" s="836"/>
      <c r="C40" s="837"/>
      <c r="D40" s="837"/>
      <c r="E40" s="837"/>
      <c r="F40" s="837"/>
      <c r="G40" s="837"/>
      <c r="H40" s="838"/>
      <c r="I40" s="332"/>
      <c r="J40" s="334"/>
      <c r="K40" s="442"/>
      <c r="L40" s="427"/>
      <c r="M40" s="428"/>
      <c r="N40" s="276"/>
    </row>
    <row r="41" spans="1:14">
      <c r="B41" s="836"/>
      <c r="C41" s="837"/>
      <c r="D41" s="837"/>
      <c r="E41" s="837"/>
      <c r="F41" s="837"/>
      <c r="G41" s="837"/>
      <c r="H41" s="838"/>
      <c r="I41" s="39"/>
      <c r="J41" s="40"/>
      <c r="K41" s="442"/>
      <c r="L41" s="280"/>
      <c r="M41" s="281"/>
      <c r="N41" s="276"/>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0.05</v>
      </c>
      <c r="N43" s="348">
        <f>N77*M43</f>
        <v>12625.400141187813</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536127.4553586368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12691.091719834663</v>
      </c>
      <c r="N50" s="276">
        <f>K50*M50</f>
        <v>2538.2183439669329</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1114.1670610619535</v>
      </c>
      <c r="N51" s="276">
        <f>K51*M51</f>
        <v>1114.1670610619535</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1055.8555139409541</v>
      </c>
      <c r="N52" s="276">
        <f>K52*M52</f>
        <v>527.92775697047705</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2275.1916153461389</v>
      </c>
      <c r="N53" s="276">
        <f>K53*M53</f>
        <v>341278.74230192084</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442121.27410429926</v>
      </c>
      <c r="N54" s="276">
        <f>K54*M54</f>
        <v>442121.27410429926</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787580.32956821937</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827">
        <f>VLOOKUP(A63,TRANSPORTE!A5:D117,4,FALSE)</f>
        <v>868.77117771151472</v>
      </c>
      <c r="M63" s="828"/>
      <c r="N63" s="291">
        <f>K63*L63</f>
        <v>868.77117771151472</v>
      </c>
    </row>
    <row r="64" spans="1:14">
      <c r="B64" s="49"/>
      <c r="C64" s="50"/>
      <c r="D64" s="50"/>
      <c r="E64" s="50"/>
      <c r="F64" s="50"/>
      <c r="G64" s="50"/>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868.77117771151472</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SUM(N73:N76)</f>
        <v>252508.00282375625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N45+N58+N68+N77</f>
        <v>1577084.5589283239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315416.91178566479</v>
      </c>
      <c r="M84" s="858"/>
      <c r="N84" s="54"/>
    </row>
    <row r="85" spans="1:14">
      <c r="B85" s="92" t="s">
        <v>973</v>
      </c>
      <c r="C85" s="93"/>
      <c r="D85" s="93"/>
      <c r="E85" s="93"/>
      <c r="F85" s="93"/>
      <c r="G85" s="93"/>
      <c r="H85" s="93"/>
      <c r="I85" s="90"/>
      <c r="J85" s="91"/>
      <c r="K85" s="308">
        <v>0.05</v>
      </c>
      <c r="L85" s="857">
        <f>N79*K85</f>
        <v>78854.227946416198</v>
      </c>
      <c r="M85" s="858"/>
      <c r="N85" s="54"/>
    </row>
    <row r="86" spans="1:14" ht="15.75" thickBot="1">
      <c r="B86" s="94" t="s">
        <v>974</v>
      </c>
      <c r="C86" s="95"/>
      <c r="D86" s="95"/>
      <c r="E86" s="95"/>
      <c r="F86" s="95"/>
      <c r="G86" s="95"/>
      <c r="H86" s="95"/>
      <c r="I86" s="96"/>
      <c r="J86" s="97"/>
      <c r="K86" s="309">
        <v>0.05</v>
      </c>
      <c r="L86" s="859">
        <f>N79*K86</f>
        <v>78854.227946416198</v>
      </c>
      <c r="M86" s="860"/>
      <c r="N86" s="54"/>
    </row>
    <row r="87" spans="1:14" ht="15.75" thickBot="1">
      <c r="B87" s="823" t="s">
        <v>953</v>
      </c>
      <c r="C87" s="824"/>
      <c r="D87" s="824"/>
      <c r="E87" s="824"/>
      <c r="F87" s="824"/>
      <c r="G87" s="824"/>
      <c r="H87" s="824"/>
      <c r="I87" s="824"/>
      <c r="J87" s="824"/>
      <c r="K87" s="824"/>
      <c r="L87" s="824"/>
      <c r="M87" s="825"/>
      <c r="N87" s="55">
        <f>L84+L85+L86</f>
        <v>473125.36767849716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2050209.9266068211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456"/>
      <c r="L30" s="834" t="s">
        <v>945</v>
      </c>
      <c r="M30" s="835"/>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71302.527355131213</v>
      </c>
      <c r="L36" s="274"/>
      <c r="M36" s="275">
        <v>0.01</v>
      </c>
      <c r="N36" s="276">
        <f t="shared" ref="N36:N41" si="0">K36/M36</f>
        <v>7130252.7355131209</v>
      </c>
    </row>
    <row r="37" spans="1:14">
      <c r="A37" s="116" t="s">
        <v>192</v>
      </c>
      <c r="B37" s="836" t="str">
        <f>VLOOKUP(A37,EQUIPOS!A7:D154,3,FALSE)</f>
        <v>Equipo de acarreo interno</v>
      </c>
      <c r="C37" s="837"/>
      <c r="D37" s="837"/>
      <c r="E37" s="837"/>
      <c r="F37" s="837"/>
      <c r="G37" s="837"/>
      <c r="H37" s="838"/>
      <c r="I37" s="425"/>
      <c r="J37" s="426"/>
      <c r="K37" s="273">
        <f>VLOOKUP(A37,EQUIPOS!A7:D164,4,FALSE)</f>
        <v>42988.417435448529</v>
      </c>
      <c r="L37" s="339"/>
      <c r="M37" s="340">
        <v>0.05</v>
      </c>
      <c r="N37" s="276">
        <f t="shared" si="0"/>
        <v>859768.34870897059</v>
      </c>
    </row>
    <row r="38" spans="1:14">
      <c r="A38" s="116" t="s">
        <v>217</v>
      </c>
      <c r="B38" s="836" t="str">
        <f>VLOOKUP(A38,EQUIPOS!A8:D154,3,FALSE)</f>
        <v>Equipo de soldadura y de acetileno (incluye soldadura)</v>
      </c>
      <c r="C38" s="837"/>
      <c r="D38" s="837"/>
      <c r="E38" s="837"/>
      <c r="F38" s="837"/>
      <c r="G38" s="837"/>
      <c r="H38" s="838"/>
      <c r="I38" s="425"/>
      <c r="J38" s="426"/>
      <c r="K38" s="273">
        <f>VLOOKUP(A38,EQUIPOS!A8:D165,4,FALSE)</f>
        <v>19863.108475000674</v>
      </c>
      <c r="L38" s="339"/>
      <c r="M38" s="340">
        <v>0.01</v>
      </c>
      <c r="N38" s="276">
        <f t="shared" si="0"/>
        <v>1986310.8475000674</v>
      </c>
    </row>
    <row r="39" spans="1:14">
      <c r="A39" s="116" t="s">
        <v>242</v>
      </c>
      <c r="B39" s="836" t="str">
        <f>VLOOKUP(A39,EQUIPOS!A9:D154,3,FALSE)</f>
        <v>Grúa con torre capacidad 1 ton en la punta.</v>
      </c>
      <c r="C39" s="837"/>
      <c r="D39" s="837"/>
      <c r="E39" s="837"/>
      <c r="F39" s="837"/>
      <c r="G39" s="837"/>
      <c r="H39" s="838"/>
      <c r="I39" s="425"/>
      <c r="J39" s="426"/>
      <c r="K39" s="273">
        <f>VLOOKUP(A39,EQUIPOS!A9:D166,4,FALSE)</f>
        <v>218344.66298760151</v>
      </c>
      <c r="L39" s="339"/>
      <c r="M39" s="340">
        <v>0.04</v>
      </c>
      <c r="N39" s="276">
        <f t="shared" si="0"/>
        <v>5458616.5746900374</v>
      </c>
    </row>
    <row r="40" spans="1:14">
      <c r="A40" s="116" t="s">
        <v>255</v>
      </c>
      <c r="B40" s="836" t="str">
        <f>VLOOKUP(A40,EQUIPOS!A10:D154,3,FALSE)</f>
        <v>Manómetro cable de acero para bajar la celda</v>
      </c>
      <c r="C40" s="837"/>
      <c r="D40" s="837"/>
      <c r="E40" s="837"/>
      <c r="F40" s="837"/>
      <c r="G40" s="837"/>
      <c r="H40" s="838"/>
      <c r="I40" s="332"/>
      <c r="J40" s="334"/>
      <c r="K40" s="273">
        <f>VLOOKUP(A40,EQUIPOS!A10:D167,4,FALSE)</f>
        <v>1956592.9843312681</v>
      </c>
      <c r="L40" s="427"/>
      <c r="M40" s="428">
        <v>1</v>
      </c>
      <c r="N40" s="276">
        <f t="shared" si="0"/>
        <v>1956592.9843312681</v>
      </c>
    </row>
    <row r="41" spans="1:14">
      <c r="A41" t="s">
        <v>320</v>
      </c>
      <c r="B41" s="836" t="str">
        <f>VLOOKUP(A41,EQUIPOS!A11:D155,3,FALSE)</f>
        <v>Retroexcavadora sobre llantas, motor 62HP, Profundidad de excavación de 5.41 metros.</v>
      </c>
      <c r="C41" s="837"/>
      <c r="D41" s="837"/>
      <c r="E41" s="837"/>
      <c r="F41" s="837"/>
      <c r="G41" s="837"/>
      <c r="H41" s="838"/>
      <c r="I41" s="39"/>
      <c r="J41" s="40"/>
      <c r="K41" s="273">
        <f>VLOOKUP(A41,EQUIPOS!A11:D168,4,FALSE)</f>
        <v>119291.56143743299</v>
      </c>
      <c r="L41" s="280"/>
      <c r="M41" s="281">
        <v>0.2</v>
      </c>
      <c r="N41" s="276">
        <f t="shared" si="0"/>
        <v>596457.8071871649</v>
      </c>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0.01</v>
      </c>
      <c r="N43" s="348">
        <f>N81*M43</f>
        <v>6913.9567913614801</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17994913.254721992</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18030609.282825936</v>
      </c>
      <c r="N50" s="276">
        <f t="shared" ref="N50:N55" si="1">K50*M50</f>
        <v>18030609.282825936</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109228.98181153071</v>
      </c>
      <c r="N51" s="276">
        <f t="shared" si="1"/>
        <v>3276869.4543459215</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2172835.0658738688</v>
      </c>
      <c r="N52" s="276">
        <f t="shared" si="1"/>
        <v>4345670.1317477375</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1290532.4178846707</v>
      </c>
      <c r="N53" s="276">
        <f t="shared" si="1"/>
        <v>6452662.0894233529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80960.37678937192</v>
      </c>
      <c r="N54" s="276">
        <f t="shared" si="1"/>
        <v>4857622.6073623151</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44905.097671305375</v>
      </c>
      <c r="N55" s="276">
        <f t="shared" si="1"/>
        <v>538861.17205566447</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37502294.737760924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827">
        <f>VLOOKUP(A63,TRANSPORTE!A5:D117,4,FALSE)</f>
        <v>806601.70901315066</v>
      </c>
      <c r="M63" s="828"/>
      <c r="N63" s="291">
        <f>K63*L63</f>
        <v>806601.70901315066</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827">
        <f>VLOOKUP(A64,TRANSPORTE!A6:D117,4,FALSE)</f>
        <v>105598.88262417447</v>
      </c>
      <c r="M64" s="828"/>
      <c r="N64" s="291">
        <f>K64*L64</f>
        <v>844791.06099339575</v>
      </c>
    </row>
    <row r="65" spans="1:15">
      <c r="A65" t="s">
        <v>1399</v>
      </c>
      <c r="B65" s="49" t="str">
        <f>VLOOKUP(A65,TRANSPORTE!A6:D117,3,FALSE)</f>
        <v>Pasajes aéreos</v>
      </c>
      <c r="C65" s="50"/>
      <c r="D65" s="50"/>
      <c r="E65" s="50"/>
      <c r="F65" s="50"/>
      <c r="G65" s="50"/>
      <c r="H65" s="315" t="s">
        <v>945</v>
      </c>
      <c r="I65" s="283">
        <v>3</v>
      </c>
      <c r="J65" s="290">
        <v>1</v>
      </c>
      <c r="K65" s="283">
        <f>I65*J65</f>
        <v>3</v>
      </c>
      <c r="L65" s="827">
        <f>VLOOKUP(A65,TRANSPORTE!A6:D117,4,FALSE)</f>
        <v>260853.88066774543</v>
      </c>
      <c r="M65" s="828"/>
      <c r="N65" s="291">
        <f>K65*L65</f>
        <v>782561.64200323634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2433954.4120097826</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58622558.083628848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11724511.616725771</v>
      </c>
      <c r="M88" s="858"/>
      <c r="N88" s="54"/>
    </row>
    <row r="89" spans="1:14">
      <c r="B89" s="92" t="s">
        <v>973</v>
      </c>
      <c r="C89" s="93"/>
      <c r="D89" s="93"/>
      <c r="E89" s="93"/>
      <c r="F89" s="93"/>
      <c r="G89" s="93"/>
      <c r="H89" s="93"/>
      <c r="I89" s="90"/>
      <c r="J89" s="91"/>
      <c r="K89" s="308">
        <v>0.05</v>
      </c>
      <c r="L89" s="857">
        <f>N83*K89</f>
        <v>2931127.9041814427</v>
      </c>
      <c r="M89" s="858"/>
      <c r="N89" s="54"/>
    </row>
    <row r="90" spans="1:14" ht="15.75" thickBot="1">
      <c r="B90" s="94" t="s">
        <v>974</v>
      </c>
      <c r="C90" s="95"/>
      <c r="D90" s="95"/>
      <c r="E90" s="95"/>
      <c r="F90" s="95"/>
      <c r="G90" s="95"/>
      <c r="H90" s="95"/>
      <c r="I90" s="96"/>
      <c r="J90" s="97"/>
      <c r="K90" s="309">
        <v>0.05</v>
      </c>
      <c r="L90" s="859">
        <f>N83*K90</f>
        <v>2931127.9041814427</v>
      </c>
      <c r="M90" s="860"/>
      <c r="N90" s="54"/>
    </row>
    <row r="91" spans="1:14" ht="15.75" thickBot="1">
      <c r="B91" s="823" t="s">
        <v>953</v>
      </c>
      <c r="C91" s="824"/>
      <c r="D91" s="824"/>
      <c r="E91" s="824"/>
      <c r="F91" s="824"/>
      <c r="G91" s="824"/>
      <c r="H91" s="824"/>
      <c r="I91" s="824"/>
      <c r="J91" s="824"/>
      <c r="K91" s="824"/>
      <c r="L91" s="824"/>
      <c r="M91" s="825"/>
      <c r="N91" s="55">
        <f>L88+L89+L90</f>
        <v>17586767.425088655</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76209325.508717507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t="s">
        <v>121</v>
      </c>
      <c r="B36" s="836" t="str">
        <f>VLOOKUP(A36,EQUIPOS!A6:D154,3,FALSE)</f>
        <v>Bomba eléctrica para accionar la celda</v>
      </c>
      <c r="C36" s="837"/>
      <c r="D36" s="837"/>
      <c r="E36" s="837"/>
      <c r="F36" s="837"/>
      <c r="G36" s="837"/>
      <c r="H36" s="838"/>
      <c r="I36" s="271"/>
      <c r="J36" s="272"/>
      <c r="K36" s="273">
        <f>VLOOKUP(A36,EQUIPOS!A6:D163,4,FALSE)</f>
        <v>71302.527355131213</v>
      </c>
      <c r="L36" s="274"/>
      <c r="M36" s="275">
        <v>0.01</v>
      </c>
      <c r="N36" s="276">
        <f>K36/M36</f>
        <v>7130252.7355131209</v>
      </c>
    </row>
    <row r="37" spans="1:16">
      <c r="A37" s="116" t="s">
        <v>217</v>
      </c>
      <c r="B37" s="836" t="str">
        <f>VLOOKUP(A37,EQUIPOS!A7:D154,3,FALSE)</f>
        <v>Equipo de soldadura y de acetileno (incluye soldadura)</v>
      </c>
      <c r="C37" s="837"/>
      <c r="D37" s="837"/>
      <c r="E37" s="837"/>
      <c r="F37" s="837"/>
      <c r="G37" s="837"/>
      <c r="H37" s="838"/>
      <c r="I37" s="425"/>
      <c r="J37" s="426"/>
      <c r="K37" s="273">
        <f>VLOOKUP(A37,EQUIPOS!A7:D164,4,FALSE)</f>
        <v>19863.108475000674</v>
      </c>
      <c r="L37" s="339"/>
      <c r="M37" s="340">
        <v>0.01</v>
      </c>
      <c r="N37" s="276">
        <f>K37/M37</f>
        <v>1986310.8475000674</v>
      </c>
    </row>
    <row r="38" spans="1:16">
      <c r="A38" s="116" t="s">
        <v>255</v>
      </c>
      <c r="B38" s="836" t="str">
        <f>VLOOKUP(A38,EQUIPOS!A8:D154,3,FALSE)</f>
        <v>Manómetro cable de acero para bajar la celda</v>
      </c>
      <c r="C38" s="837"/>
      <c r="D38" s="837"/>
      <c r="E38" s="837"/>
      <c r="F38" s="837"/>
      <c r="G38" s="837"/>
      <c r="H38" s="838"/>
      <c r="I38" s="425"/>
      <c r="J38" s="426"/>
      <c r="K38" s="273">
        <f>VLOOKUP(A38,EQUIPOS!A8:D165,4,FALSE)</f>
        <v>1956592.9843312681</v>
      </c>
      <c r="L38" s="339"/>
      <c r="M38" s="340">
        <v>1</v>
      </c>
      <c r="N38" s="276">
        <f>K38/M38</f>
        <v>1956592.9843312681</v>
      </c>
    </row>
    <row r="39" spans="1:16">
      <c r="A39" s="116"/>
      <c r="B39" s="836"/>
      <c r="C39" s="837"/>
      <c r="D39" s="837"/>
      <c r="E39" s="837"/>
      <c r="F39" s="837"/>
      <c r="G39" s="837"/>
      <c r="H39" s="838"/>
      <c r="I39" s="425"/>
      <c r="J39" s="426"/>
      <c r="K39" s="273"/>
      <c r="L39" s="339"/>
      <c r="M39" s="340"/>
      <c r="N39" s="276"/>
    </row>
    <row r="40" spans="1:16">
      <c r="A40" s="116"/>
      <c r="B40" s="836"/>
      <c r="C40" s="837"/>
      <c r="D40" s="837"/>
      <c r="E40" s="837"/>
      <c r="F40" s="837"/>
      <c r="G40" s="837"/>
      <c r="H40" s="838"/>
      <c r="I40" s="332"/>
      <c r="J40" s="334"/>
      <c r="K40" s="273"/>
      <c r="L40" s="427"/>
      <c r="M40" s="428"/>
      <c r="N40" s="276"/>
    </row>
    <row r="41" spans="1:16">
      <c r="B41" s="836"/>
      <c r="C41" s="837"/>
      <c r="D41" s="837"/>
      <c r="E41" s="837"/>
      <c r="F41" s="837"/>
      <c r="G41" s="837"/>
      <c r="H41" s="838"/>
      <c r="I41" s="39"/>
      <c r="J41" s="40"/>
      <c r="K41" s="273"/>
      <c r="L41" s="280"/>
      <c r="M41" s="281"/>
      <c r="N41" s="276"/>
    </row>
    <row r="42" spans="1:16">
      <c r="B42" s="324"/>
      <c r="C42" s="325"/>
      <c r="D42" s="325"/>
      <c r="E42" s="325"/>
      <c r="F42" s="327"/>
      <c r="G42" s="327"/>
      <c r="H42" s="128"/>
      <c r="I42" s="39"/>
      <c r="J42" s="40"/>
      <c r="K42" s="442"/>
      <c r="L42" s="280"/>
      <c r="M42" s="281"/>
      <c r="N42" s="277"/>
    </row>
    <row r="43" spans="1:16">
      <c r="B43" s="843" t="s">
        <v>952</v>
      </c>
      <c r="C43" s="844"/>
      <c r="D43" s="844"/>
      <c r="E43" s="41"/>
      <c r="F43" s="42"/>
      <c r="G43" s="42"/>
      <c r="H43" s="43"/>
      <c r="I43" s="39"/>
      <c r="J43" s="40"/>
      <c r="K43" s="283"/>
      <c r="L43" s="280"/>
      <c r="M43" s="405">
        <v>0.01</v>
      </c>
      <c r="N43" s="348">
        <f>N81*M43</f>
        <v>6913.9567913614801</v>
      </c>
    </row>
    <row r="44" spans="1:16" ht="15.75" thickBot="1">
      <c r="B44" s="836"/>
      <c r="C44" s="837"/>
      <c r="D44" s="837"/>
      <c r="E44" s="837"/>
      <c r="F44" s="837"/>
      <c r="G44" s="837"/>
      <c r="H44" s="838"/>
      <c r="I44" s="845"/>
      <c r="J44" s="846"/>
      <c r="K44" s="44"/>
      <c r="L44" s="847"/>
      <c r="M44" s="848"/>
      <c r="N44" s="108"/>
    </row>
    <row r="45" spans="1:16" ht="15.75" thickBot="1">
      <c r="B45" s="823" t="s">
        <v>953</v>
      </c>
      <c r="C45" s="824"/>
      <c r="D45" s="824"/>
      <c r="E45" s="824"/>
      <c r="F45" s="824"/>
      <c r="G45" s="824"/>
      <c r="H45" s="824"/>
      <c r="I45" s="824"/>
      <c r="J45" s="824"/>
      <c r="K45" s="824"/>
      <c r="L45" s="824"/>
      <c r="M45" s="825"/>
      <c r="N45" s="398">
        <f>SUM(N36:N44)</f>
        <v>11080070.524135819</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18030609.282825936</v>
      </c>
      <c r="N50" s="276">
        <f t="shared" ref="N50:N55" si="0">K50*M50</f>
        <v>18030609.282825936</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109228.98181153071</v>
      </c>
      <c r="N51" s="276">
        <f t="shared" si="0"/>
        <v>3276869.4543459215</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2172835.0658738688</v>
      </c>
      <c r="N52" s="276">
        <f t="shared" si="0"/>
        <v>4345670.1317477375</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1290532.4178846707</v>
      </c>
      <c r="N53" s="276">
        <f t="shared" si="0"/>
        <v>6452662.0894233529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80960.37678937192</v>
      </c>
      <c r="N54" s="276">
        <f t="shared" si="0"/>
        <v>4857622.6073623151</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44905.097671305375</v>
      </c>
      <c r="N55" s="276">
        <f t="shared" si="0"/>
        <v>538861.17205566447</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37502294.737760924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827">
        <f>VLOOKUP(A63,TRANSPORTE!A5:D117,4,FALSE)</f>
        <v>260853.88066774543</v>
      </c>
      <c r="M63" s="828"/>
      <c r="N63" s="291">
        <f>K63*L63</f>
        <v>782561.64200323634</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827">
        <f>VLOOKUP(A64,TRANSPORTE!A6:D117,4,FALSE)</f>
        <v>806601.70901315066</v>
      </c>
      <c r="M64" s="828"/>
      <c r="N64" s="291">
        <f>K64*L64</f>
        <v>806601.70901315066</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827">
        <f>VLOOKUP(A65,TRANSPORTE!A6:D118,4,FALSE)</f>
        <v>105598.88262417447</v>
      </c>
      <c r="M65" s="828"/>
      <c r="N65" s="291">
        <f>K65*L65</f>
        <v>844791.06099339575</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2433954.4120097826</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1410</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47"/>
      <c r="J80" s="47"/>
      <c r="K80" s="47"/>
      <c r="L80" s="976"/>
      <c r="M80" s="977"/>
      <c r="N80" s="48"/>
    </row>
    <row r="81" spans="1:14" ht="15.75" thickBot="1">
      <c r="B81" s="823" t="s">
        <v>953</v>
      </c>
      <c r="C81" s="824"/>
      <c r="D81" s="824"/>
      <c r="E81" s="824"/>
      <c r="F81" s="824"/>
      <c r="G81" s="824"/>
      <c r="H81" s="824"/>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51707715.353042677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10341543.070608536</v>
      </c>
      <c r="M88" s="858"/>
      <c r="N88" s="54"/>
    </row>
    <row r="89" spans="1:14">
      <c r="B89" s="92" t="s">
        <v>973</v>
      </c>
      <c r="C89" s="93"/>
      <c r="D89" s="93"/>
      <c r="E89" s="93"/>
      <c r="F89" s="93"/>
      <c r="G89" s="93"/>
      <c r="H89" s="93"/>
      <c r="I89" s="90"/>
      <c r="J89" s="91"/>
      <c r="K89" s="308">
        <v>0.05</v>
      </c>
      <c r="L89" s="857">
        <f>N83*K89</f>
        <v>2585385.7676521339</v>
      </c>
      <c r="M89" s="858"/>
      <c r="N89" s="54"/>
    </row>
    <row r="90" spans="1:14" ht="15.75" thickBot="1">
      <c r="B90" s="94" t="s">
        <v>974</v>
      </c>
      <c r="C90" s="95"/>
      <c r="D90" s="95"/>
      <c r="E90" s="95"/>
      <c r="F90" s="95"/>
      <c r="G90" s="95"/>
      <c r="H90" s="95"/>
      <c r="I90" s="96"/>
      <c r="J90" s="97"/>
      <c r="K90" s="309">
        <v>0.05</v>
      </c>
      <c r="L90" s="859">
        <f>N83*K90</f>
        <v>2585385.7676521339</v>
      </c>
      <c r="M90" s="860"/>
      <c r="N90" s="54"/>
    </row>
    <row r="91" spans="1:14" ht="15.75" thickBot="1">
      <c r="B91" s="823" t="s">
        <v>953</v>
      </c>
      <c r="C91" s="824"/>
      <c r="D91" s="824"/>
      <c r="E91" s="824"/>
      <c r="F91" s="824"/>
      <c r="G91" s="824"/>
      <c r="H91" s="824"/>
      <c r="I91" s="824"/>
      <c r="J91" s="824"/>
      <c r="K91" s="824"/>
      <c r="L91" s="824"/>
      <c r="M91" s="825"/>
      <c r="N91" s="55">
        <f>L88+L89+L90</f>
        <v>15512314.605912803</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67220029.958955482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259</v>
      </c>
      <c r="B36" s="836" t="str">
        <f>VLOOKUP(A36,EQUIPOS!A6:D154,3,FALSE)</f>
        <v>Montacargas</v>
      </c>
      <c r="C36" s="837"/>
      <c r="D36" s="837"/>
      <c r="E36" s="837"/>
      <c r="F36" s="837"/>
      <c r="G36" s="837"/>
      <c r="H36" s="838"/>
      <c r="I36" s="271"/>
      <c r="J36" s="272"/>
      <c r="K36" s="273">
        <f>VLOOKUP(A36,EQUIPOS!A6:D163,4,FALSE)</f>
        <v>74594.22700305983</v>
      </c>
      <c r="L36" s="274"/>
      <c r="M36" s="340">
        <v>1.5</v>
      </c>
      <c r="N36" s="276">
        <f>K36/M36</f>
        <v>49729.484668706551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52422.903365493286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6749.5615792556855</v>
      </c>
      <c r="N48" s="276">
        <f>K48*M48</f>
        <v>2113969.9734470942</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2113969.9734470942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53868.373935734664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2220261.2507483223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444052.25014966447</v>
      </c>
      <c r="M84" s="858"/>
      <c r="N84" s="54"/>
    </row>
    <row r="85" spans="1:14">
      <c r="B85" s="92" t="s">
        <v>973</v>
      </c>
      <c r="C85" s="93"/>
      <c r="D85" s="93"/>
      <c r="E85" s="93"/>
      <c r="F85" s="93"/>
      <c r="G85" s="93"/>
      <c r="H85" s="93"/>
      <c r="I85" s="90"/>
      <c r="J85" s="91"/>
      <c r="K85" s="308">
        <v>0.05</v>
      </c>
      <c r="L85" s="857">
        <f>N79*K85</f>
        <v>111013.06253741612</v>
      </c>
      <c r="M85" s="858"/>
      <c r="N85" s="54"/>
    </row>
    <row r="86" spans="1:14" ht="15.75" thickBot="1">
      <c r="B86" s="94" t="s">
        <v>974</v>
      </c>
      <c r="C86" s="95"/>
      <c r="D86" s="95"/>
      <c r="E86" s="95"/>
      <c r="F86" s="95"/>
      <c r="G86" s="95"/>
      <c r="H86" s="95"/>
      <c r="I86" s="96"/>
      <c r="J86" s="97"/>
      <c r="K86" s="309">
        <v>0.05</v>
      </c>
      <c r="L86" s="859">
        <f>N79*K86</f>
        <v>111013.06253741612</v>
      </c>
      <c r="M86" s="860"/>
      <c r="N86" s="54"/>
    </row>
    <row r="87" spans="1:14" ht="15.75" thickBot="1">
      <c r="B87" s="823" t="s">
        <v>953</v>
      </c>
      <c r="C87" s="824"/>
      <c r="D87" s="824"/>
      <c r="E87" s="824"/>
      <c r="F87" s="824"/>
      <c r="G87" s="824"/>
      <c r="H87" s="824"/>
      <c r="I87" s="824"/>
      <c r="J87" s="824"/>
      <c r="K87" s="824"/>
      <c r="L87" s="824"/>
      <c r="M87" s="825"/>
      <c r="N87" s="55">
        <f>L84+L85+L86</f>
        <v>666078.3752244967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2886339.625972819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267</v>
      </c>
      <c r="B36" s="836" t="str">
        <f>VLOOKUP(A36,EQUIPOS!A6:D154,3,FALSE)</f>
        <v>Motobomba de concreto</v>
      </c>
      <c r="C36" s="837"/>
      <c r="D36" s="837"/>
      <c r="E36" s="837"/>
      <c r="F36" s="837"/>
      <c r="G36" s="837"/>
      <c r="H36" s="838"/>
      <c r="I36" s="271"/>
      <c r="J36" s="272"/>
      <c r="K36" s="273">
        <f>VLOOKUP(A36,EQUIPOS!A6:D163,4,FALSE)</f>
        <v>53575.565128786322</v>
      </c>
      <c r="L36" s="274"/>
      <c r="M36" s="340">
        <v>2.5</v>
      </c>
      <c r="N36" s="276">
        <f>K36/M36</f>
        <v>21430.226051514528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21430.226051514528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2809.3670380795802</v>
      </c>
      <c r="N48" s="276">
        <f>K48*M48</f>
        <v>131362.29337493397</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427650.63891964691</v>
      </c>
      <c r="N49" s="276">
        <f>K49*M49</f>
        <v>285662.56043894222</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417024.85381387617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827">
        <f>VLOOKUP(A60,TRANSPORTE!A2:D117,4,FALSE)</f>
        <v>868.77117771151472</v>
      </c>
      <c r="M60" s="828"/>
      <c r="N60" s="291">
        <f>K60*L60</f>
        <v>754.41958789972603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754.41958789972603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439209.49945329037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87841.899890658082</v>
      </c>
      <c r="M84" s="858"/>
      <c r="N84" s="54"/>
    </row>
    <row r="85" spans="1:14">
      <c r="B85" s="92" t="s">
        <v>973</v>
      </c>
      <c r="C85" s="93"/>
      <c r="D85" s="93"/>
      <c r="E85" s="93"/>
      <c r="F85" s="93"/>
      <c r="G85" s="93"/>
      <c r="H85" s="93"/>
      <c r="I85" s="90"/>
      <c r="J85" s="91"/>
      <c r="K85" s="308">
        <v>0.05</v>
      </c>
      <c r="L85" s="857">
        <f>N79*K85</f>
        <v>21960.47497266452</v>
      </c>
      <c r="M85" s="858"/>
      <c r="N85" s="54"/>
    </row>
    <row r="86" spans="1:14" ht="15.75" thickBot="1">
      <c r="B86" s="94" t="s">
        <v>974</v>
      </c>
      <c r="C86" s="95"/>
      <c r="D86" s="95"/>
      <c r="E86" s="95"/>
      <c r="F86" s="95"/>
      <c r="G86" s="95"/>
      <c r="H86" s="95"/>
      <c r="I86" s="96"/>
      <c r="J86" s="97"/>
      <c r="K86" s="309">
        <v>0.05</v>
      </c>
      <c r="L86" s="859">
        <f>N79*K86</f>
        <v>21960.47497266452</v>
      </c>
      <c r="M86" s="860"/>
      <c r="N86" s="54"/>
    </row>
    <row r="87" spans="1:14" ht="15.75" thickBot="1">
      <c r="B87" s="823" t="s">
        <v>953</v>
      </c>
      <c r="C87" s="824"/>
      <c r="D87" s="824"/>
      <c r="E87" s="824"/>
      <c r="F87" s="824"/>
      <c r="G87" s="824"/>
      <c r="H87" s="824"/>
      <c r="I87" s="824"/>
      <c r="J87" s="824"/>
      <c r="K87" s="824"/>
      <c r="L87" s="824"/>
      <c r="M87" s="825"/>
      <c r="N87" s="55">
        <f>L84+L85+L86</f>
        <v>131762.84983598712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570972.34928927745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71302.527355131213</v>
      </c>
      <c r="L36" s="274"/>
      <c r="M36" s="275">
        <v>0.01</v>
      </c>
      <c r="N36" s="276">
        <f t="shared" ref="N36:N41" si="0">K36/M36</f>
        <v>7130252.7355131209</v>
      </c>
    </row>
    <row r="37" spans="1:14">
      <c r="A37" s="116" t="s">
        <v>192</v>
      </c>
      <c r="B37" s="836" t="str">
        <f>VLOOKUP(A37,EQUIPOS!A7:D154,3,FALSE)</f>
        <v>Equipo de acarreo interno</v>
      </c>
      <c r="C37" s="837"/>
      <c r="D37" s="837"/>
      <c r="E37" s="837"/>
      <c r="F37" s="837"/>
      <c r="G37" s="837"/>
      <c r="H37" s="838"/>
      <c r="I37" s="425"/>
      <c r="J37" s="426"/>
      <c r="K37" s="273">
        <f>VLOOKUP(A37,EQUIPOS!A7:D164,4,FALSE)</f>
        <v>42988.417435448529</v>
      </c>
      <c r="L37" s="339"/>
      <c r="M37" s="340">
        <v>0.05</v>
      </c>
      <c r="N37" s="276">
        <f t="shared" si="0"/>
        <v>859768.34870897059</v>
      </c>
    </row>
    <row r="38" spans="1:14">
      <c r="A38" s="116" t="s">
        <v>214</v>
      </c>
      <c r="B38" s="836" t="str">
        <f>VLOOKUP(A38,EQUIPOS!A8:D154,3,FALSE)</f>
        <v>Equipo de oxigeno y soldadura</v>
      </c>
      <c r="C38" s="837"/>
      <c r="D38" s="837"/>
      <c r="E38" s="837"/>
      <c r="F38" s="837"/>
      <c r="G38" s="837"/>
      <c r="H38" s="838"/>
      <c r="I38" s="425"/>
      <c r="J38" s="426"/>
      <c r="K38" s="442">
        <f>VLOOKUP(A38,EQUIPOS!A8:D165,4,FALSE)</f>
        <v>14057.876741153752</v>
      </c>
      <c r="L38" s="339"/>
      <c r="M38" s="340">
        <v>0.01</v>
      </c>
      <c r="N38" s="276">
        <f t="shared" si="0"/>
        <v>1405787.6741153751</v>
      </c>
    </row>
    <row r="39" spans="1:14">
      <c r="A39" s="116" t="s">
        <v>248</v>
      </c>
      <c r="B39" s="836" t="str">
        <f>VLOOKUP(A39,EQUIPOS!A9:D154,3,FALSE)</f>
        <v>Grúa telescópica de 50 Ton.</v>
      </c>
      <c r="C39" s="837"/>
      <c r="D39" s="837"/>
      <c r="E39" s="837"/>
      <c r="F39" s="837"/>
      <c r="G39" s="837"/>
      <c r="H39" s="838"/>
      <c r="I39" s="425"/>
      <c r="J39" s="426"/>
      <c r="K39" s="442">
        <f>VLOOKUP(A39,EQUIPOS!A9:D166,4,FALSE)</f>
        <v>258267.20194997932</v>
      </c>
      <c r="L39" s="339"/>
      <c r="M39" s="340">
        <v>0.04</v>
      </c>
      <c r="N39" s="276">
        <f t="shared" si="0"/>
        <v>6456680.0487494832</v>
      </c>
    </row>
    <row r="40" spans="1:14">
      <c r="A40" s="116" t="s">
        <v>255</v>
      </c>
      <c r="B40" s="836" t="str">
        <f>VLOOKUP(A40,EQUIPOS!A10:D154,3,FALSE)</f>
        <v>Manómetro cable de acero para bajar la celda</v>
      </c>
      <c r="C40" s="837"/>
      <c r="D40" s="837"/>
      <c r="E40" s="837"/>
      <c r="F40" s="837"/>
      <c r="G40" s="837"/>
      <c r="H40" s="838"/>
      <c r="I40" s="425"/>
      <c r="J40" s="426"/>
      <c r="K40" s="442">
        <f>VLOOKUP(A40,EQUIPOS!A10:D167,4,FALSE)</f>
        <v>1956592.9843312681</v>
      </c>
      <c r="L40" s="339"/>
      <c r="M40" s="340">
        <v>1</v>
      </c>
      <c r="N40" s="276">
        <f t="shared" si="0"/>
        <v>1956592.9843312681</v>
      </c>
    </row>
    <row r="41" spans="1:14">
      <c r="A41" s="116" t="s">
        <v>322</v>
      </c>
      <c r="B41" s="836" t="str">
        <f>VLOOKUP(A41,EQUIPOS!A11:D155,3,FALSE)</f>
        <v xml:space="preserve">Retroexcavadora sobre llantas JD 410
</v>
      </c>
      <c r="C41" s="837"/>
      <c r="D41" s="837"/>
      <c r="E41" s="837"/>
      <c r="F41" s="837"/>
      <c r="G41" s="837"/>
      <c r="H41" s="838"/>
      <c r="I41" s="425"/>
      <c r="J41" s="426"/>
      <c r="K41" s="442">
        <f>VLOOKUP(A41,EQUIPOS!A11:D168,4,FALSE)</f>
        <v>118191.95472562495</v>
      </c>
      <c r="L41" s="339"/>
      <c r="M41" s="340">
        <v>0.2</v>
      </c>
      <c r="N41" s="276">
        <f t="shared" si="0"/>
        <v>590959.77362812473</v>
      </c>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N86*M45</f>
        <v>69139.567913614796</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415">
        <f>SUM(N36:N45)</f>
        <v>18469181.132959954</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14" t="s">
        <v>944</v>
      </c>
      <c r="C51" s="815"/>
      <c r="D51" s="815"/>
      <c r="E51" s="815"/>
      <c r="F51" s="815"/>
      <c r="G51" s="815"/>
      <c r="H51" s="815"/>
      <c r="I51" s="816"/>
      <c r="J51" s="319" t="s">
        <v>945</v>
      </c>
      <c r="K51" s="88" t="s">
        <v>946</v>
      </c>
      <c r="L51" s="817" t="s">
        <v>955</v>
      </c>
      <c r="M51" s="81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18030609.282825936</v>
      </c>
      <c r="N52" s="276">
        <f t="shared" ref="N52:N57" si="1">K52*M52</f>
        <v>18030609.282825936</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109228.98181153071</v>
      </c>
      <c r="N53" s="276">
        <f t="shared" si="1"/>
        <v>3276869.4543459215</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2172835.0658738688</v>
      </c>
      <c r="N54" s="276">
        <f t="shared" si="1"/>
        <v>4345670.1317477375</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1290532.4178846707</v>
      </c>
      <c r="N55" s="276">
        <f t="shared" si="1"/>
        <v>6452662.0894233529</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80960.37678937192</v>
      </c>
      <c r="N56" s="276">
        <f t="shared" si="1"/>
        <v>4857622.6073623151</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44905.097671305375</v>
      </c>
      <c r="N57" s="276">
        <f t="shared" si="1"/>
        <v>538861.17205566447</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3" t="s">
        <v>953</v>
      </c>
      <c r="C63" s="824"/>
      <c r="D63" s="824"/>
      <c r="E63" s="824"/>
      <c r="F63" s="824"/>
      <c r="G63" s="824"/>
      <c r="H63" s="824"/>
      <c r="I63" s="824"/>
      <c r="J63" s="824"/>
      <c r="K63" s="824"/>
      <c r="L63" s="824"/>
      <c r="M63" s="825"/>
      <c r="N63" s="398">
        <f>SUM(N52:N62)</f>
        <v>37502294.737760924</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827">
        <f>VLOOKUP(A68,TRANSPORTE!A5:D117,4,FALSE)</f>
        <v>806601.70901315066</v>
      </c>
      <c r="M68" s="828"/>
      <c r="N68" s="291">
        <f>K68*L68</f>
        <v>806601.70901315066</v>
      </c>
    </row>
    <row r="69" spans="1:15">
      <c r="A69" t="s">
        <v>1399</v>
      </c>
      <c r="B69" s="49" t="str">
        <f>VLOOKUP(A69,TRANSPORTE!A5:D117,3,FALSE)</f>
        <v>Pasajes aéreos</v>
      </c>
      <c r="C69" s="50"/>
      <c r="D69" s="50"/>
      <c r="E69" s="50"/>
      <c r="F69" s="50"/>
      <c r="G69" s="50"/>
      <c r="H69" s="315" t="s">
        <v>945</v>
      </c>
      <c r="I69" s="283">
        <v>3</v>
      </c>
      <c r="J69" s="290">
        <v>1</v>
      </c>
      <c r="K69" s="283">
        <f>I69*J69</f>
        <v>3</v>
      </c>
      <c r="L69" s="827">
        <f>VLOOKUP(A69,TRANSPORTE!A5:D117,4,FALSE)</f>
        <v>260853.88066774543</v>
      </c>
      <c r="M69" s="828"/>
      <c r="N69" s="291">
        <f>K69*L69</f>
        <v>782561.64200323634</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1589163.3510163869</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1410</v>
      </c>
      <c r="K78" s="77" t="s">
        <v>966</v>
      </c>
      <c r="L78" s="851" t="s">
        <v>950</v>
      </c>
      <c r="M78" s="852"/>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4"/>
      <c r="J85" s="475"/>
      <c r="K85" s="476"/>
      <c r="L85" s="978"/>
      <c r="M85" s="978"/>
      <c r="N85" s="477"/>
    </row>
    <row r="86" spans="1:14" ht="15.75" thickBot="1">
      <c r="B86" s="829" t="s">
        <v>953</v>
      </c>
      <c r="C86" s="830"/>
      <c r="D86" s="830"/>
      <c r="E86" s="830"/>
      <c r="F86" s="830"/>
      <c r="G86" s="830"/>
      <c r="H86" s="830"/>
      <c r="I86" s="830"/>
      <c r="J86" s="830"/>
      <c r="K86" s="830"/>
      <c r="L86" s="830"/>
      <c r="M86" s="831"/>
      <c r="N86" s="464">
        <f>SUM(N79:N85)</f>
        <v>691395.67913614796</v>
      </c>
    </row>
    <row r="87" spans="1:14" ht="15.75" thickBot="1">
      <c r="B87" s="36"/>
      <c r="C87" s="37"/>
      <c r="D87" s="37"/>
      <c r="E87" s="37"/>
      <c r="F87" s="37"/>
      <c r="G87" s="37"/>
      <c r="H87" s="37"/>
      <c r="I87" s="37"/>
      <c r="J87" s="37"/>
      <c r="K87" s="37"/>
      <c r="L87" s="37"/>
      <c r="M87" s="37"/>
      <c r="N87" s="38"/>
    </row>
    <row r="88" spans="1:14" ht="15.75" thickBot="1">
      <c r="B88" s="823" t="s">
        <v>967</v>
      </c>
      <c r="C88" s="824"/>
      <c r="D88" s="824"/>
      <c r="E88" s="824"/>
      <c r="F88" s="824"/>
      <c r="G88" s="824"/>
      <c r="H88" s="824"/>
      <c r="I88" s="824"/>
      <c r="J88" s="824"/>
      <c r="K88" s="824"/>
      <c r="L88" s="824"/>
      <c r="M88" s="825"/>
      <c r="N88" s="102">
        <f>N86+N74+N63+N47</f>
        <v>58252034.900873415</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14" t="s">
        <v>969</v>
      </c>
      <c r="C92" s="815"/>
      <c r="D92" s="815"/>
      <c r="E92" s="815"/>
      <c r="F92" s="815"/>
      <c r="G92" s="815"/>
      <c r="H92" s="815"/>
      <c r="I92" s="318"/>
      <c r="J92" s="338"/>
      <c r="K92" s="306" t="s">
        <v>970</v>
      </c>
      <c r="L92" s="853" t="s">
        <v>971</v>
      </c>
      <c r="M92" s="854"/>
      <c r="N92" s="307"/>
    </row>
    <row r="93" spans="1:14">
      <c r="B93" s="855" t="s">
        <v>972</v>
      </c>
      <c r="C93" s="856"/>
      <c r="D93" s="856"/>
      <c r="E93" s="856"/>
      <c r="F93" s="856"/>
      <c r="G93" s="856"/>
      <c r="H93" s="856"/>
      <c r="I93" s="90"/>
      <c r="J93" s="91"/>
      <c r="K93" s="308">
        <v>0.2</v>
      </c>
      <c r="L93" s="857">
        <f>N88*K93</f>
        <v>11650406.980174683</v>
      </c>
      <c r="M93" s="858"/>
      <c r="N93" s="54"/>
    </row>
    <row r="94" spans="1:14">
      <c r="B94" s="92" t="s">
        <v>973</v>
      </c>
      <c r="C94" s="93"/>
      <c r="D94" s="93"/>
      <c r="E94" s="93"/>
      <c r="F94" s="93"/>
      <c r="G94" s="93"/>
      <c r="H94" s="93"/>
      <c r="I94" s="90"/>
      <c r="J94" s="91"/>
      <c r="K94" s="308">
        <v>0.05</v>
      </c>
      <c r="L94" s="857">
        <f>N88*K94</f>
        <v>2912601.7450436708</v>
      </c>
      <c r="M94" s="858"/>
      <c r="N94" s="54"/>
    </row>
    <row r="95" spans="1:14" ht="15.75" thickBot="1">
      <c r="B95" s="94" t="s">
        <v>974</v>
      </c>
      <c r="C95" s="95"/>
      <c r="D95" s="95"/>
      <c r="E95" s="95"/>
      <c r="F95" s="95"/>
      <c r="G95" s="95"/>
      <c r="H95" s="95"/>
      <c r="I95" s="96"/>
      <c r="J95" s="97"/>
      <c r="K95" s="309">
        <v>0.05</v>
      </c>
      <c r="L95" s="859">
        <f>N88*K95</f>
        <v>2912601.7450436708</v>
      </c>
      <c r="M95" s="860"/>
      <c r="N95" s="54"/>
    </row>
    <row r="96" spans="1:14" ht="15.75" thickBot="1">
      <c r="B96" s="823" t="s">
        <v>953</v>
      </c>
      <c r="C96" s="824"/>
      <c r="D96" s="824"/>
      <c r="E96" s="824"/>
      <c r="F96" s="824"/>
      <c r="G96" s="824"/>
      <c r="H96" s="824"/>
      <c r="I96" s="824"/>
      <c r="J96" s="824"/>
      <c r="K96" s="824"/>
      <c r="L96" s="824"/>
      <c r="M96" s="825"/>
      <c r="N96" s="55">
        <f>L93+L94+L95</f>
        <v>17475610.470262025</v>
      </c>
    </row>
    <row r="97" spans="1:14" ht="15.75" thickBot="1">
      <c r="B97" s="36"/>
      <c r="C97" s="37"/>
      <c r="D97" s="37"/>
      <c r="E97" s="37"/>
      <c r="F97" s="37"/>
      <c r="G97" s="37"/>
      <c r="H97" s="37"/>
      <c r="I97" s="37"/>
      <c r="J97" s="37"/>
      <c r="K97" s="37"/>
      <c r="L97" s="37"/>
      <c r="M97" s="37"/>
      <c r="N97" s="38"/>
    </row>
    <row r="98" spans="1:14" ht="15.75" thickBot="1">
      <c r="A98" t="s">
        <v>2016</v>
      </c>
      <c r="B98" s="823" t="s">
        <v>975</v>
      </c>
      <c r="C98" s="824"/>
      <c r="D98" s="824"/>
      <c r="E98" s="824"/>
      <c r="F98" s="824"/>
      <c r="G98" s="824"/>
      <c r="H98" s="824"/>
      <c r="I98" s="824"/>
      <c r="J98" s="824"/>
      <c r="K98" s="824"/>
      <c r="L98" s="824"/>
      <c r="M98" s="825"/>
      <c r="N98" s="192">
        <f>N88+N96</f>
        <v>75727645.371135443</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71"/>
      <c r="K128" s="971"/>
      <c r="L128" s="971"/>
      <c r="M128" s="971"/>
      <c r="N128" s="972"/>
    </row>
    <row r="129" spans="2:14" ht="15.75" thickBot="1">
      <c r="B129" s="423" t="s">
        <v>2221</v>
      </c>
      <c r="C129" s="424"/>
      <c r="D129" s="424"/>
      <c r="E129" s="263"/>
      <c r="F129" s="263"/>
      <c r="G129" s="263"/>
      <c r="H129" s="263"/>
      <c r="I129" s="263"/>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326</v>
      </c>
      <c r="B36" s="836" t="str">
        <f>VLOOKUP(A36,EQUIPOS!A6:D154,3,FALSE)</f>
        <v>Sensor de Impacto para prueba de integridad tipo</v>
      </c>
      <c r="C36" s="837"/>
      <c r="D36" s="837"/>
      <c r="E36" s="837"/>
      <c r="F36" s="837"/>
      <c r="G36" s="837"/>
      <c r="H36" s="838"/>
      <c r="I36" s="271"/>
      <c r="J36" s="272"/>
      <c r="K36" s="273">
        <f>VLOOKUP(A36,EQUIPOS!A6:D163,4,FALSE)</f>
        <v>75194.382377682181</v>
      </c>
      <c r="L36" s="274"/>
      <c r="M36" s="340">
        <v>1</v>
      </c>
      <c r="N36" s="276">
        <f>K36/M36</f>
        <v>75194.382377682181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75194.382377682181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400073.41755476414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475267.79993244633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95053.559986489272</v>
      </c>
      <c r="M84" s="858"/>
      <c r="N84" s="54"/>
    </row>
    <row r="85" spans="1:14">
      <c r="B85" s="92" t="s">
        <v>973</v>
      </c>
      <c r="C85" s="93"/>
      <c r="D85" s="93"/>
      <c r="E85" s="93"/>
      <c r="F85" s="93"/>
      <c r="G85" s="93"/>
      <c r="H85" s="93"/>
      <c r="I85" s="90"/>
      <c r="J85" s="91"/>
      <c r="K85" s="308">
        <v>0.05</v>
      </c>
      <c r="L85" s="857">
        <f>N79*K85</f>
        <v>23763.389996622318</v>
      </c>
      <c r="M85" s="858"/>
      <c r="N85" s="54"/>
    </row>
    <row r="86" spans="1:14" ht="15.75" thickBot="1">
      <c r="B86" s="94" t="s">
        <v>974</v>
      </c>
      <c r="C86" s="95"/>
      <c r="D86" s="95"/>
      <c r="E86" s="95"/>
      <c r="F86" s="95"/>
      <c r="G86" s="95"/>
      <c r="H86" s="95"/>
      <c r="I86" s="96"/>
      <c r="J86" s="97"/>
      <c r="K86" s="309">
        <v>0.05</v>
      </c>
      <c r="L86" s="859">
        <f>N79*K86</f>
        <v>23763.389996622318</v>
      </c>
      <c r="M86" s="860"/>
      <c r="N86" s="54"/>
    </row>
    <row r="87" spans="1:14" ht="15.75" thickBot="1">
      <c r="B87" s="823" t="s">
        <v>953</v>
      </c>
      <c r="C87" s="824"/>
      <c r="D87" s="824"/>
      <c r="E87" s="824"/>
      <c r="F87" s="824"/>
      <c r="G87" s="824"/>
      <c r="H87" s="824"/>
      <c r="I87" s="824"/>
      <c r="J87" s="824"/>
      <c r="K87" s="824"/>
      <c r="L87" s="824"/>
      <c r="M87" s="825"/>
      <c r="N87" s="55">
        <f>L84+L85+L86</f>
        <v>142580.33997973389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617848.13991218025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320</v>
      </c>
      <c r="B36" s="836" t="str">
        <f>VLOOKUP(A36,EQUIPOS!A6:D154,3,FALSE)</f>
        <v>Retroexcavadora sobre llantas, motor 62HP, Profundidad de excavación de 5.41 metros.</v>
      </c>
      <c r="C36" s="837"/>
      <c r="D36" s="837"/>
      <c r="E36" s="837"/>
      <c r="F36" s="837"/>
      <c r="G36" s="837"/>
      <c r="H36" s="838"/>
      <c r="I36" s="271"/>
      <c r="J36" s="272"/>
      <c r="K36" s="273">
        <f>VLOOKUP(A36,EQUIPOS!A6:D163,4,FALSE)</f>
        <v>119291.56143743299</v>
      </c>
      <c r="L36" s="274"/>
      <c r="M36" s="340">
        <v>10</v>
      </c>
      <c r="N36" s="276">
        <f>K36/M36</f>
        <v>11929.156143743299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336.34905451801001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12265.505198261309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42535.149791887612</v>
      </c>
      <c r="N48" s="276">
        <f>K48*M48</f>
        <v>20794.962120478391</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17875.61302546781</v>
      </c>
      <c r="N49" s="276">
        <f>K49*M49</f>
        <v>23834.150700623744</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4841.9409662972748</v>
      </c>
      <c r="N50" s="276">
        <f>K50*M50</f>
        <v>7262.9114494459118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51892.024270548049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3363.4905451800996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67521.020013989459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13504.204002797893</v>
      </c>
      <c r="M84" s="858"/>
      <c r="N84" s="54"/>
    </row>
    <row r="85" spans="1:14">
      <c r="B85" s="92" t="s">
        <v>973</v>
      </c>
      <c r="C85" s="93"/>
      <c r="D85" s="93"/>
      <c r="E85" s="93"/>
      <c r="F85" s="93"/>
      <c r="G85" s="93"/>
      <c r="H85" s="93"/>
      <c r="I85" s="90"/>
      <c r="J85" s="91"/>
      <c r="K85" s="308">
        <v>0.05</v>
      </c>
      <c r="L85" s="857">
        <f>N79*K85</f>
        <v>3376.0510006994732</v>
      </c>
      <c r="M85" s="858"/>
      <c r="N85" s="54"/>
    </row>
    <row r="86" spans="1:14" ht="15.75" thickBot="1">
      <c r="B86" s="94" t="s">
        <v>974</v>
      </c>
      <c r="C86" s="95"/>
      <c r="D86" s="95"/>
      <c r="E86" s="95"/>
      <c r="F86" s="95"/>
      <c r="G86" s="95"/>
      <c r="H86" s="95"/>
      <c r="I86" s="96"/>
      <c r="J86" s="97"/>
      <c r="K86" s="309">
        <v>0.05</v>
      </c>
      <c r="L86" s="859">
        <f>N79*K86</f>
        <v>3376.0510006994732</v>
      </c>
      <c r="M86" s="860"/>
      <c r="N86" s="54"/>
    </row>
    <row r="87" spans="1:14" ht="15.75" thickBot="1">
      <c r="B87" s="823" t="s">
        <v>953</v>
      </c>
      <c r="C87" s="824"/>
      <c r="D87" s="824"/>
      <c r="E87" s="824"/>
      <c r="F87" s="824"/>
      <c r="G87" s="824"/>
      <c r="H87" s="824"/>
      <c r="I87" s="824"/>
      <c r="J87" s="824"/>
      <c r="K87" s="824"/>
      <c r="L87" s="824"/>
      <c r="M87" s="825"/>
      <c r="N87" s="55">
        <f>L84+L85+L86</f>
        <v>20256.306004196838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87777.326018186301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204</v>
      </c>
      <c r="B36" s="836" t="str">
        <f>VLOOKUP(A36,EQUIPOS!A6:D154,3,FALSE)</f>
        <v xml:space="preserve">Equipo de soldadura 250 AMP
</v>
      </c>
      <c r="C36" s="837"/>
      <c r="D36" s="837"/>
      <c r="E36" s="837"/>
      <c r="F36" s="837"/>
      <c r="G36" s="837"/>
      <c r="H36" s="838"/>
      <c r="I36" s="271"/>
      <c r="J36" s="272"/>
      <c r="K36" s="273">
        <f>VLOOKUP(A36,EQUIPOS!A6:D163,4,FALSE)</f>
        <v>12390.665454702883</v>
      </c>
      <c r="L36" s="274"/>
      <c r="M36" s="340">
        <v>10</v>
      </c>
      <c r="N36" s="276">
        <f>K36/M36</f>
        <v>1239.0665454702882</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119291.56143743299</v>
      </c>
      <c r="L37" s="339"/>
      <c r="M37" s="340">
        <v>10</v>
      </c>
      <c r="N37" s="276">
        <f>K37/M37</f>
        <v>11929.156143743299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13570.265798249608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9569.3413936068719</v>
      </c>
      <c r="N48" s="276">
        <f>K48*M48</f>
        <v>315.7882659890268</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82961.712388774788</v>
      </c>
      <c r="N49" s="276">
        <f>K49*M49</f>
        <v>248885.13716632436</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640.38574070383311</v>
      </c>
      <c r="N50" s="276">
        <f>K50*M50</f>
        <v>6403.8574070383311</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255604.78283935171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4020.4310903601995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273195.47972796153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54639.095945592308</v>
      </c>
      <c r="M84" s="858"/>
      <c r="N84" s="54"/>
    </row>
    <row r="85" spans="1:14">
      <c r="B85" s="92" t="s">
        <v>973</v>
      </c>
      <c r="C85" s="93"/>
      <c r="D85" s="93"/>
      <c r="E85" s="93"/>
      <c r="F85" s="93"/>
      <c r="G85" s="93"/>
      <c r="H85" s="93"/>
      <c r="I85" s="90"/>
      <c r="J85" s="91"/>
      <c r="K85" s="308">
        <v>0.05</v>
      </c>
      <c r="L85" s="857">
        <f>N79*K85</f>
        <v>13659.773986398077</v>
      </c>
      <c r="M85" s="858"/>
      <c r="N85" s="54"/>
    </row>
    <row r="86" spans="1:14" ht="15.75" thickBot="1">
      <c r="B86" s="94" t="s">
        <v>974</v>
      </c>
      <c r="C86" s="95"/>
      <c r="D86" s="95"/>
      <c r="E86" s="95"/>
      <c r="F86" s="95"/>
      <c r="G86" s="95"/>
      <c r="H86" s="95"/>
      <c r="I86" s="96"/>
      <c r="J86" s="97"/>
      <c r="K86" s="309">
        <v>0.05</v>
      </c>
      <c r="L86" s="859">
        <f>N79*K86</f>
        <v>13659.773986398077</v>
      </c>
      <c r="M86" s="860"/>
      <c r="N86" s="54"/>
    </row>
    <row r="87" spans="1:14" ht="15.75" thickBot="1">
      <c r="B87" s="823" t="s">
        <v>953</v>
      </c>
      <c r="C87" s="824"/>
      <c r="D87" s="824"/>
      <c r="E87" s="824"/>
      <c r="F87" s="824"/>
      <c r="G87" s="824"/>
      <c r="H87" s="824"/>
      <c r="I87" s="824"/>
      <c r="J87" s="824"/>
      <c r="K87" s="824"/>
      <c r="L87" s="824"/>
      <c r="M87" s="825"/>
      <c r="N87" s="55">
        <f>L84+L85+L86</f>
        <v>81958.643918388465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355154.12364635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555375.64597551688</v>
      </c>
      <c r="L36" s="274"/>
      <c r="M36" s="340">
        <v>2</v>
      </c>
      <c r="N36" s="276">
        <f>K36/M36</f>
        <v>277687.82298775844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282404.58853293856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2809.3670380795802</v>
      </c>
      <c r="N48" s="276">
        <f>K48*M48</f>
        <v>78662.277066228242</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431472.1278113267</v>
      </c>
      <c r="N49" s="276">
        <f>K49*M49</f>
        <v>151015.24473396433</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9501.6583478414268</v>
      </c>
      <c r="N50" s="276">
        <f>K50*M50</f>
        <v>28504.975043524282</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258182.49684371686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911.44765661664178</v>
      </c>
      <c r="M60" s="828"/>
      <c r="N60" s="291">
        <f>K60*L60</f>
        <v>319.00667981582461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319.00667981582461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588073.7475082723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117614.74950165447</v>
      </c>
      <c r="M84" s="858"/>
      <c r="N84" s="54"/>
    </row>
    <row r="85" spans="1:14">
      <c r="B85" s="92" t="s">
        <v>973</v>
      </c>
      <c r="C85" s="93"/>
      <c r="D85" s="93"/>
      <c r="E85" s="93"/>
      <c r="F85" s="93"/>
      <c r="G85" s="93"/>
      <c r="H85" s="93"/>
      <c r="I85" s="90"/>
      <c r="J85" s="91"/>
      <c r="K85" s="308">
        <v>0.05</v>
      </c>
      <c r="L85" s="857">
        <f>N79*K85</f>
        <v>29403.687375413618</v>
      </c>
      <c r="M85" s="858"/>
      <c r="N85" s="54"/>
    </row>
    <row r="86" spans="1:14" ht="15.75" thickBot="1">
      <c r="B86" s="94" t="s">
        <v>974</v>
      </c>
      <c r="C86" s="95"/>
      <c r="D86" s="95"/>
      <c r="E86" s="95"/>
      <c r="F86" s="95"/>
      <c r="G86" s="95"/>
      <c r="H86" s="95"/>
      <c r="I86" s="96"/>
      <c r="J86" s="97"/>
      <c r="K86" s="309">
        <v>0.05</v>
      </c>
      <c r="L86" s="859">
        <f>N79*K86</f>
        <v>29403.687375413618</v>
      </c>
      <c r="M86" s="860"/>
      <c r="N86" s="54"/>
    </row>
    <row r="87" spans="1:14" ht="15.75" thickBot="1">
      <c r="B87" s="823" t="s">
        <v>953</v>
      </c>
      <c r="C87" s="824"/>
      <c r="D87" s="824"/>
      <c r="E87" s="824"/>
      <c r="F87" s="824"/>
      <c r="G87" s="824"/>
      <c r="H87" s="824"/>
      <c r="I87" s="824"/>
      <c r="J87" s="824"/>
      <c r="K87" s="824"/>
      <c r="L87" s="824"/>
      <c r="M87" s="825"/>
      <c r="N87" s="55">
        <f>L84+L85+L86</f>
        <v>176422.12425248168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764495.87176075391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555375.64597551688</v>
      </c>
      <c r="L36" s="274"/>
      <c r="M36" s="340">
        <v>2</v>
      </c>
      <c r="N36" s="276">
        <f>K36/M36</f>
        <v>277687.82298775844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282404.58853293856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2809.3670380795802</v>
      </c>
      <c r="N48" s="276">
        <f>K48*M48</f>
        <v>78662.277066228242</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455192.43215804757</v>
      </c>
      <c r="N49" s="276">
        <f>K49*M49</f>
        <v>159317.35125531664</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9501.6583478414268</v>
      </c>
      <c r="N50" s="276">
        <f>K50*M50</f>
        <v>19003.316695682854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256982.94501722773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911.44765661664178</v>
      </c>
      <c r="M60" s="828"/>
      <c r="N60" s="291">
        <f>K60*L60</f>
        <v>319.00667981582461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319.00667981582461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586874.19568178314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117374.83913635663</v>
      </c>
      <c r="M84" s="858"/>
      <c r="N84" s="54"/>
    </row>
    <row r="85" spans="1:14">
      <c r="B85" s="92" t="s">
        <v>973</v>
      </c>
      <c r="C85" s="93"/>
      <c r="D85" s="93"/>
      <c r="E85" s="93"/>
      <c r="F85" s="93"/>
      <c r="G85" s="93"/>
      <c r="H85" s="93"/>
      <c r="I85" s="90"/>
      <c r="J85" s="91"/>
      <c r="K85" s="308">
        <v>0.05</v>
      </c>
      <c r="L85" s="857">
        <f>N79*K85</f>
        <v>29343.709784089158</v>
      </c>
      <c r="M85" s="858"/>
      <c r="N85" s="54"/>
    </row>
    <row r="86" spans="1:14" ht="15.75" thickBot="1">
      <c r="B86" s="94" t="s">
        <v>974</v>
      </c>
      <c r="C86" s="95"/>
      <c r="D86" s="95"/>
      <c r="E86" s="95"/>
      <c r="F86" s="95"/>
      <c r="G86" s="95"/>
      <c r="H86" s="95"/>
      <c r="I86" s="96"/>
      <c r="J86" s="97"/>
      <c r="K86" s="309">
        <v>0.05</v>
      </c>
      <c r="L86" s="859">
        <f>N79*K86</f>
        <v>29343.709784089158</v>
      </c>
      <c r="M86" s="860"/>
      <c r="N86" s="54"/>
    </row>
    <row r="87" spans="1:14" ht="15.75" thickBot="1">
      <c r="B87" s="823" t="s">
        <v>953</v>
      </c>
      <c r="C87" s="824"/>
      <c r="D87" s="824"/>
      <c r="E87" s="824"/>
      <c r="F87" s="824"/>
      <c r="G87" s="824"/>
      <c r="H87" s="824"/>
      <c r="I87" s="824"/>
      <c r="J87" s="824"/>
      <c r="K87" s="824"/>
      <c r="L87" s="824"/>
      <c r="M87" s="825"/>
      <c r="N87" s="55">
        <f>L84+L85+L86</f>
        <v>176062.25870453494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762936.4543863181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195</v>
      </c>
      <c r="B36" s="836" t="str">
        <f>VLOOKUP(A36,EQUIPOS!A6:D154,3,FALSE)</f>
        <v xml:space="preserve">Equipo de oxicorte, Capacidad de corte: hasta 6´´ (152mm) </v>
      </c>
      <c r="C36" s="837"/>
      <c r="D36" s="837"/>
      <c r="E36" s="837"/>
      <c r="F36" s="837"/>
      <c r="G36" s="837"/>
      <c r="H36" s="838"/>
      <c r="I36" s="271"/>
      <c r="J36" s="272"/>
      <c r="K36" s="273">
        <f>VLOOKUP(A36,EQUIPOS!A6:D163,4,FALSE)</f>
        <v>16454.429389645666</v>
      </c>
      <c r="L36" s="274"/>
      <c r="M36" s="340">
        <v>1.1299999999999999</v>
      </c>
      <c r="N36" s="276">
        <f>K36/M36</f>
        <v>14561.441937739528</v>
      </c>
    </row>
    <row r="37" spans="1:14">
      <c r="A37" s="116" t="s">
        <v>332</v>
      </c>
      <c r="B37" s="836" t="str">
        <f>VLOOKUP(A37,EQUIPOS!A7:D154,3,FALSE)</f>
        <v xml:space="preserve">Taladro de 1/2´´, pulidora, lijadora y circular
</v>
      </c>
      <c r="C37" s="837"/>
      <c r="D37" s="837"/>
      <c r="E37" s="837"/>
      <c r="F37" s="837"/>
      <c r="G37" s="837"/>
      <c r="H37" s="838"/>
      <c r="I37" s="425"/>
      <c r="J37" s="426"/>
      <c r="K37" s="273">
        <f>VLOOKUP(A37,EQUIPOS!A7:D164,4,FALSE)</f>
        <v>4632.3857220849632</v>
      </c>
      <c r="L37" s="339"/>
      <c r="M37" s="340">
        <v>0.53</v>
      </c>
      <c r="N37" s="276">
        <f>K37/M37</f>
        <v>8740.350419028231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2680.2873935734665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25982.079750341225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63638.7234615536</v>
      </c>
      <c r="N48" s="276">
        <f>K48*M48</f>
        <v>1272.7744692310721</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8460.3807206807214</v>
      </c>
      <c r="N49" s="276">
        <f>K49*M49</f>
        <v>4230.1903603403607</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98764.141658565641</v>
      </c>
      <c r="N50" s="276">
        <f>K50*M50</f>
        <v>7901.1313326852514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13404.096162256683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26802.873935734664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66189.049848332565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13237.809969666514</v>
      </c>
      <c r="M84" s="858"/>
      <c r="N84" s="54"/>
    </row>
    <row r="85" spans="1:14">
      <c r="B85" s="92" t="s">
        <v>973</v>
      </c>
      <c r="C85" s="93"/>
      <c r="D85" s="93"/>
      <c r="E85" s="93"/>
      <c r="F85" s="93"/>
      <c r="G85" s="93"/>
      <c r="H85" s="93"/>
      <c r="I85" s="90"/>
      <c r="J85" s="91"/>
      <c r="K85" s="308">
        <v>0.05</v>
      </c>
      <c r="L85" s="857">
        <f>N79*K85</f>
        <v>3309.4524924166285</v>
      </c>
      <c r="M85" s="858"/>
      <c r="N85" s="54"/>
    </row>
    <row r="86" spans="1:14" ht="15.75" thickBot="1">
      <c r="B86" s="94" t="s">
        <v>974</v>
      </c>
      <c r="C86" s="95"/>
      <c r="D86" s="95"/>
      <c r="E86" s="95"/>
      <c r="F86" s="95"/>
      <c r="G86" s="95"/>
      <c r="H86" s="95"/>
      <c r="I86" s="96"/>
      <c r="J86" s="97"/>
      <c r="K86" s="309">
        <v>0.05</v>
      </c>
      <c r="L86" s="859">
        <f>N79*K86</f>
        <v>3309.4524924166285</v>
      </c>
      <c r="M86" s="860"/>
      <c r="N86" s="54"/>
    </row>
    <row r="87" spans="1:14" ht="15.75" thickBot="1">
      <c r="B87" s="823" t="s">
        <v>953</v>
      </c>
      <c r="C87" s="824"/>
      <c r="D87" s="824"/>
      <c r="E87" s="824"/>
      <c r="F87" s="824"/>
      <c r="G87" s="824"/>
      <c r="H87" s="824"/>
      <c r="I87" s="824"/>
      <c r="J87" s="824"/>
      <c r="K87" s="824"/>
      <c r="L87" s="824"/>
      <c r="M87" s="825"/>
      <c r="N87" s="55">
        <f>L84+L85+L86</f>
        <v>19856.71495449977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86045.764802832331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22327.814360949698</v>
      </c>
      <c r="L36" s="274"/>
      <c r="M36" s="340">
        <v>12</v>
      </c>
      <c r="N36" s="276">
        <f t="shared" ref="N36:N42" si="0">K36/M36</f>
        <v>1860.6511967458082</v>
      </c>
    </row>
    <row r="37" spans="1:14">
      <c r="A37" s="116" t="s">
        <v>288</v>
      </c>
      <c r="B37" s="836" t="str">
        <f>VLOOKUP(A37,EQUIPOS!A7:D154,3,FALSE)</f>
        <v xml:space="preserve">Planta eléctrica </v>
      </c>
      <c r="C37" s="837"/>
      <c r="D37" s="837"/>
      <c r="E37" s="837"/>
      <c r="F37" s="837"/>
      <c r="G37" s="837"/>
      <c r="H37" s="838"/>
      <c r="I37" s="271"/>
      <c r="J37" s="272"/>
      <c r="K37" s="273">
        <f>VLOOKUP(A37,EQUIPOS!A7:D164,4,FALSE)</f>
        <v>7524.3208577651449</v>
      </c>
      <c r="L37" s="274"/>
      <c r="M37" s="340">
        <v>1.3</v>
      </c>
      <c r="N37" s="276">
        <f t="shared" si="0"/>
        <v>5787.9391213578037</v>
      </c>
    </row>
    <row r="38" spans="1:14">
      <c r="A38" s="116" t="s">
        <v>125</v>
      </c>
      <c r="B38" s="836" t="str">
        <f>VLOOKUP(A38,EQUIPOS!A8:D154,3,FALSE)</f>
        <v>Bomba para gato de tensionamiento</v>
      </c>
      <c r="C38" s="837"/>
      <c r="D38" s="837"/>
      <c r="E38" s="837"/>
      <c r="F38" s="837"/>
      <c r="G38" s="837"/>
      <c r="H38" s="838"/>
      <c r="I38" s="271"/>
      <c r="J38" s="272"/>
      <c r="K38" s="273">
        <f>VLOOKUP(A38,EQUIPOS!A8:D165,4,FALSE)</f>
        <v>54849.11517798491</v>
      </c>
      <c r="L38" s="274"/>
      <c r="M38" s="340">
        <v>12</v>
      </c>
      <c r="N38" s="276">
        <f t="shared" si="0"/>
        <v>4570.7595981654094</v>
      </c>
    </row>
    <row r="39" spans="1:14">
      <c r="A39" s="116" t="s">
        <v>180</v>
      </c>
      <c r="B39" s="836" t="str">
        <f>VLOOKUP(A39,EQUIPOS!A9:D154,3,FALSE)</f>
        <v>Compresor 120 HP, con martillo.</v>
      </c>
      <c r="C39" s="837"/>
      <c r="D39" s="837"/>
      <c r="E39" s="837"/>
      <c r="F39" s="837"/>
      <c r="G39" s="837"/>
      <c r="H39" s="838"/>
      <c r="I39" s="271"/>
      <c r="J39" s="272"/>
      <c r="K39" s="273">
        <f>VLOOKUP(A39,EQUIPOS!A9:D166,4,FALSE)</f>
        <v>76290.93745199214</v>
      </c>
      <c r="L39" s="274"/>
      <c r="M39" s="340">
        <v>1.3</v>
      </c>
      <c r="N39" s="276">
        <f t="shared" si="0"/>
        <v>58685.336501532416</v>
      </c>
    </row>
    <row r="40" spans="1:14">
      <c r="A40" s="116" t="s">
        <v>197</v>
      </c>
      <c r="B40" s="836" t="str">
        <f>VLOOKUP(A40,EQUIPOS!A10:D154,3,FALSE)</f>
        <v>Equipo de perforación (TRACKDRILL), potencia 40 HP, 2100 golpes / minuto</v>
      </c>
      <c r="C40" s="837"/>
      <c r="D40" s="837"/>
      <c r="E40" s="837"/>
      <c r="F40" s="837"/>
      <c r="G40" s="837"/>
      <c r="H40" s="838"/>
      <c r="I40" s="271"/>
      <c r="J40" s="272"/>
      <c r="K40" s="273">
        <f>VLOOKUP(A40,EQUIPOS!A10:D167,4,FALSE)</f>
        <v>151362.23711725176</v>
      </c>
      <c r="L40" s="274"/>
      <c r="M40" s="340">
        <v>1.3</v>
      </c>
      <c r="N40" s="276">
        <f t="shared" si="0"/>
        <v>116432.49009019366</v>
      </c>
    </row>
    <row r="41" spans="1:14">
      <c r="A41" s="116" t="s">
        <v>195</v>
      </c>
      <c r="B41" s="836" t="str">
        <f>VLOOKUP(A41,EQUIPOS!A11:D155,3,FALSE)</f>
        <v xml:space="preserve">Equipo de oxicorte, Capacidad de corte: hasta 6´´ (152mm) </v>
      </c>
      <c r="C41" s="837"/>
      <c r="D41" s="837"/>
      <c r="E41" s="837"/>
      <c r="F41" s="837"/>
      <c r="G41" s="837"/>
      <c r="H41" s="838"/>
      <c r="I41" s="271"/>
      <c r="J41" s="272"/>
      <c r="K41" s="273">
        <f>VLOOKUP(A41,EQUIPOS!A11:D168,4,FALSE)</f>
        <v>16454.429389645666</v>
      </c>
      <c r="L41" s="274"/>
      <c r="M41" s="340">
        <v>15</v>
      </c>
      <c r="N41" s="276">
        <f t="shared" si="0"/>
        <v>1096.9619593097111</v>
      </c>
    </row>
    <row r="42" spans="1:14">
      <c r="A42" s="116" t="s">
        <v>240</v>
      </c>
      <c r="B42" s="836" t="str">
        <f>VLOOKUP(A42,EQUIPOS!A12:D156,3,FALSE)</f>
        <v>Gato para tensionamiento, fuerza Max 200 ton, área de tensión 314 cm2.</v>
      </c>
      <c r="C42" s="837"/>
      <c r="D42" s="837"/>
      <c r="E42" s="837"/>
      <c r="F42" s="837"/>
      <c r="G42" s="837"/>
      <c r="H42" s="838"/>
      <c r="I42" s="271"/>
      <c r="J42" s="272"/>
      <c r="K42" s="273">
        <f>VLOOKUP(A42,EQUIPOS!A12:D169,4,FALSE)</f>
        <v>165404.85567091513</v>
      </c>
      <c r="L42" s="274"/>
      <c r="M42" s="340">
        <v>12</v>
      </c>
      <c r="N42" s="276">
        <f t="shared" si="0"/>
        <v>13783.73797257626</v>
      </c>
    </row>
    <row r="43" spans="1:14">
      <c r="A43" s="116"/>
      <c r="B43" s="836"/>
      <c r="C43" s="837"/>
      <c r="D43" s="837"/>
      <c r="E43" s="837"/>
      <c r="F43" s="837"/>
      <c r="G43" s="837"/>
      <c r="H43" s="838"/>
      <c r="I43" s="425"/>
      <c r="J43" s="426"/>
      <c r="K43" s="273"/>
      <c r="L43" s="339"/>
      <c r="M43" s="340"/>
      <c r="N43" s="276"/>
    </row>
    <row r="44" spans="1:14">
      <c r="A44" s="116"/>
      <c r="B44" s="836"/>
      <c r="C44" s="837"/>
      <c r="D44" s="837"/>
      <c r="E44" s="837"/>
      <c r="F44" s="837"/>
      <c r="G44" s="837"/>
      <c r="H44" s="838"/>
      <c r="I44" s="332"/>
      <c r="J44" s="334"/>
      <c r="K44" s="273"/>
      <c r="L44" s="427"/>
      <c r="M44" s="428"/>
      <c r="N44" s="276"/>
    </row>
    <row r="45" spans="1:14">
      <c r="B45" s="836"/>
      <c r="C45" s="837"/>
      <c r="D45" s="837"/>
      <c r="E45" s="837"/>
      <c r="F45" s="837"/>
      <c r="G45" s="837"/>
      <c r="H45" s="83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206351.49650938893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4751.3498127342937</v>
      </c>
      <c r="N54" s="276">
        <f>K54*M54</f>
        <v>950.26996254685878</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5758.2652781986944</v>
      </c>
      <c r="N55" s="276">
        <f t="shared" ref="N55:N67" si="1">K55*M55</f>
        <v>31843.206988438782</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34045.613297646385</v>
      </c>
      <c r="N56" s="276">
        <f t="shared" si="1"/>
        <v>272.36490638117107</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35599.199517370158</v>
      </c>
      <c r="N57" s="276">
        <f t="shared" si="1"/>
        <v>783.18238938214347</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919.44814478290186</v>
      </c>
      <c r="N58" s="276">
        <f t="shared" si="1"/>
        <v>275.83444343487054</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1569.2053841311813</v>
      </c>
      <c r="N59" s="276">
        <f t="shared" si="1"/>
        <v>156.92053841311815</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16590.6764335515</v>
      </c>
      <c r="N60" s="276">
        <f t="shared" si="1"/>
        <v>8295.33821677575</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76543.277094956211</v>
      </c>
      <c r="N61" s="276">
        <f t="shared" si="1"/>
        <v>7654.3277094956211</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1082.9287322471325</v>
      </c>
      <c r="N62" s="276">
        <f t="shared" si="1"/>
        <v>10829.287322471326</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18428.531445490145</v>
      </c>
      <c r="N63" s="276">
        <f t="shared" si="1"/>
        <v>18428.531445490145</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731734.94437938742</v>
      </c>
      <c r="N64" s="276">
        <f t="shared" si="1"/>
        <v>365867.47218969371</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6742.27263586556</v>
      </c>
      <c r="N65" s="276">
        <f t="shared" si="1"/>
        <v>3708.2499497260583</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4841.9409662972748</v>
      </c>
      <c r="N66" s="276">
        <f t="shared" si="1"/>
        <v>242.09704831486374</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5715.5728954851056</v>
      </c>
      <c r="N67" s="276">
        <f t="shared" si="1"/>
        <v>5715.5728954851056</v>
      </c>
    </row>
    <row r="68" spans="1:14" ht="15.75" thickBot="1">
      <c r="B68" s="46"/>
      <c r="C68" s="314"/>
      <c r="D68" s="314"/>
      <c r="E68" s="314"/>
      <c r="F68" s="314"/>
      <c r="G68" s="314"/>
      <c r="H68" s="314"/>
      <c r="I68" s="314"/>
      <c r="J68" s="439"/>
      <c r="K68" s="129"/>
      <c r="L68" s="329"/>
      <c r="M68" s="406"/>
      <c r="N68" s="276"/>
    </row>
    <row r="69" spans="1:14" ht="15.75" thickBot="1">
      <c r="B69" s="823" t="s">
        <v>953</v>
      </c>
      <c r="C69" s="824"/>
      <c r="D69" s="824"/>
      <c r="E69" s="824"/>
      <c r="F69" s="824"/>
      <c r="G69" s="824"/>
      <c r="H69" s="824"/>
      <c r="I69" s="824"/>
      <c r="J69" s="824"/>
      <c r="K69" s="824"/>
      <c r="L69" s="824"/>
      <c r="M69" s="825"/>
      <c r="N69" s="398">
        <f>SUM(N54:N68)</f>
        <v>455022.65600604948</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26" t="s">
        <v>961</v>
      </c>
      <c r="M73" s="799"/>
      <c r="N73" s="79" t="s">
        <v>951</v>
      </c>
    </row>
    <row r="74" spans="1:14">
      <c r="B74" s="49"/>
      <c r="C74" s="321"/>
      <c r="D74" s="321"/>
      <c r="E74" s="321"/>
      <c r="F74" s="321"/>
      <c r="G74" s="321"/>
      <c r="H74" s="315"/>
      <c r="I74" s="283"/>
      <c r="J74" s="290"/>
      <c r="K74" s="283"/>
      <c r="L74" s="827"/>
      <c r="M74" s="828"/>
      <c r="N74" s="291"/>
    </row>
    <row r="75" spans="1:14">
      <c r="B75" s="49"/>
      <c r="C75" s="50"/>
      <c r="D75" s="50"/>
      <c r="E75" s="50"/>
      <c r="F75" s="50"/>
      <c r="G75" s="50"/>
      <c r="H75" s="315"/>
      <c r="I75" s="283"/>
      <c r="J75" s="290"/>
      <c r="K75" s="283"/>
      <c r="L75" s="827"/>
      <c r="M75" s="828"/>
      <c r="N75" s="291"/>
    </row>
    <row r="76" spans="1:14">
      <c r="B76" s="49"/>
      <c r="C76" s="50"/>
      <c r="D76" s="50"/>
      <c r="E76" s="50"/>
      <c r="F76" s="50"/>
      <c r="G76" s="50"/>
      <c r="H76" s="315"/>
      <c r="I76" s="283"/>
      <c r="J76" s="290"/>
      <c r="K76" s="283"/>
      <c r="L76" s="827"/>
      <c r="M76" s="828"/>
      <c r="N76" s="291"/>
    </row>
    <row r="77" spans="1:14">
      <c r="B77" s="49"/>
      <c r="C77" s="50"/>
      <c r="D77" s="50"/>
      <c r="E77" s="50"/>
      <c r="F77" s="50"/>
      <c r="G77" s="50"/>
      <c r="H77" s="315"/>
      <c r="I77" s="283"/>
      <c r="J77" s="290"/>
      <c r="K77" s="283"/>
      <c r="L77" s="827"/>
      <c r="M77" s="828"/>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12"/>
      <c r="M79" s="813"/>
      <c r="N79" s="130"/>
    </row>
    <row r="80" spans="1:14" ht="15.75" thickBot="1">
      <c r="B80" s="829" t="s">
        <v>953</v>
      </c>
      <c r="C80" s="830"/>
      <c r="D80" s="830"/>
      <c r="E80" s="830"/>
      <c r="F80" s="830"/>
      <c r="G80" s="830"/>
      <c r="H80" s="830"/>
      <c r="I80" s="830"/>
      <c r="J80" s="830"/>
      <c r="K80" s="830"/>
      <c r="L80" s="830"/>
      <c r="M80" s="83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49" t="s">
        <v>963</v>
      </c>
      <c r="C84" s="850"/>
      <c r="D84" s="850"/>
      <c r="E84" s="850"/>
      <c r="F84" s="850"/>
      <c r="G84" s="850"/>
      <c r="H84" s="850"/>
      <c r="I84" s="76" t="s">
        <v>964</v>
      </c>
      <c r="J84" s="78" t="s">
        <v>1410</v>
      </c>
      <c r="K84" s="77" t="s">
        <v>966</v>
      </c>
      <c r="L84" s="851" t="s">
        <v>950</v>
      </c>
      <c r="M84" s="852"/>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10"/>
      <c r="C90" s="811"/>
      <c r="D90" s="811"/>
      <c r="E90" s="811"/>
      <c r="F90" s="811"/>
      <c r="G90" s="811"/>
      <c r="H90" s="811"/>
      <c r="I90" s="129"/>
      <c r="J90" s="129"/>
      <c r="K90" s="129"/>
      <c r="L90" s="911"/>
      <c r="M90" s="911"/>
      <c r="N90" s="48"/>
    </row>
    <row r="91" spans="1:15" ht="15.75" thickBot="1">
      <c r="B91" s="829" t="s">
        <v>953</v>
      </c>
      <c r="C91" s="830"/>
      <c r="D91" s="830"/>
      <c r="E91" s="830"/>
      <c r="F91" s="830"/>
      <c r="G91" s="830"/>
      <c r="H91" s="830"/>
      <c r="I91" s="830"/>
      <c r="J91" s="830"/>
      <c r="K91" s="830"/>
      <c r="L91" s="830"/>
      <c r="M91" s="831"/>
      <c r="N91" s="305">
        <f>SUM(N85:N90)</f>
        <v>41336.200695078456</v>
      </c>
    </row>
    <row r="92" spans="1:15" ht="15.75" thickBot="1">
      <c r="B92" s="36"/>
      <c r="C92" s="37"/>
      <c r="D92" s="37"/>
      <c r="E92" s="37"/>
      <c r="F92" s="37"/>
      <c r="G92" s="37"/>
      <c r="H92" s="37"/>
      <c r="I92" s="37"/>
      <c r="J92" s="37"/>
      <c r="K92" s="37"/>
      <c r="L92" s="37"/>
      <c r="M92" s="37"/>
      <c r="N92" s="38"/>
    </row>
    <row r="93" spans="1:15" ht="15.75" thickBot="1">
      <c r="B93" s="823" t="s">
        <v>967</v>
      </c>
      <c r="C93" s="824"/>
      <c r="D93" s="824"/>
      <c r="E93" s="824"/>
      <c r="F93" s="824"/>
      <c r="G93" s="824"/>
      <c r="H93" s="824"/>
      <c r="I93" s="824"/>
      <c r="J93" s="824"/>
      <c r="K93" s="824"/>
      <c r="L93" s="824"/>
      <c r="M93" s="825"/>
      <c r="N93" s="102">
        <f>N49+N69+N80+N91</f>
        <v>702710.35321051686</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14" t="s">
        <v>969</v>
      </c>
      <c r="C97" s="815"/>
      <c r="D97" s="815"/>
      <c r="E97" s="815"/>
      <c r="F97" s="815"/>
      <c r="G97" s="815"/>
      <c r="H97" s="815"/>
      <c r="I97" s="318"/>
      <c r="J97" s="338"/>
      <c r="K97" s="306" t="s">
        <v>970</v>
      </c>
      <c r="L97" s="853" t="s">
        <v>971</v>
      </c>
      <c r="M97" s="854"/>
      <c r="N97" s="307"/>
    </row>
    <row r="98" spans="1:14">
      <c r="B98" s="855" t="s">
        <v>972</v>
      </c>
      <c r="C98" s="856"/>
      <c r="D98" s="856"/>
      <c r="E98" s="856"/>
      <c r="F98" s="856"/>
      <c r="G98" s="856"/>
      <c r="H98" s="856"/>
      <c r="I98" s="90"/>
      <c r="J98" s="91"/>
      <c r="K98" s="308">
        <v>0.2</v>
      </c>
      <c r="L98" s="857">
        <f>N93*K98</f>
        <v>140542.07064210338</v>
      </c>
      <c r="M98" s="858"/>
      <c r="N98" s="54"/>
    </row>
    <row r="99" spans="1:14">
      <c r="B99" s="92" t="s">
        <v>973</v>
      </c>
      <c r="C99" s="93"/>
      <c r="D99" s="93"/>
      <c r="E99" s="93"/>
      <c r="F99" s="93"/>
      <c r="G99" s="93"/>
      <c r="H99" s="93"/>
      <c r="I99" s="90"/>
      <c r="J99" s="91"/>
      <c r="K99" s="308">
        <v>0.05</v>
      </c>
      <c r="L99" s="857">
        <f>N93*K99</f>
        <v>35135.517660525846</v>
      </c>
      <c r="M99" s="858"/>
      <c r="N99" s="54"/>
    </row>
    <row r="100" spans="1:14" ht="15.75" thickBot="1">
      <c r="B100" s="94" t="s">
        <v>974</v>
      </c>
      <c r="C100" s="95"/>
      <c r="D100" s="95"/>
      <c r="E100" s="95"/>
      <c r="F100" s="95"/>
      <c r="G100" s="95"/>
      <c r="H100" s="95"/>
      <c r="I100" s="96"/>
      <c r="J100" s="97"/>
      <c r="K100" s="309">
        <v>0.05</v>
      </c>
      <c r="L100" s="859">
        <f>N93*K100</f>
        <v>35135.517660525846</v>
      </c>
      <c r="M100" s="860"/>
      <c r="N100" s="54"/>
    </row>
    <row r="101" spans="1:14" ht="15.75" thickBot="1">
      <c r="B101" s="823" t="s">
        <v>953</v>
      </c>
      <c r="C101" s="824"/>
      <c r="D101" s="824"/>
      <c r="E101" s="824"/>
      <c r="F101" s="824"/>
      <c r="G101" s="824"/>
      <c r="H101" s="824"/>
      <c r="I101" s="824"/>
      <c r="J101" s="824"/>
      <c r="K101" s="824"/>
      <c r="L101" s="824"/>
      <c r="M101" s="825"/>
      <c r="N101" s="55">
        <f>L98+L99+L100</f>
        <v>210813.1059631551</v>
      </c>
    </row>
    <row r="102" spans="1:14" ht="15.75" thickBot="1">
      <c r="B102" s="36"/>
      <c r="C102" s="37"/>
      <c r="D102" s="37"/>
      <c r="E102" s="37"/>
      <c r="F102" s="37"/>
      <c r="G102" s="37"/>
      <c r="H102" s="37"/>
      <c r="I102" s="37"/>
      <c r="J102" s="37"/>
      <c r="K102" s="37"/>
      <c r="L102" s="37"/>
      <c r="M102" s="37"/>
      <c r="N102" s="38"/>
    </row>
    <row r="103" spans="1:14" ht="15.75" thickBot="1">
      <c r="A103" t="s">
        <v>2016</v>
      </c>
      <c r="B103" s="823" t="s">
        <v>975</v>
      </c>
      <c r="C103" s="824"/>
      <c r="D103" s="824"/>
      <c r="E103" s="824"/>
      <c r="F103" s="824"/>
      <c r="G103" s="824"/>
      <c r="H103" s="824"/>
      <c r="I103" s="824"/>
      <c r="J103" s="824"/>
      <c r="K103" s="824"/>
      <c r="L103" s="824"/>
      <c r="M103" s="825"/>
      <c r="N103" s="192">
        <f>N93+N101</f>
        <v>913523.4591736719</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71"/>
      <c r="K133" s="971"/>
      <c r="L133" s="971"/>
      <c r="M133" s="971"/>
      <c r="N133" s="972"/>
    </row>
    <row r="134" spans="2:14" ht="15.75" thickBot="1">
      <c r="B134" s="423" t="s">
        <v>2221</v>
      </c>
      <c r="C134" s="424"/>
      <c r="D134" s="424"/>
      <c r="E134" s="263"/>
      <c r="F134" s="263"/>
      <c r="G134" s="263"/>
      <c r="H134" s="263"/>
      <c r="I134" s="263"/>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224</v>
      </c>
      <c r="B36" s="836" t="str">
        <f>VLOOKUP(A36,EQUIPOS!A6:D154,3,FALSE)</f>
        <v>Equipo de Medición (Deformimetros Eléctricos, Mecánicos, Celdas de Carga,  Etc.)</v>
      </c>
      <c r="C36" s="837"/>
      <c r="D36" s="837"/>
      <c r="E36" s="837"/>
      <c r="F36" s="837"/>
      <c r="G36" s="837"/>
      <c r="H36" s="838"/>
      <c r="I36" s="271"/>
      <c r="J36" s="272"/>
      <c r="K36" s="273">
        <f>VLOOKUP(A36,EQUIPOS!A6:D163,4,FALSE)</f>
        <v>126691.78237027623</v>
      </c>
      <c r="L36" s="274"/>
      <c r="M36" s="340">
        <v>3.3333333330000001</v>
      </c>
      <c r="N36" s="276">
        <f>K36/M36</f>
        <v>38007.534714883623</v>
      </c>
    </row>
    <row r="37" spans="1:14">
      <c r="A37" s="116" t="s">
        <v>125</v>
      </c>
      <c r="B37" s="836" t="str">
        <f>VLOOKUP(A37,EQUIPOS!A7:D154,3,FALSE)</f>
        <v>Bomba para gato de tensionamiento</v>
      </c>
      <c r="C37" s="837"/>
      <c r="D37" s="837"/>
      <c r="E37" s="837"/>
      <c r="F37" s="837"/>
      <c r="G37" s="837"/>
      <c r="H37" s="838"/>
      <c r="I37" s="425"/>
      <c r="J37" s="426"/>
      <c r="K37" s="273">
        <f>VLOOKUP(A37,EQUIPOS!A7:D164,4,FALSE)</f>
        <v>54849.11517798491</v>
      </c>
      <c r="L37" s="339"/>
      <c r="M37" s="340">
        <v>0.1</v>
      </c>
      <c r="N37" s="276">
        <f>K37/M37</f>
        <v>548491.15177984908</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165404.85567091513</v>
      </c>
      <c r="L38" s="427"/>
      <c r="M38" s="428">
        <v>0.1</v>
      </c>
      <c r="N38" s="276">
        <f>K38/M38</f>
        <v>1654048.5567091512</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2240547.243203884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827">
        <f>VLOOKUP(A60,TRANSPORTE!A2:D117,4,FALSE)</f>
        <v>3789.0616627909221</v>
      </c>
      <c r="M60" s="828"/>
      <c r="N60" s="291">
        <f>K60*L60</f>
        <v>56835.924941863836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56835.924941863836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6101.0196361652497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2303484.1877819132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460696.83755638264</v>
      </c>
      <c r="M84" s="858"/>
      <c r="N84" s="54"/>
    </row>
    <row r="85" spans="1:14">
      <c r="B85" s="92" t="s">
        <v>973</v>
      </c>
      <c r="C85" s="93"/>
      <c r="D85" s="93"/>
      <c r="E85" s="93"/>
      <c r="F85" s="93"/>
      <c r="G85" s="93"/>
      <c r="H85" s="93"/>
      <c r="I85" s="90"/>
      <c r="J85" s="91"/>
      <c r="K85" s="308">
        <v>0.05</v>
      </c>
      <c r="L85" s="857">
        <f>N79*K85</f>
        <v>115174.20938909566</v>
      </c>
      <c r="M85" s="858"/>
      <c r="N85" s="54"/>
    </row>
    <row r="86" spans="1:14" ht="15.75" thickBot="1">
      <c r="B86" s="94" t="s">
        <v>974</v>
      </c>
      <c r="C86" s="95"/>
      <c r="D86" s="95"/>
      <c r="E86" s="95"/>
      <c r="F86" s="95"/>
      <c r="G86" s="95"/>
      <c r="H86" s="95"/>
      <c r="I86" s="96"/>
      <c r="J86" s="97"/>
      <c r="K86" s="309">
        <v>0.05</v>
      </c>
      <c r="L86" s="859">
        <f>N79*K86</f>
        <v>115174.20938909566</v>
      </c>
      <c r="M86" s="860"/>
      <c r="N86" s="54"/>
    </row>
    <row r="87" spans="1:14" ht="15.75" thickBot="1">
      <c r="B87" s="823" t="s">
        <v>953</v>
      </c>
      <c r="C87" s="824"/>
      <c r="D87" s="824"/>
      <c r="E87" s="824"/>
      <c r="F87" s="824"/>
      <c r="G87" s="824"/>
      <c r="H87" s="824"/>
      <c r="I87" s="824"/>
      <c r="J87" s="824"/>
      <c r="K87" s="824"/>
      <c r="L87" s="824"/>
      <c r="M87" s="825"/>
      <c r="N87" s="55">
        <f>L84+L85+L86</f>
        <v>691045.25633457396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2994529.4441164872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340">
        <v>2</v>
      </c>
      <c r="N36" s="276">
        <f>K36/M36</f>
        <v>961.26581189510102</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5431.9147465818405</v>
      </c>
      <c r="L37" s="339"/>
      <c r="M37" s="340">
        <v>2</v>
      </c>
      <c r="N37" s="276">
        <f>K37/M37</f>
        <v>2715.9573732909203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1681.7452725900498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5358.9684577760709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60020.283707170158</v>
      </c>
      <c r="N48" s="276">
        <f>K48*M48</f>
        <v>276093.3050529827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5278.2362920776095</v>
      </c>
      <c r="N49" s="276">
        <f>K49*M49</f>
        <v>5278.2362920776095</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455192.43215804757</v>
      </c>
      <c r="N50" s="276">
        <f>K50*M50</f>
        <v>455192.43215804757</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6924.4962206186838</v>
      </c>
      <c r="N51" s="276">
        <f>K51*M51</f>
        <v>31852.682614845944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768416.65611795383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911.44765661664178</v>
      </c>
      <c r="M60" s="828"/>
      <c r="N60" s="291">
        <f>K60*L60</f>
        <v>911.44765661664178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911.44765661664178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808321.97768414766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161664.39553682954</v>
      </c>
      <c r="M84" s="858"/>
      <c r="N84" s="54"/>
    </row>
    <row r="85" spans="1:14">
      <c r="B85" s="92" t="s">
        <v>973</v>
      </c>
      <c r="C85" s="93"/>
      <c r="D85" s="93"/>
      <c r="E85" s="93"/>
      <c r="F85" s="93"/>
      <c r="G85" s="93"/>
      <c r="H85" s="93"/>
      <c r="I85" s="90"/>
      <c r="J85" s="91"/>
      <c r="K85" s="308">
        <v>0.05</v>
      </c>
      <c r="L85" s="857">
        <f>N79*K85</f>
        <v>40416.098884207386</v>
      </c>
      <c r="M85" s="858"/>
      <c r="N85" s="54"/>
    </row>
    <row r="86" spans="1:14" ht="15.75" thickBot="1">
      <c r="B86" s="94" t="s">
        <v>974</v>
      </c>
      <c r="C86" s="95"/>
      <c r="D86" s="95"/>
      <c r="E86" s="95"/>
      <c r="F86" s="95"/>
      <c r="G86" s="95"/>
      <c r="H86" s="95"/>
      <c r="I86" s="96"/>
      <c r="J86" s="97"/>
      <c r="K86" s="309">
        <v>0.05</v>
      </c>
      <c r="L86" s="859">
        <f>N79*K86</f>
        <v>40416.098884207386</v>
      </c>
      <c r="M86" s="860"/>
      <c r="N86" s="54"/>
    </row>
    <row r="87" spans="1:14" ht="15.75" thickBot="1">
      <c r="B87" s="823" t="s">
        <v>953</v>
      </c>
      <c r="C87" s="824"/>
      <c r="D87" s="824"/>
      <c r="E87" s="824"/>
      <c r="F87" s="824"/>
      <c r="G87" s="824"/>
      <c r="H87" s="824"/>
      <c r="I87" s="824"/>
      <c r="J87" s="824"/>
      <c r="K87" s="824"/>
      <c r="L87" s="824"/>
      <c r="M87" s="825"/>
      <c r="N87" s="55">
        <f>L84+L85+L86</f>
        <v>242496.59330524429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1050818.570989392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340">
        <v>2</v>
      </c>
      <c r="N36" s="276">
        <f>K36/M36</f>
        <v>961.26581189510102</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5431.9147465818405</v>
      </c>
      <c r="L37" s="339"/>
      <c r="M37" s="340">
        <v>2</v>
      </c>
      <c r="N37" s="276">
        <f>K37/M37</f>
        <v>2715.9573732909203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5025.5739464810467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60020.283707170158</v>
      </c>
      <c r="N48" s="276">
        <f>K48*M48</f>
        <v>276093.3050529827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5278.2362920776095</v>
      </c>
      <c r="N49" s="276">
        <f>K49*M49</f>
        <v>5278.2362920776095</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442121.27410429926</v>
      </c>
      <c r="N50" s="276">
        <f>K50*M50</f>
        <v>442121.27410429926</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6924.4962206186838</v>
      </c>
      <c r="N51" s="276">
        <f>K51*M51</f>
        <v>31852.682614845944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755345.49806420552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911.44765661664178</v>
      </c>
      <c r="M60" s="828"/>
      <c r="N60" s="291">
        <f>K60*L60</f>
        <v>911.44765661664178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911.44765661664178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788249.53489320376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157649.90697864076</v>
      </c>
      <c r="M84" s="858"/>
      <c r="N84" s="54"/>
    </row>
    <row r="85" spans="1:14">
      <c r="B85" s="92" t="s">
        <v>973</v>
      </c>
      <c r="C85" s="93"/>
      <c r="D85" s="93"/>
      <c r="E85" s="93"/>
      <c r="F85" s="93"/>
      <c r="G85" s="93"/>
      <c r="H85" s="93"/>
      <c r="I85" s="90"/>
      <c r="J85" s="91"/>
      <c r="K85" s="308">
        <v>0.05</v>
      </c>
      <c r="L85" s="857">
        <f>N79*K85</f>
        <v>39412.476744660191</v>
      </c>
      <c r="M85" s="858"/>
      <c r="N85" s="54"/>
    </row>
    <row r="86" spans="1:14" ht="15.75" thickBot="1">
      <c r="B86" s="94" t="s">
        <v>974</v>
      </c>
      <c r="C86" s="95"/>
      <c r="D86" s="95"/>
      <c r="E86" s="95"/>
      <c r="F86" s="95"/>
      <c r="G86" s="95"/>
      <c r="H86" s="95"/>
      <c r="I86" s="96"/>
      <c r="J86" s="97"/>
      <c r="K86" s="309">
        <v>0.05</v>
      </c>
      <c r="L86" s="859">
        <f>N79*K86</f>
        <v>39412.476744660191</v>
      </c>
      <c r="M86" s="860"/>
      <c r="N86" s="54"/>
    </row>
    <row r="87" spans="1:14" ht="15.75" thickBot="1">
      <c r="B87" s="823" t="s">
        <v>953</v>
      </c>
      <c r="C87" s="824"/>
      <c r="D87" s="824"/>
      <c r="E87" s="824"/>
      <c r="F87" s="824"/>
      <c r="G87" s="824"/>
      <c r="H87" s="824"/>
      <c r="I87" s="824"/>
      <c r="J87" s="824"/>
      <c r="K87" s="824"/>
      <c r="L87" s="824"/>
      <c r="M87" s="825"/>
      <c r="N87" s="55">
        <f>L84+L85+L86</f>
        <v>236474.86046796112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1024724.3953611648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340">
        <v>2</v>
      </c>
      <c r="N36" s="276">
        <f>K36/M36</f>
        <v>961.26581189510102</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5431.9147465818405</v>
      </c>
      <c r="L37" s="339"/>
      <c r="M37" s="340">
        <v>2</v>
      </c>
      <c r="N37" s="276">
        <f>K37/M37</f>
        <v>2715.9573732909203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5025.5739464810467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431472.1278113267</v>
      </c>
      <c r="N48" s="276">
        <f>K48*M48</f>
        <v>431472.1278113267</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5278.2362920776095</v>
      </c>
      <c r="N49" s="276">
        <f>K49*M49</f>
        <v>5278.2362920776095</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6924.4962206186838</v>
      </c>
      <c r="N50" s="276">
        <f>K50*M50</f>
        <v>31852.682614845944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468603.04671825026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911.44765661664178</v>
      </c>
      <c r="M60" s="828"/>
      <c r="N60" s="291">
        <f>K60*L60</f>
        <v>911.44765661664178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911.44765661664178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501507.08354724845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100301.4167094497</v>
      </c>
      <c r="M84" s="858"/>
      <c r="N84" s="54"/>
    </row>
    <row r="85" spans="1:14">
      <c r="B85" s="92" t="s">
        <v>973</v>
      </c>
      <c r="C85" s="93"/>
      <c r="D85" s="93"/>
      <c r="E85" s="93"/>
      <c r="F85" s="93"/>
      <c r="G85" s="93"/>
      <c r="H85" s="93"/>
      <c r="I85" s="90"/>
      <c r="J85" s="91"/>
      <c r="K85" s="308">
        <v>0.05</v>
      </c>
      <c r="L85" s="857">
        <f>N79*K85</f>
        <v>25075.354177362424</v>
      </c>
      <c r="M85" s="858"/>
      <c r="N85" s="54"/>
    </row>
    <row r="86" spans="1:14" ht="15.75" thickBot="1">
      <c r="B86" s="94" t="s">
        <v>974</v>
      </c>
      <c r="C86" s="95"/>
      <c r="D86" s="95"/>
      <c r="E86" s="95"/>
      <c r="F86" s="95"/>
      <c r="G86" s="95"/>
      <c r="H86" s="95"/>
      <c r="I86" s="96"/>
      <c r="J86" s="97"/>
      <c r="K86" s="309">
        <v>0.05</v>
      </c>
      <c r="L86" s="859">
        <f>N79*K86</f>
        <v>25075.354177362424</v>
      </c>
      <c r="M86" s="860"/>
      <c r="N86" s="54"/>
    </row>
    <row r="87" spans="1:14" ht="15.75" thickBot="1">
      <c r="B87" s="823" t="s">
        <v>953</v>
      </c>
      <c r="C87" s="824"/>
      <c r="D87" s="824"/>
      <c r="E87" s="824"/>
      <c r="F87" s="824"/>
      <c r="G87" s="824"/>
      <c r="H87" s="824"/>
      <c r="I87" s="824"/>
      <c r="J87" s="824"/>
      <c r="K87" s="824"/>
      <c r="L87" s="824"/>
      <c r="M87" s="825"/>
      <c r="N87" s="55">
        <f>L84+L85+L86</f>
        <v>150452.12506417456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651959.20861142303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1922.531623790202</v>
      </c>
      <c r="L36" s="274"/>
      <c r="M36" s="340">
        <v>2</v>
      </c>
      <c r="N36" s="276">
        <f>K36/M36</f>
        <v>961.26581189510102</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5431.9147465818405</v>
      </c>
      <c r="L37" s="339"/>
      <c r="M37" s="340">
        <v>2</v>
      </c>
      <c r="N37" s="276">
        <f>K37/M37</f>
        <v>2715.9573732909203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5025.5739464810467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427650.63891964691</v>
      </c>
      <c r="N48" s="276">
        <f>K48*M48</f>
        <v>427650.63891964691</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5278.2362920776095</v>
      </c>
      <c r="N49" s="276">
        <f>K49*M49</f>
        <v>5278.2362920776095</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3392.4825092895744</v>
      </c>
      <c r="N50" s="276">
        <f>K50*M50</f>
        <v>15605.419542732041</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448534.29475445661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911.44765661664178</v>
      </c>
      <c r="M60" s="828"/>
      <c r="N60" s="291">
        <f>K60*L60</f>
        <v>911.44765661664178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911.44765661664178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481438.3315834548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96287.666316690971</v>
      </c>
      <c r="M84" s="858"/>
      <c r="N84" s="54"/>
    </row>
    <row r="85" spans="1:14">
      <c r="B85" s="92" t="s">
        <v>973</v>
      </c>
      <c r="C85" s="93"/>
      <c r="D85" s="93"/>
      <c r="E85" s="93"/>
      <c r="F85" s="93"/>
      <c r="G85" s="93"/>
      <c r="H85" s="93"/>
      <c r="I85" s="90"/>
      <c r="J85" s="91"/>
      <c r="K85" s="308">
        <v>0.05</v>
      </c>
      <c r="L85" s="857">
        <f>N79*K85</f>
        <v>24071.916579172743</v>
      </c>
      <c r="M85" s="858"/>
      <c r="N85" s="54"/>
    </row>
    <row r="86" spans="1:14" ht="15.75" thickBot="1">
      <c r="B86" s="94" t="s">
        <v>974</v>
      </c>
      <c r="C86" s="95"/>
      <c r="D86" s="95"/>
      <c r="E86" s="95"/>
      <c r="F86" s="95"/>
      <c r="G86" s="95"/>
      <c r="H86" s="95"/>
      <c r="I86" s="96"/>
      <c r="J86" s="97"/>
      <c r="K86" s="309">
        <v>0.05</v>
      </c>
      <c r="L86" s="859">
        <f>N79*K86</f>
        <v>24071.916579172743</v>
      </c>
      <c r="M86" s="860"/>
      <c r="N86" s="54"/>
    </row>
    <row r="87" spans="1:14" ht="15.75" thickBot="1">
      <c r="B87" s="823" t="s">
        <v>953</v>
      </c>
      <c r="C87" s="824"/>
      <c r="D87" s="824"/>
      <c r="E87" s="824"/>
      <c r="F87" s="824"/>
      <c r="G87" s="824"/>
      <c r="H87" s="824"/>
      <c r="I87" s="824"/>
      <c r="J87" s="824"/>
      <c r="K87" s="824"/>
      <c r="L87" s="824"/>
      <c r="M87" s="825"/>
      <c r="N87" s="55">
        <f>L84+L85+L86</f>
        <v>144431.49947503646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625869.83105849125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7212.0366204616566</v>
      </c>
      <c r="L36" s="274"/>
      <c r="M36" s="340">
        <v>1</v>
      </c>
      <c r="N36" s="276">
        <f>K36/M36</f>
        <v>7212.0366204616566</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5431.9147465818405</v>
      </c>
      <c r="L37" s="339"/>
      <c r="M37" s="340">
        <v>1</v>
      </c>
      <c r="N37" s="276">
        <f>K37/M37</f>
        <v>5431.9147465818405</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16017.290389633547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71849.197551715755</v>
      </c>
      <c r="N48" s="276">
        <f>K48*M48</f>
        <v>68256.737674129967</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12.495331525928451</v>
      </c>
      <c r="N49" s="276">
        <f>K49*M49</f>
        <v>2124.2063594078368</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76325.650070879623</v>
      </c>
      <c r="N50" s="276">
        <f>K50*M50</f>
        <v>41979.107538983793</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436.29532578033508</v>
      </c>
      <c r="N51" s="276">
        <f>K51*M51</f>
        <v>130888.59773410052</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3392.4825092895744</v>
      </c>
      <c r="N52" s="276">
        <f>K52*M52</f>
        <v>10516.695778797681</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253765.34508541977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827">
        <f>VLOOKUP(A64,TRANSPORTE!A2:D117,4,FALSE)</f>
        <v>868.77117771151472</v>
      </c>
      <c r="M64" s="828"/>
      <c r="N64" s="291">
        <f>K64*L64</f>
        <v>477.82414774133315</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827">
        <f>VLOOKUP(A65,TRANSPORTE!A3:D117,4,FALSE)</f>
        <v>927.70536286621393</v>
      </c>
      <c r="M65" s="828"/>
      <c r="N65" s="291">
        <f>K65*L65</f>
        <v>881.32009472290315</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1359.1442424642364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338608.56016931857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67721.712033863718</v>
      </c>
      <c r="M88" s="858"/>
      <c r="N88" s="54"/>
    </row>
    <row r="89" spans="1:14">
      <c r="B89" s="92" t="s">
        <v>973</v>
      </c>
      <c r="C89" s="93"/>
      <c r="D89" s="93"/>
      <c r="E89" s="93"/>
      <c r="F89" s="93"/>
      <c r="G89" s="93"/>
      <c r="H89" s="93"/>
      <c r="I89" s="90"/>
      <c r="J89" s="91"/>
      <c r="K89" s="308">
        <v>0.05</v>
      </c>
      <c r="L89" s="857">
        <f>N83*K89</f>
        <v>16930.428008465929</v>
      </c>
      <c r="M89" s="858"/>
      <c r="N89" s="54"/>
    </row>
    <row r="90" spans="1:14" ht="15.75" thickBot="1">
      <c r="B90" s="94" t="s">
        <v>974</v>
      </c>
      <c r="C90" s="95"/>
      <c r="D90" s="95"/>
      <c r="E90" s="95"/>
      <c r="F90" s="95"/>
      <c r="G90" s="95"/>
      <c r="H90" s="95"/>
      <c r="I90" s="96"/>
      <c r="J90" s="97"/>
      <c r="K90" s="309">
        <v>0.05</v>
      </c>
      <c r="L90" s="859">
        <f>N83*K90</f>
        <v>16930.428008465929</v>
      </c>
      <c r="M90" s="860"/>
      <c r="N90" s="54"/>
    </row>
    <row r="91" spans="1:14" ht="15.75" thickBot="1">
      <c r="B91" s="823" t="s">
        <v>953</v>
      </c>
      <c r="C91" s="824"/>
      <c r="D91" s="824"/>
      <c r="E91" s="824"/>
      <c r="F91" s="824"/>
      <c r="G91" s="824"/>
      <c r="H91" s="824"/>
      <c r="I91" s="824"/>
      <c r="J91" s="824"/>
      <c r="K91" s="824"/>
      <c r="L91" s="824"/>
      <c r="M91" s="825"/>
      <c r="N91" s="55">
        <f>L88+L89+L90</f>
        <v>101582.56805079557</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440191.12822011416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7212.0366204616566</v>
      </c>
      <c r="L36" s="274"/>
      <c r="M36" s="340">
        <v>1</v>
      </c>
      <c r="N36" s="276">
        <f>K36/M36</f>
        <v>7212.0366204616566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10585.375643051706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71849.197551715755</v>
      </c>
      <c r="N48" s="276">
        <f>K48*M48</f>
        <v>60353.325943441232</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12.495331525928451</v>
      </c>
      <c r="N49" s="276">
        <f>K49*M49</f>
        <v>2311.6363322967636</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76325.650070879623</v>
      </c>
      <c r="N50" s="276">
        <f>K50*M50</f>
        <v>48085.159544654161</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436.29532578033508</v>
      </c>
      <c r="N51" s="276">
        <f>K51*M51</f>
        <v>113436.78470288712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224186.90652327926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827">
        <f>VLOOKUP(A64,TRANSPORTE!A2:D117,4,FALSE)</f>
        <v>868.77117771151472</v>
      </c>
      <c r="M64" s="828"/>
      <c r="N64" s="291">
        <f>K64*L64</f>
        <v>547.32584195825427</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827">
        <f>VLOOKUP(A65,TRANSPORTE!A3:D117,4,FALSE)</f>
        <v>927.70536286621393</v>
      </c>
      <c r="M65" s="828"/>
      <c r="N65" s="291">
        <f>K65*L65</f>
        <v>779.27250480761973</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1326.5983467658739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303565.66096489783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60713.132192979567</v>
      </c>
      <c r="M88" s="858"/>
      <c r="N88" s="54"/>
    </row>
    <row r="89" spans="1:14">
      <c r="B89" s="92" t="s">
        <v>973</v>
      </c>
      <c r="C89" s="93"/>
      <c r="D89" s="93"/>
      <c r="E89" s="93"/>
      <c r="F89" s="93"/>
      <c r="G89" s="93"/>
      <c r="H89" s="93"/>
      <c r="I89" s="90"/>
      <c r="J89" s="91"/>
      <c r="K89" s="308">
        <v>0.05</v>
      </c>
      <c r="L89" s="857">
        <f>N83*K89</f>
        <v>15178.283048244892</v>
      </c>
      <c r="M89" s="858"/>
      <c r="N89" s="54"/>
    </row>
    <row r="90" spans="1:14" ht="15.75" thickBot="1">
      <c r="B90" s="94" t="s">
        <v>974</v>
      </c>
      <c r="C90" s="95"/>
      <c r="D90" s="95"/>
      <c r="E90" s="95"/>
      <c r="F90" s="95"/>
      <c r="G90" s="95"/>
      <c r="H90" s="95"/>
      <c r="I90" s="96"/>
      <c r="J90" s="97"/>
      <c r="K90" s="309">
        <v>0.05</v>
      </c>
      <c r="L90" s="859">
        <f>N83*K90</f>
        <v>15178.283048244892</v>
      </c>
      <c r="M90" s="860"/>
      <c r="N90" s="54"/>
    </row>
    <row r="91" spans="1:14" ht="15.75" thickBot="1">
      <c r="B91" s="823" t="s">
        <v>953</v>
      </c>
      <c r="C91" s="824"/>
      <c r="D91" s="824"/>
      <c r="E91" s="824"/>
      <c r="F91" s="824"/>
      <c r="G91" s="824"/>
      <c r="H91" s="824"/>
      <c r="I91" s="824"/>
      <c r="J91" s="824"/>
      <c r="K91" s="824"/>
      <c r="L91" s="824"/>
      <c r="M91" s="825"/>
      <c r="N91" s="55">
        <f>L88+L89+L90</f>
        <v>91069.69828946935</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394635.35925436718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7212.0366204616566</v>
      </c>
      <c r="L36" s="274"/>
      <c r="M36" s="340">
        <v>1</v>
      </c>
      <c r="N36" s="276">
        <f>K36/M36</f>
        <v>7212.0366204616566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2698.6712180720406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9910.7078385336972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71849.197551715755</v>
      </c>
      <c r="N48" s="276">
        <f>K48*M48</f>
        <v>36211.995566064739</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12.495331525928451</v>
      </c>
      <c r="N49" s="276">
        <f>K49*M49</f>
        <v>1386.981799378058</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68540.017252599035</v>
      </c>
      <c r="N50" s="276">
        <f>K50*M50</f>
        <v>27416.006901039615</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76325.650070879623</v>
      </c>
      <c r="N51" s="276">
        <f>K51*M51</f>
        <v>28851.095726792497</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436.29532578033508</v>
      </c>
      <c r="N52" s="276">
        <f>K52*M52</f>
        <v>68062.070821732268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161928.15081500716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827">
        <f>VLOOKUP(A64,TRANSPORTE!A2:D117,4,FALSE)</f>
        <v>868.77117771151472</v>
      </c>
      <c r="M64" s="828"/>
      <c r="N64" s="291">
        <f>K64*L64</f>
        <v>328.39550517495258</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827">
        <f>VLOOKUP(A65,TRANSPORTE!A3:D117,4,FALSE)</f>
        <v>927.70536286621393</v>
      </c>
      <c r="M65" s="828"/>
      <c r="N65" s="291">
        <f>K65*L65</f>
        <v>467.56350288457185</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827">
        <f>VLOOKUP(A66,TRANSPORTE!A3:D117,4,FALSE)</f>
        <v>935.83421599100006</v>
      </c>
      <c r="M66" s="828"/>
      <c r="N66" s="291">
        <f>K66*L66</f>
        <v>374.33368639640003</v>
      </c>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1170.2926944559244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53973.424361440804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226982.5757094376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45396.515141887525</v>
      </c>
      <c r="M88" s="858"/>
      <c r="N88" s="54"/>
    </row>
    <row r="89" spans="1:14">
      <c r="B89" s="92" t="s">
        <v>973</v>
      </c>
      <c r="C89" s="93"/>
      <c r="D89" s="93"/>
      <c r="E89" s="93"/>
      <c r="F89" s="93"/>
      <c r="G89" s="93"/>
      <c r="H89" s="93"/>
      <c r="I89" s="90"/>
      <c r="J89" s="91"/>
      <c r="K89" s="308">
        <v>0.05</v>
      </c>
      <c r="L89" s="857">
        <f>N83*K89</f>
        <v>11349.128785471881</v>
      </c>
      <c r="M89" s="858"/>
      <c r="N89" s="54"/>
    </row>
    <row r="90" spans="1:14" ht="15.75" thickBot="1">
      <c r="B90" s="94" t="s">
        <v>974</v>
      </c>
      <c r="C90" s="95"/>
      <c r="D90" s="95"/>
      <c r="E90" s="95"/>
      <c r="F90" s="95"/>
      <c r="G90" s="95"/>
      <c r="H90" s="95"/>
      <c r="I90" s="96"/>
      <c r="J90" s="97"/>
      <c r="K90" s="309">
        <v>0.05</v>
      </c>
      <c r="L90" s="859">
        <f>N83*K90</f>
        <v>11349.128785471881</v>
      </c>
      <c r="M90" s="860"/>
      <c r="N90" s="54"/>
    </row>
    <row r="91" spans="1:14" ht="15.75" thickBot="1">
      <c r="B91" s="823" t="s">
        <v>953</v>
      </c>
      <c r="C91" s="824"/>
      <c r="D91" s="824"/>
      <c r="E91" s="824"/>
      <c r="F91" s="824"/>
      <c r="G91" s="824"/>
      <c r="H91" s="824"/>
      <c r="I91" s="824"/>
      <c r="J91" s="824"/>
      <c r="K91" s="824"/>
      <c r="L91" s="824"/>
      <c r="M91" s="825"/>
      <c r="N91" s="55">
        <f>L88+L89+L90</f>
        <v>68094.772712831284</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295077.34842226887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5431.9147465818405</v>
      </c>
      <c r="L36" s="274"/>
      <c r="M36" s="340">
        <v>1</v>
      </c>
      <c r="N36" s="276">
        <f>K36/M36</f>
        <v>5431.9147465818405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7014.7338266665938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2809.3670380795802</v>
      </c>
      <c r="N48" s="276">
        <f>K48*M48</f>
        <v>95833.128402970644</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39679.966538212961</v>
      </c>
      <c r="N49" s="276">
        <f>K49*M49</f>
        <v>5951.9949807319435</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427650.63891964691</v>
      </c>
      <c r="N50" s="276">
        <f>K50*M50</f>
        <v>53883.980503875508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30380.316050040707</v>
      </c>
      <c r="N51" s="276">
        <f>K51*M51</f>
        <v>30380.316050040707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186049.4199376188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827">
        <f>VLOOKUP(A61,TRANSPORTE!A3:D117,4,FALSE)</f>
        <v>911.44765661664178</v>
      </c>
      <c r="M61" s="828"/>
      <c r="N61" s="291">
        <f>K61*L61</f>
        <v>114.84240473369687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114.84240473369687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272319.95017325674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54463.990034651353</v>
      </c>
      <c r="M85" s="858"/>
      <c r="N85" s="54"/>
    </row>
    <row r="86" spans="1:14">
      <c r="B86" s="92" t="s">
        <v>973</v>
      </c>
      <c r="C86" s="93"/>
      <c r="D86" s="93"/>
      <c r="E86" s="93"/>
      <c r="F86" s="93"/>
      <c r="G86" s="93"/>
      <c r="H86" s="93"/>
      <c r="I86" s="90"/>
      <c r="J86" s="91"/>
      <c r="K86" s="308">
        <v>0.05</v>
      </c>
      <c r="L86" s="857">
        <f>N80*K86</f>
        <v>13615.997508662838</v>
      </c>
      <c r="M86" s="858"/>
      <c r="N86" s="54"/>
    </row>
    <row r="87" spans="1:14" ht="15.75" thickBot="1">
      <c r="B87" s="94" t="s">
        <v>974</v>
      </c>
      <c r="C87" s="95"/>
      <c r="D87" s="95"/>
      <c r="E87" s="95"/>
      <c r="F87" s="95"/>
      <c r="G87" s="95"/>
      <c r="H87" s="95"/>
      <c r="I87" s="96"/>
      <c r="J87" s="97"/>
      <c r="K87" s="309">
        <v>0.05</v>
      </c>
      <c r="L87" s="859">
        <f>N80*K87</f>
        <v>13615.997508662838</v>
      </c>
      <c r="M87" s="860"/>
      <c r="N87" s="54"/>
    </row>
    <row r="88" spans="1:14" ht="15.75" thickBot="1">
      <c r="B88" s="823" t="s">
        <v>953</v>
      </c>
      <c r="C88" s="824"/>
      <c r="D88" s="824"/>
      <c r="E88" s="824"/>
      <c r="F88" s="824"/>
      <c r="G88" s="824"/>
      <c r="H88" s="824"/>
      <c r="I88" s="824"/>
      <c r="J88" s="824"/>
      <c r="K88" s="824"/>
      <c r="L88" s="824"/>
      <c r="M88" s="825"/>
      <c r="N88" s="55">
        <f>L85+L86+L87</f>
        <v>81695.985051977026</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354015.93522523378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5431.9147465818405</v>
      </c>
      <c r="L36" s="274"/>
      <c r="M36" s="340">
        <v>1</v>
      </c>
      <c r="N36" s="276">
        <f>K36/M36</f>
        <v>5431.9147465818405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7014.7338266665938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2809.3670380795802</v>
      </c>
      <c r="N48" s="276">
        <f>K48*M48</f>
        <v>95833.128402970644</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39679.966538212961</v>
      </c>
      <c r="N49" s="276">
        <f>K49*M49</f>
        <v>5951.9949807319435</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424964.14264157228</v>
      </c>
      <c r="N50" s="276">
        <f>K50*M50</f>
        <v>53545.481972838104</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30380.316050040707</v>
      </c>
      <c r="N51" s="276">
        <f>K51*M51</f>
        <v>30380.316050040707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185710.92140658142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827">
        <f>VLOOKUP(A61,TRANSPORTE!A3:D117,4,FALSE)</f>
        <v>911.44765661664178</v>
      </c>
      <c r="M61" s="828"/>
      <c r="N61" s="291">
        <f>K61*L61</f>
        <v>114.84240473369687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114.84240473369687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271981.45164221938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54396.29032844388</v>
      </c>
      <c r="M85" s="858"/>
      <c r="N85" s="54"/>
    </row>
    <row r="86" spans="1:14">
      <c r="B86" s="92" t="s">
        <v>973</v>
      </c>
      <c r="C86" s="93"/>
      <c r="D86" s="93"/>
      <c r="E86" s="93"/>
      <c r="F86" s="93"/>
      <c r="G86" s="93"/>
      <c r="H86" s="93"/>
      <c r="I86" s="90"/>
      <c r="J86" s="91"/>
      <c r="K86" s="308">
        <v>0.05</v>
      </c>
      <c r="L86" s="857">
        <f>N80*K86</f>
        <v>13599.07258211097</v>
      </c>
      <c r="M86" s="858"/>
      <c r="N86" s="54"/>
    </row>
    <row r="87" spans="1:14" ht="15.75" thickBot="1">
      <c r="B87" s="94" t="s">
        <v>974</v>
      </c>
      <c r="C87" s="95"/>
      <c r="D87" s="95"/>
      <c r="E87" s="95"/>
      <c r="F87" s="95"/>
      <c r="G87" s="95"/>
      <c r="H87" s="95"/>
      <c r="I87" s="96"/>
      <c r="J87" s="97"/>
      <c r="K87" s="309">
        <v>0.05</v>
      </c>
      <c r="L87" s="859">
        <f>N80*K87</f>
        <v>13599.07258211097</v>
      </c>
      <c r="M87" s="860"/>
      <c r="N87" s="54"/>
    </row>
    <row r="88" spans="1:14" ht="15.75" thickBot="1">
      <c r="B88" s="823" t="s">
        <v>953</v>
      </c>
      <c r="C88" s="824"/>
      <c r="D88" s="824"/>
      <c r="E88" s="824"/>
      <c r="F88" s="824"/>
      <c r="G88" s="824"/>
      <c r="H88" s="824"/>
      <c r="I88" s="824"/>
      <c r="J88" s="824"/>
      <c r="K88" s="824"/>
      <c r="L88" s="824"/>
      <c r="M88" s="825"/>
      <c r="N88" s="55">
        <f>L85+L86+L87</f>
        <v>81594.435492665812</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353575.88713488518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682.54958707048968</v>
      </c>
      <c r="L36" s="274"/>
      <c r="M36" s="340">
        <v>37.5</v>
      </c>
      <c r="N36" s="276">
        <f>K36/M36</f>
        <v>18.201322321879726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34.283046683320521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2809.3670380795802</v>
      </c>
      <c r="N48" s="276">
        <f>K48*M48</f>
        <v>2949.8353899835593</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4841.9409662972748</v>
      </c>
      <c r="N49" s="276">
        <f>K49*M49</f>
        <v>145.25822898891823</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3095.0936189724775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3933.4628837278378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786.69257674556764</v>
      </c>
      <c r="M85" s="858"/>
      <c r="N85" s="54"/>
    </row>
    <row r="86" spans="1:14">
      <c r="B86" s="92" t="s">
        <v>973</v>
      </c>
      <c r="C86" s="93"/>
      <c r="D86" s="93"/>
      <c r="E86" s="93"/>
      <c r="F86" s="93"/>
      <c r="G86" s="93"/>
      <c r="H86" s="93"/>
      <c r="I86" s="90"/>
      <c r="J86" s="91"/>
      <c r="K86" s="308">
        <v>0.05</v>
      </c>
      <c r="L86" s="857">
        <f>N80*K86</f>
        <v>196.67314418639191</v>
      </c>
      <c r="M86" s="858"/>
      <c r="N86" s="54"/>
    </row>
    <row r="87" spans="1:14" ht="15.75" thickBot="1">
      <c r="B87" s="94" t="s">
        <v>974</v>
      </c>
      <c r="C87" s="95"/>
      <c r="D87" s="95"/>
      <c r="E87" s="95"/>
      <c r="F87" s="95"/>
      <c r="G87" s="95"/>
      <c r="H87" s="95"/>
      <c r="I87" s="96"/>
      <c r="J87" s="97"/>
      <c r="K87" s="309">
        <v>0.05</v>
      </c>
      <c r="L87" s="859">
        <f>N80*K87</f>
        <v>196.67314418639191</v>
      </c>
      <c r="M87" s="860"/>
      <c r="N87" s="54"/>
    </row>
    <row r="88" spans="1:14" ht="15.75" thickBot="1">
      <c r="B88" s="823" t="s">
        <v>953</v>
      </c>
      <c r="C88" s="824"/>
      <c r="D88" s="824"/>
      <c r="E88" s="824"/>
      <c r="F88" s="824"/>
      <c r="G88" s="824"/>
      <c r="H88" s="824"/>
      <c r="I88" s="824"/>
      <c r="J88" s="824"/>
      <c r="K88" s="824"/>
      <c r="L88" s="824"/>
      <c r="M88" s="825"/>
      <c r="N88" s="55">
        <f>L85+L86+L87</f>
        <v>1180.0388651183514</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5113.501748846189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682.54958707048968</v>
      </c>
      <c r="L36" s="274"/>
      <c r="M36" s="340">
        <v>37.5</v>
      </c>
      <c r="N36" s="276">
        <f>K36/M36</f>
        <v>18.201322321879726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34.283046683320521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2275.1916153461389</v>
      </c>
      <c r="N48" s="276">
        <f>K48*M48</f>
        <v>2388.9511961134458</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4841.9409662972748</v>
      </c>
      <c r="N49" s="276">
        <f>K49*M49</f>
        <v>145.25822898891823</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2534.2094251023641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3372.5786898577244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674.51573797154492</v>
      </c>
      <c r="M85" s="858"/>
      <c r="N85" s="54"/>
    </row>
    <row r="86" spans="1:14">
      <c r="B86" s="92" t="s">
        <v>973</v>
      </c>
      <c r="C86" s="93"/>
      <c r="D86" s="93"/>
      <c r="E86" s="93"/>
      <c r="F86" s="93"/>
      <c r="G86" s="93"/>
      <c r="H86" s="93"/>
      <c r="I86" s="90"/>
      <c r="J86" s="91"/>
      <c r="K86" s="308">
        <v>0.05</v>
      </c>
      <c r="L86" s="857">
        <f>N80*K86</f>
        <v>168.62893449288623</v>
      </c>
      <c r="M86" s="858"/>
      <c r="N86" s="54"/>
    </row>
    <row r="87" spans="1:14" ht="15.75" thickBot="1">
      <c r="B87" s="94" t="s">
        <v>974</v>
      </c>
      <c r="C87" s="95"/>
      <c r="D87" s="95"/>
      <c r="E87" s="95"/>
      <c r="F87" s="95"/>
      <c r="G87" s="95"/>
      <c r="H87" s="95"/>
      <c r="I87" s="96"/>
      <c r="J87" s="97"/>
      <c r="K87" s="309">
        <v>0.05</v>
      </c>
      <c r="L87" s="859">
        <f>N80*K87</f>
        <v>168.62893449288623</v>
      </c>
      <c r="M87" s="860"/>
      <c r="N87" s="54"/>
    </row>
    <row r="88" spans="1:14" ht="15.75" thickBot="1">
      <c r="B88" s="823" t="s">
        <v>953</v>
      </c>
      <c r="C88" s="824"/>
      <c r="D88" s="824"/>
      <c r="E88" s="824"/>
      <c r="F88" s="824"/>
      <c r="G88" s="824"/>
      <c r="H88" s="824"/>
      <c r="I88" s="824"/>
      <c r="J88" s="824"/>
      <c r="K88" s="824"/>
      <c r="L88" s="824"/>
      <c r="M88" s="825"/>
      <c r="N88" s="55">
        <f>L85+L86+L87</f>
        <v>1011.7736069573173</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4384.3522968150419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22327.814360949698</v>
      </c>
      <c r="L36" s="274"/>
      <c r="M36" s="340">
        <v>670</v>
      </c>
      <c r="N36" s="276">
        <f>K36/M36</f>
        <v>33.325096061118956</v>
      </c>
    </row>
    <row r="37" spans="1:14">
      <c r="A37" s="116" t="s">
        <v>125</v>
      </c>
      <c r="B37" s="836" t="str">
        <f>VLOOKUP(A37,EQUIPOS!A7:D154,3,FALSE)</f>
        <v>Bomba para gato de tensionamiento</v>
      </c>
      <c r="C37" s="837"/>
      <c r="D37" s="837"/>
      <c r="E37" s="837"/>
      <c r="F37" s="837"/>
      <c r="G37" s="837"/>
      <c r="H37" s="838"/>
      <c r="I37" s="425"/>
      <c r="J37" s="426"/>
      <c r="K37" s="273">
        <f>VLOOKUP(A37,EQUIPOS!A7:D164,4,FALSE)</f>
        <v>54849.11517798491</v>
      </c>
      <c r="L37" s="339"/>
      <c r="M37" s="340">
        <v>670</v>
      </c>
      <c r="N37" s="276">
        <f>K37/M37</f>
        <v>81.864351011917776</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165404.85567091513</v>
      </c>
      <c r="L38" s="427"/>
      <c r="M38" s="428">
        <v>670</v>
      </c>
      <c r="N38" s="276">
        <f>K38/M38</f>
        <v>246.87291891181363</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368.4787314658775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16590.6764335515</v>
      </c>
      <c r="N48" s="276">
        <f t="shared" ref="N48:N53" si="0">K48*M48</f>
        <v>66.362705734206003</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18428.531445490145</v>
      </c>
      <c r="N49" s="276">
        <f t="shared" si="0"/>
        <v>73.71412578196059</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775.7518322347247</v>
      </c>
      <c r="N50" s="276">
        <f t="shared" si="0"/>
        <v>15.515036644694494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5758.2652781986944</v>
      </c>
      <c r="N51" s="276">
        <f t="shared" si="0"/>
        <v>489.45254864688906</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76543.277094956211</v>
      </c>
      <c r="N52" s="276">
        <f t="shared" si="0"/>
        <v>76.54327709495621</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4841.9409662972748</v>
      </c>
      <c r="N53" s="276">
        <f t="shared" si="0"/>
        <v>96.838819325945494</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818.42651322865186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1507.7235187458846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301.5447037491769</v>
      </c>
      <c r="M85" s="858"/>
      <c r="N85" s="54"/>
    </row>
    <row r="86" spans="1:14">
      <c r="B86" s="92" t="s">
        <v>973</v>
      </c>
      <c r="C86" s="93"/>
      <c r="D86" s="93"/>
      <c r="E86" s="93"/>
      <c r="F86" s="93"/>
      <c r="G86" s="93"/>
      <c r="H86" s="93"/>
      <c r="I86" s="90"/>
      <c r="J86" s="91"/>
      <c r="K86" s="308">
        <v>0.05</v>
      </c>
      <c r="L86" s="857">
        <f>N80*K86</f>
        <v>75.386175937294226</v>
      </c>
      <c r="M86" s="858"/>
      <c r="N86" s="54"/>
    </row>
    <row r="87" spans="1:14" ht="15.75" thickBot="1">
      <c r="B87" s="94" t="s">
        <v>974</v>
      </c>
      <c r="C87" s="95"/>
      <c r="D87" s="95"/>
      <c r="E87" s="95"/>
      <c r="F87" s="95"/>
      <c r="G87" s="95"/>
      <c r="H87" s="95"/>
      <c r="I87" s="96"/>
      <c r="J87" s="97"/>
      <c r="K87" s="309">
        <v>0.05</v>
      </c>
      <c r="L87" s="859">
        <f>N80*K87</f>
        <v>75.386175937294226</v>
      </c>
      <c r="M87" s="860"/>
      <c r="N87" s="54"/>
    </row>
    <row r="88" spans="1:14" ht="15.75" thickBot="1">
      <c r="B88" s="823" t="s">
        <v>953</v>
      </c>
      <c r="C88" s="824"/>
      <c r="D88" s="824"/>
      <c r="E88" s="824"/>
      <c r="F88" s="824"/>
      <c r="G88" s="824"/>
      <c r="H88" s="824"/>
      <c r="I88" s="824"/>
      <c r="J88" s="824"/>
      <c r="K88" s="824"/>
      <c r="L88" s="824"/>
      <c r="M88" s="825"/>
      <c r="N88" s="55">
        <f>L85+L86+L87</f>
        <v>452.31705562376538</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1960.0405743696499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22327.814360949698</v>
      </c>
      <c r="L36" s="274"/>
      <c r="M36" s="340">
        <v>670</v>
      </c>
      <c r="N36" s="276">
        <f>K36/M36</f>
        <v>33.325096061118956</v>
      </c>
    </row>
    <row r="37" spans="1:14">
      <c r="A37" s="116" t="s">
        <v>125</v>
      </c>
      <c r="B37" s="836" t="str">
        <f>VLOOKUP(A37,EQUIPOS!A7:D154,3,FALSE)</f>
        <v>Bomba para gato de tensionamiento</v>
      </c>
      <c r="C37" s="837"/>
      <c r="D37" s="837"/>
      <c r="E37" s="837"/>
      <c r="F37" s="837"/>
      <c r="G37" s="837"/>
      <c r="H37" s="838"/>
      <c r="I37" s="425"/>
      <c r="J37" s="426"/>
      <c r="K37" s="273">
        <f>VLOOKUP(A37,EQUIPOS!A7:D164,4,FALSE)</f>
        <v>54849.11517798491</v>
      </c>
      <c r="L37" s="339"/>
      <c r="M37" s="340">
        <v>670</v>
      </c>
      <c r="N37" s="276">
        <f>K37/M37</f>
        <v>81.864351011917776</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165404.85567091513</v>
      </c>
      <c r="L38" s="427"/>
      <c r="M38" s="428">
        <v>670</v>
      </c>
      <c r="N38" s="276">
        <f>K38/M38</f>
        <v>246.87291891181363</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368.4787314658775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16590.6764335515</v>
      </c>
      <c r="N48" s="276">
        <f t="shared" ref="N48:N53" si="0">K48*M48</f>
        <v>66.362705734206003</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18428.531445490145</v>
      </c>
      <c r="N49" s="276">
        <f t="shared" si="0"/>
        <v>73.71412578196059</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775.7518322347247</v>
      </c>
      <c r="N50" s="276">
        <f t="shared" si="0"/>
        <v>15.515036644694494</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5758.2652781986944</v>
      </c>
      <c r="N51" s="276">
        <f t="shared" si="0"/>
        <v>31843.206988438782</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76543.277094956211</v>
      </c>
      <c r="N52" s="276">
        <f t="shared" si="0"/>
        <v>76.54327709495621</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4841.9409662972748</v>
      </c>
      <c r="N53" s="276">
        <f t="shared" si="0"/>
        <v>96.838819325945494</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32172.180953020543</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32861.477958537776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6572.295591707556</v>
      </c>
      <c r="M85" s="858"/>
      <c r="N85" s="54"/>
    </row>
    <row r="86" spans="1:14">
      <c r="B86" s="92" t="s">
        <v>973</v>
      </c>
      <c r="C86" s="93"/>
      <c r="D86" s="93"/>
      <c r="E86" s="93"/>
      <c r="F86" s="93"/>
      <c r="G86" s="93"/>
      <c r="H86" s="93"/>
      <c r="I86" s="90"/>
      <c r="J86" s="91"/>
      <c r="K86" s="308">
        <v>0.05</v>
      </c>
      <c r="L86" s="857">
        <f>N80*K86</f>
        <v>1643.073897926889</v>
      </c>
      <c r="M86" s="858"/>
      <c r="N86" s="54"/>
    </row>
    <row r="87" spans="1:14" ht="15.75" thickBot="1">
      <c r="B87" s="94" t="s">
        <v>974</v>
      </c>
      <c r="C87" s="95"/>
      <c r="D87" s="95"/>
      <c r="E87" s="95"/>
      <c r="F87" s="95"/>
      <c r="G87" s="95"/>
      <c r="H87" s="95"/>
      <c r="I87" s="96"/>
      <c r="J87" s="97"/>
      <c r="K87" s="309">
        <v>0.05</v>
      </c>
      <c r="L87" s="859">
        <f>N80*K87</f>
        <v>1643.073897926889</v>
      </c>
      <c r="M87" s="860"/>
      <c r="N87" s="54"/>
    </row>
    <row r="88" spans="1:14" ht="15.75" thickBot="1">
      <c r="B88" s="823" t="s">
        <v>953</v>
      </c>
      <c r="C88" s="824"/>
      <c r="D88" s="824"/>
      <c r="E88" s="824"/>
      <c r="F88" s="824"/>
      <c r="G88" s="824"/>
      <c r="H88" s="824"/>
      <c r="I88" s="824"/>
      <c r="J88" s="824"/>
      <c r="K88" s="824"/>
      <c r="L88" s="824"/>
      <c r="M88" s="825"/>
      <c r="N88" s="55">
        <f>L85+L86+L87</f>
        <v>9858.4433875613358</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42719.921346099116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981" t="s">
        <v>945</v>
      </c>
      <c r="M30" s="835"/>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9" t="s">
        <v>948</v>
      </c>
      <c r="J35" s="806"/>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956"/>
      <c r="D41" s="956"/>
      <c r="E41" s="41"/>
      <c r="F41" s="42"/>
      <c r="G41" s="42"/>
      <c r="H41" s="43"/>
      <c r="I41" s="39"/>
      <c r="J41" s="40"/>
      <c r="K41" s="283"/>
      <c r="L41" s="280"/>
      <c r="M41" s="405">
        <v>0.01</v>
      </c>
      <c r="N41" s="348">
        <f>N78*M41</f>
        <v>16.915937500000002</v>
      </c>
    </row>
    <row r="42" spans="1:14" ht="15.75" thickBot="1">
      <c r="B42" s="957"/>
      <c r="C42" s="958"/>
      <c r="D42" s="958"/>
      <c r="E42" s="958"/>
      <c r="F42" s="958"/>
      <c r="G42" s="958"/>
      <c r="H42" s="959"/>
      <c r="I42" s="845"/>
      <c r="J42" s="846"/>
      <c r="K42" s="44"/>
      <c r="L42" s="847"/>
      <c r="M42" s="960"/>
      <c r="N42" s="108"/>
    </row>
    <row r="43" spans="1:14" ht="15.75" thickBot="1">
      <c r="B43" s="823" t="s">
        <v>953</v>
      </c>
      <c r="C43" s="824"/>
      <c r="D43" s="824"/>
      <c r="E43" s="824"/>
      <c r="F43" s="824"/>
      <c r="G43" s="824"/>
      <c r="H43" s="824"/>
      <c r="I43" s="824"/>
      <c r="J43" s="824"/>
      <c r="K43" s="824"/>
      <c r="L43" s="824"/>
      <c r="M43" s="825"/>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213621.22904489996</v>
      </c>
      <c r="N48" s="276">
        <f>K48*M48</f>
        <v>213621.22904489996</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213621.22904489996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980"/>
      <c r="I71" s="76" t="s">
        <v>964</v>
      </c>
      <c r="J71" s="78" t="s">
        <v>1410</v>
      </c>
      <c r="K71" s="77" t="s">
        <v>966</v>
      </c>
      <c r="L71" s="851" t="s">
        <v>950</v>
      </c>
      <c r="M71" s="975"/>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46"/>
      <c r="I77" s="129"/>
      <c r="J77" s="129"/>
      <c r="K77" s="129"/>
      <c r="L77" s="979"/>
      <c r="M77" s="848"/>
      <c r="N77" s="130"/>
    </row>
    <row r="78" spans="1:15" ht="15.75" thickBot="1">
      <c r="B78" s="829" t="s">
        <v>953</v>
      </c>
      <c r="C78" s="830"/>
      <c r="D78" s="830"/>
      <c r="E78" s="830"/>
      <c r="F78" s="830"/>
      <c r="G78" s="830"/>
      <c r="H78" s="830"/>
      <c r="I78" s="830"/>
      <c r="J78" s="830"/>
      <c r="K78" s="830"/>
      <c r="L78" s="830"/>
      <c r="M78" s="831"/>
      <c r="N78" s="464">
        <f>SUM(N72:N77)</f>
        <v>1691.59375</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215329.73873239994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43065.947746479993</v>
      </c>
      <c r="M85" s="858"/>
      <c r="N85" s="54"/>
    </row>
    <row r="86" spans="1:14">
      <c r="B86" s="92" t="s">
        <v>973</v>
      </c>
      <c r="C86" s="93"/>
      <c r="D86" s="93"/>
      <c r="E86" s="93"/>
      <c r="F86" s="93"/>
      <c r="G86" s="93"/>
      <c r="H86" s="93"/>
      <c r="I86" s="90"/>
      <c r="J86" s="91"/>
      <c r="K86" s="308">
        <v>0.05</v>
      </c>
      <c r="L86" s="857">
        <f>N80*K86</f>
        <v>10766.486936619998</v>
      </c>
      <c r="M86" s="858"/>
      <c r="N86" s="54"/>
    </row>
    <row r="87" spans="1:14" ht="15.75" thickBot="1">
      <c r="B87" s="94" t="s">
        <v>974</v>
      </c>
      <c r="C87" s="95"/>
      <c r="D87" s="95"/>
      <c r="E87" s="95"/>
      <c r="F87" s="95"/>
      <c r="G87" s="95"/>
      <c r="H87" s="95"/>
      <c r="I87" s="96"/>
      <c r="J87" s="97"/>
      <c r="K87" s="309">
        <v>0.05</v>
      </c>
      <c r="L87" s="859">
        <f>N80*K87</f>
        <v>10766.486936619998</v>
      </c>
      <c r="M87" s="860"/>
      <c r="N87" s="54"/>
    </row>
    <row r="88" spans="1:14" ht="15.75" thickBot="1">
      <c r="B88" s="823" t="s">
        <v>953</v>
      </c>
      <c r="C88" s="824"/>
      <c r="D88" s="824"/>
      <c r="E88" s="824"/>
      <c r="F88" s="824"/>
      <c r="G88" s="824"/>
      <c r="H88" s="824"/>
      <c r="I88" s="824"/>
      <c r="J88" s="824"/>
      <c r="K88" s="824"/>
      <c r="L88" s="824"/>
      <c r="M88" s="825"/>
      <c r="N88" s="55">
        <f>L85+L86+L87</f>
        <v>64598.921619719993</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279928.66035211994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N78*M41</f>
        <v>54.131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35339.713132681711</v>
      </c>
      <c r="N48" s="276">
        <f>K48*M48</f>
        <v>37106.6987893158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37106.6987893158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975"/>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1082.6199999999999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38243.449789315804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7648.689957863161</v>
      </c>
      <c r="M85" s="858"/>
      <c r="N85" s="54"/>
    </row>
    <row r="86" spans="1:14">
      <c r="B86" s="92" t="s">
        <v>973</v>
      </c>
      <c r="C86" s="93"/>
      <c r="D86" s="93"/>
      <c r="E86" s="93"/>
      <c r="F86" s="93"/>
      <c r="G86" s="93"/>
      <c r="H86" s="93"/>
      <c r="I86" s="90"/>
      <c r="J86" s="91"/>
      <c r="K86" s="308">
        <v>0.05</v>
      </c>
      <c r="L86" s="857">
        <f>N80*K86</f>
        <v>1912.1724894657902</v>
      </c>
      <c r="M86" s="858"/>
      <c r="N86" s="54"/>
    </row>
    <row r="87" spans="1:14" ht="15.75" thickBot="1">
      <c r="B87" s="94" t="s">
        <v>974</v>
      </c>
      <c r="C87" s="95"/>
      <c r="D87" s="95"/>
      <c r="E87" s="95"/>
      <c r="F87" s="95"/>
      <c r="G87" s="95"/>
      <c r="H87" s="95"/>
      <c r="I87" s="96"/>
      <c r="J87" s="97"/>
      <c r="K87" s="309">
        <v>0.05</v>
      </c>
      <c r="L87" s="859">
        <f>N80*K87</f>
        <v>1912.1724894657902</v>
      </c>
      <c r="M87" s="860"/>
      <c r="N87" s="54"/>
    </row>
    <row r="88" spans="1:14" ht="15.75" thickBot="1">
      <c r="B88" s="823" t="s">
        <v>953</v>
      </c>
      <c r="C88" s="824"/>
      <c r="D88" s="824"/>
      <c r="E88" s="824"/>
      <c r="F88" s="824"/>
      <c r="G88" s="824"/>
      <c r="H88" s="824"/>
      <c r="I88" s="824"/>
      <c r="J88" s="824"/>
      <c r="K88" s="824"/>
      <c r="L88" s="824"/>
      <c r="M88" s="825"/>
      <c r="N88" s="55">
        <f>L85+L86+L87</f>
        <v>11473.034936794742</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192">
        <f>N80+N88</f>
        <v>49716.484726110546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3694.5157976751393</v>
      </c>
      <c r="L36" s="274"/>
      <c r="M36" s="340">
        <v>40</v>
      </c>
      <c r="N36" s="276">
        <f>K36/M36</f>
        <v>92.36289494187848</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16454.429389645666</v>
      </c>
      <c r="L37" s="339"/>
      <c r="M37" s="340">
        <v>40</v>
      </c>
      <c r="N37" s="276">
        <f t="shared" ref="N37:N43" si="0">K37/M37</f>
        <v>411.36073474114164</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12390.665454702883</v>
      </c>
      <c r="L38" s="339"/>
      <c r="M38" s="340">
        <v>40</v>
      </c>
      <c r="N38" s="276">
        <f t="shared" si="0"/>
        <v>309.76663636757206</v>
      </c>
    </row>
    <row r="39" spans="1:14">
      <c r="A39" s="116" t="s">
        <v>208</v>
      </c>
      <c r="B39" s="836" t="str">
        <f>VLOOKUP(A39,EQUIPOS!A9:D154,3,FALSE)</f>
        <v>Equipo de soldadura 400</v>
      </c>
      <c r="C39" s="837"/>
      <c r="D39" s="837"/>
      <c r="E39" s="837"/>
      <c r="F39" s="837"/>
      <c r="G39" s="837"/>
      <c r="H39" s="838"/>
      <c r="I39" s="425"/>
      <c r="J39" s="426"/>
      <c r="K39" s="273">
        <f>VLOOKUP(A39,EQUIPOS!A9:D166,4,FALSE)</f>
        <v>14773.994340703119</v>
      </c>
      <c r="L39" s="339"/>
      <c r="M39" s="340">
        <v>40</v>
      </c>
      <c r="N39" s="276">
        <f t="shared" si="0"/>
        <v>369.34985851757796</v>
      </c>
    </row>
    <row r="40" spans="1:14">
      <c r="A40" s="116" t="s">
        <v>210</v>
      </c>
      <c r="B40" s="836" t="str">
        <f>VLOOKUP(A40,EQUIPOS!A10:D154,3,FALSE)</f>
        <v>Equipo de soldadura 600</v>
      </c>
      <c r="C40" s="837"/>
      <c r="D40" s="837"/>
      <c r="E40" s="837"/>
      <c r="F40" s="837"/>
      <c r="G40" s="837"/>
      <c r="H40" s="838"/>
      <c r="I40" s="425"/>
      <c r="J40" s="426"/>
      <c r="K40" s="273">
        <f>VLOOKUP(A40,EQUIPOS!A10:D167,4,FALSE)</f>
        <v>17119.686364227036</v>
      </c>
      <c r="L40" s="339"/>
      <c r="M40" s="340">
        <v>40</v>
      </c>
      <c r="N40" s="276">
        <f t="shared" si="0"/>
        <v>427.99215910567591</v>
      </c>
    </row>
    <row r="41" spans="1:14">
      <c r="A41" s="116" t="s">
        <v>202</v>
      </c>
      <c r="B41" s="836" t="str">
        <f>VLOOKUP(A41,EQUIPOS!A11:D155,3,FALSE)</f>
        <v xml:space="preserve">Equipo de rayos X y/o ultrasonido
</v>
      </c>
      <c r="C41" s="837"/>
      <c r="D41" s="837"/>
      <c r="E41" s="837"/>
      <c r="F41" s="837"/>
      <c r="G41" s="837"/>
      <c r="H41" s="838"/>
      <c r="I41" s="425"/>
      <c r="J41" s="426"/>
      <c r="K41" s="273">
        <f>VLOOKUP(A41,EQUIPOS!A11:D168,4,FALSE)</f>
        <v>60150.826724648687</v>
      </c>
      <c r="L41" s="339"/>
      <c r="M41" s="340">
        <v>4000</v>
      </c>
      <c r="N41" s="276">
        <f t="shared" si="0"/>
        <v>15.037706681162172</v>
      </c>
    </row>
    <row r="42" spans="1:14">
      <c r="A42" s="116" t="s">
        <v>294</v>
      </c>
      <c r="B42" s="836" t="str">
        <f>VLOOKUP(A42,EQUIPOS!A12:D156,3,FALSE)</f>
        <v>Puente grúa</v>
      </c>
      <c r="C42" s="837"/>
      <c r="D42" s="837"/>
      <c r="E42" s="837"/>
      <c r="F42" s="837"/>
      <c r="G42" s="837"/>
      <c r="H42" s="838"/>
      <c r="I42" s="425"/>
      <c r="J42" s="426"/>
      <c r="K42" s="273">
        <f>VLOOKUP(A42,EQUIPOS!A12:D169,4,FALSE)</f>
        <v>504128.48025776533</v>
      </c>
      <c r="L42" s="339"/>
      <c r="M42" s="340">
        <v>40000</v>
      </c>
      <c r="N42" s="276">
        <f t="shared" si="0"/>
        <v>12.603212006444133</v>
      </c>
    </row>
    <row r="43" spans="1:14">
      <c r="A43" s="116" t="s">
        <v>334</v>
      </c>
      <c r="B43" s="836" t="str">
        <f>VLOOKUP(A43,EQUIPOS!A13:D157,3,FALSE)</f>
        <v>Taladro industrial</v>
      </c>
      <c r="C43" s="837"/>
      <c r="D43" s="837"/>
      <c r="E43" s="837"/>
      <c r="F43" s="837"/>
      <c r="G43" s="837"/>
      <c r="H43" s="838"/>
      <c r="I43" s="425"/>
      <c r="J43" s="426"/>
      <c r="K43" s="273">
        <f>VLOOKUP(A43,EQUIPOS!A13:D170,4,FALSE)</f>
        <v>3827.7706350912858</v>
      </c>
      <c r="L43" s="339"/>
      <c r="M43" s="340">
        <v>40</v>
      </c>
      <c r="N43" s="276">
        <f t="shared" si="0"/>
        <v>95.694265877282149</v>
      </c>
    </row>
    <row r="44" spans="1:14">
      <c r="B44" s="836"/>
      <c r="C44" s="837"/>
      <c r="D44" s="837"/>
      <c r="E44" s="837"/>
      <c r="F44" s="837"/>
      <c r="G44" s="837"/>
      <c r="H44" s="838"/>
      <c r="I44" s="39"/>
      <c r="J44" s="40"/>
      <c r="K44" s="273"/>
      <c r="L44" s="280"/>
      <c r="M44" s="340"/>
      <c r="N44" s="276"/>
    </row>
    <row r="45" spans="1:14">
      <c r="B45" s="324"/>
      <c r="C45" s="325"/>
      <c r="D45" s="325"/>
      <c r="E45" s="325"/>
      <c r="F45" s="327"/>
      <c r="G45" s="327"/>
      <c r="H45" s="128"/>
      <c r="I45" s="39"/>
      <c r="J45" s="40"/>
      <c r="K45" s="273"/>
      <c r="L45" s="280"/>
      <c r="M45" s="281"/>
      <c r="N45" s="277"/>
    </row>
    <row r="46" spans="1:14">
      <c r="B46" s="843" t="s">
        <v>952</v>
      </c>
      <c r="C46" s="844"/>
      <c r="D46" s="844"/>
      <c r="E46" s="41"/>
      <c r="F46" s="42"/>
      <c r="G46" s="42"/>
      <c r="H46" s="43"/>
      <c r="I46" s="39"/>
      <c r="J46" s="40"/>
      <c r="K46" s="283"/>
      <c r="L46" s="280"/>
      <c r="M46" s="405">
        <v>0.1</v>
      </c>
      <c r="N46" s="348">
        <f>N83*M46</f>
        <v>201.60799618480041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SUM(N36:N46)</f>
        <v>1935.7754644235351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22727.966768036691</v>
      </c>
      <c r="N53" s="276">
        <f t="shared" ref="N53:N58" si="1">K53*M53</f>
        <v>113.63983384018346</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4026.6205842304435</v>
      </c>
      <c r="N54" s="276">
        <f t="shared" si="1"/>
        <v>20.133102921152219</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731734.94437938742</v>
      </c>
      <c r="N55" s="276">
        <f t="shared" si="1"/>
        <v>3658.6747218969372</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9569.3413936068719</v>
      </c>
      <c r="N56" s="276">
        <f t="shared" si="1"/>
        <v>95.693413936068723</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18014.102949880184</v>
      </c>
      <c r="N57" s="276">
        <f t="shared" si="1"/>
        <v>180.14102949880183</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3111.3375499561844</v>
      </c>
      <c r="N58" s="276">
        <f t="shared" si="1"/>
        <v>3111.3375499561844</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3" t="s">
        <v>953</v>
      </c>
      <c r="C61" s="824"/>
      <c r="D61" s="824"/>
      <c r="E61" s="824"/>
      <c r="F61" s="824"/>
      <c r="G61" s="824"/>
      <c r="H61" s="824"/>
      <c r="I61" s="824"/>
      <c r="J61" s="824"/>
      <c r="K61" s="824"/>
      <c r="L61" s="824"/>
      <c r="M61" s="825"/>
      <c r="N61" s="398">
        <f>SUM(N53:N60)</f>
        <v>7179.6196520493277</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B66" s="49"/>
      <c r="C66" s="321"/>
      <c r="D66" s="321"/>
      <c r="E66" s="321"/>
      <c r="F66" s="321"/>
      <c r="G66" s="321"/>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315"/>
      <c r="I68" s="283"/>
      <c r="J68" s="290"/>
      <c r="K68" s="283"/>
      <c r="L68" s="827"/>
      <c r="M68" s="828"/>
      <c r="N68" s="291"/>
    </row>
    <row r="69" spans="1:15">
      <c r="B69" s="49"/>
      <c r="C69" s="50"/>
      <c r="D69" s="50"/>
      <c r="E69" s="50"/>
      <c r="F69" s="50"/>
      <c r="G69" s="50"/>
      <c r="H69" s="315"/>
      <c r="I69" s="283"/>
      <c r="J69" s="290"/>
      <c r="K69" s="283"/>
      <c r="L69" s="827"/>
      <c r="M69" s="828"/>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1410</v>
      </c>
      <c r="K76" s="77" t="s">
        <v>966</v>
      </c>
      <c r="L76" s="851" t="s">
        <v>950</v>
      </c>
      <c r="M76" s="85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4"/>
      <c r="J82" s="475"/>
      <c r="K82" s="478"/>
      <c r="L82" s="479"/>
      <c r="M82" s="480"/>
      <c r="N82" s="444"/>
    </row>
    <row r="83" spans="1:14" ht="15.75" thickBot="1">
      <c r="B83" s="829" t="s">
        <v>953</v>
      </c>
      <c r="C83" s="830"/>
      <c r="D83" s="830"/>
      <c r="E83" s="830"/>
      <c r="F83" s="830"/>
      <c r="G83" s="830"/>
      <c r="H83" s="830"/>
      <c r="I83" s="830"/>
      <c r="J83" s="830"/>
      <c r="K83" s="830"/>
      <c r="L83" s="830"/>
      <c r="M83" s="831"/>
      <c r="N83" s="464">
        <f>SUM(N77:N82)</f>
        <v>2016.0799618480041</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11131.475078320866</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2226.2950156641732</v>
      </c>
      <c r="M90" s="858"/>
      <c r="N90" s="54"/>
    </row>
    <row r="91" spans="1:14">
      <c r="B91" s="92" t="s">
        <v>973</v>
      </c>
      <c r="C91" s="93"/>
      <c r="D91" s="93"/>
      <c r="E91" s="93"/>
      <c r="F91" s="93"/>
      <c r="G91" s="93"/>
      <c r="H91" s="93"/>
      <c r="I91" s="90"/>
      <c r="J91" s="91"/>
      <c r="K91" s="308">
        <v>0.05</v>
      </c>
      <c r="L91" s="857">
        <f>N85*K91</f>
        <v>556.5737539160433</v>
      </c>
      <c r="M91" s="858"/>
      <c r="N91" s="54"/>
    </row>
    <row r="92" spans="1:14" ht="15.75" thickBot="1">
      <c r="B92" s="94" t="s">
        <v>974</v>
      </c>
      <c r="C92" s="95"/>
      <c r="D92" s="95"/>
      <c r="E92" s="95"/>
      <c r="F92" s="95"/>
      <c r="G92" s="95"/>
      <c r="H92" s="95"/>
      <c r="I92" s="96"/>
      <c r="J92" s="97"/>
      <c r="K92" s="309">
        <v>0.05</v>
      </c>
      <c r="L92" s="859">
        <f>N85*K92</f>
        <v>556.5737539160433</v>
      </c>
      <c r="M92" s="860"/>
      <c r="N92" s="54"/>
    </row>
    <row r="93" spans="1:14" ht="15.75" thickBot="1">
      <c r="B93" s="823" t="s">
        <v>953</v>
      </c>
      <c r="C93" s="824"/>
      <c r="D93" s="824"/>
      <c r="E93" s="824"/>
      <c r="F93" s="824"/>
      <c r="G93" s="824"/>
      <c r="H93" s="824"/>
      <c r="I93" s="824"/>
      <c r="J93" s="824"/>
      <c r="K93" s="824"/>
      <c r="L93" s="824"/>
      <c r="M93" s="825"/>
      <c r="N93" s="55">
        <f>L90+L91+L92</f>
        <v>3339.4425234962596</v>
      </c>
    </row>
    <row r="94" spans="1:14" ht="15.75" thickBot="1">
      <c r="B94" s="36"/>
      <c r="C94" s="37"/>
      <c r="D94" s="37"/>
      <c r="E94" s="37"/>
      <c r="F94" s="37"/>
      <c r="G94" s="37"/>
      <c r="H94" s="37"/>
      <c r="I94" s="37"/>
      <c r="J94" s="37"/>
      <c r="K94" s="37"/>
      <c r="L94" s="37"/>
      <c r="M94" s="37"/>
      <c r="N94" s="38"/>
    </row>
    <row r="95" spans="1:14" ht="15.75" thickBot="1">
      <c r="A95" t="s">
        <v>2016</v>
      </c>
      <c r="B95" s="823" t="s">
        <v>975</v>
      </c>
      <c r="C95" s="824"/>
      <c r="D95" s="824"/>
      <c r="E95" s="824"/>
      <c r="F95" s="824"/>
      <c r="G95" s="824"/>
      <c r="H95" s="824"/>
      <c r="I95" s="824"/>
      <c r="J95" s="824"/>
      <c r="K95" s="824"/>
      <c r="L95" s="824"/>
      <c r="M95" s="825"/>
      <c r="N95" s="192">
        <f>N85+N93</f>
        <v>14470.917601817126</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3694.5157976751393</v>
      </c>
      <c r="L36" s="274"/>
      <c r="M36" s="340">
        <v>40</v>
      </c>
      <c r="N36" s="276">
        <f t="shared" ref="N36:N41" si="0">K36/M36</f>
        <v>92.36289494187848</v>
      </c>
    </row>
    <row r="37" spans="1:14">
      <c r="A37" s="116" t="s">
        <v>334</v>
      </c>
      <c r="B37" s="836" t="str">
        <f>VLOOKUP(A37,EQUIPOS!A7:D154,3,FALSE)</f>
        <v>Taladro industrial</v>
      </c>
      <c r="C37" s="837"/>
      <c r="D37" s="837"/>
      <c r="E37" s="837"/>
      <c r="F37" s="837"/>
      <c r="G37" s="837"/>
      <c r="H37" s="838"/>
      <c r="I37" s="425"/>
      <c r="J37" s="426"/>
      <c r="K37" s="273">
        <f>VLOOKUP(A37,EQUIPOS!A7:D164,4,FALSE)</f>
        <v>3827.7706350912858</v>
      </c>
      <c r="L37" s="339"/>
      <c r="M37" s="340">
        <v>40</v>
      </c>
      <c r="N37" s="276">
        <f t="shared" si="0"/>
        <v>95.694265877282149</v>
      </c>
    </row>
    <row r="38" spans="1:14">
      <c r="A38" s="116" t="s">
        <v>195</v>
      </c>
      <c r="B38" s="836" t="str">
        <f>VLOOKUP(A38,EQUIPOS!A8:D154,3,FALSE)</f>
        <v xml:space="preserve">Equipo de oxicorte, Capacidad de corte: hasta 6´´ (152mm) </v>
      </c>
      <c r="C38" s="837"/>
      <c r="D38" s="837"/>
      <c r="E38" s="837"/>
      <c r="F38" s="837"/>
      <c r="G38" s="837"/>
      <c r="H38" s="838"/>
      <c r="I38" s="425"/>
      <c r="J38" s="426"/>
      <c r="K38" s="273">
        <f>VLOOKUP(A38,EQUIPOS!A8:D165,4,FALSE)</f>
        <v>16454.429389645666</v>
      </c>
      <c r="L38" s="339"/>
      <c r="M38" s="340">
        <v>40</v>
      </c>
      <c r="N38" s="276">
        <f t="shared" si="0"/>
        <v>411.36073474114164</v>
      </c>
    </row>
    <row r="39" spans="1:14">
      <c r="A39" s="116" t="s">
        <v>204</v>
      </c>
      <c r="B39" s="836" t="str">
        <f>VLOOKUP(A39,EQUIPOS!A9:D154,3,FALSE)</f>
        <v xml:space="preserve">Equipo de soldadura 250 AMP
</v>
      </c>
      <c r="C39" s="837"/>
      <c r="D39" s="837"/>
      <c r="E39" s="837"/>
      <c r="F39" s="837"/>
      <c r="G39" s="837"/>
      <c r="H39" s="838"/>
      <c r="I39" s="425"/>
      <c r="J39" s="426"/>
      <c r="K39" s="273">
        <f>VLOOKUP(A39,EQUIPOS!A9:D166,4,FALSE)</f>
        <v>12390.665454702883</v>
      </c>
      <c r="L39" s="339"/>
      <c r="M39" s="340">
        <v>40</v>
      </c>
      <c r="N39" s="276">
        <f t="shared" si="0"/>
        <v>309.76663636757206</v>
      </c>
    </row>
    <row r="40" spans="1:14">
      <c r="A40" s="116" t="s">
        <v>208</v>
      </c>
      <c r="B40" s="836" t="str">
        <f>VLOOKUP(A40,EQUIPOS!A10:D154,3,FALSE)</f>
        <v>Equipo de soldadura 400</v>
      </c>
      <c r="C40" s="837"/>
      <c r="D40" s="837"/>
      <c r="E40" s="837"/>
      <c r="F40" s="837"/>
      <c r="G40" s="837"/>
      <c r="H40" s="838"/>
      <c r="I40" s="425"/>
      <c r="J40" s="426"/>
      <c r="K40" s="273">
        <f>VLOOKUP(A40,EQUIPOS!A10:D167,4,FALSE)</f>
        <v>14773.994340703119</v>
      </c>
      <c r="L40" s="339"/>
      <c r="M40" s="340">
        <v>40</v>
      </c>
      <c r="N40" s="276">
        <f t="shared" si="0"/>
        <v>369.34985851757796</v>
      </c>
    </row>
    <row r="41" spans="1:14">
      <c r="A41" s="116" t="s">
        <v>210</v>
      </c>
      <c r="B41" s="836" t="str">
        <f>VLOOKUP(A41,EQUIPOS!A11:D155,3,FALSE)</f>
        <v>Equipo de soldadura 600</v>
      </c>
      <c r="C41" s="837"/>
      <c r="D41" s="837"/>
      <c r="E41" s="837"/>
      <c r="F41" s="837"/>
      <c r="G41" s="837"/>
      <c r="H41" s="838"/>
      <c r="I41" s="425"/>
      <c r="J41" s="426"/>
      <c r="K41" s="273">
        <f>VLOOKUP(A41,EQUIPOS!A11:D168,4,FALSE)</f>
        <v>17119.686364227036</v>
      </c>
      <c r="L41" s="339"/>
      <c r="M41" s="340">
        <v>40</v>
      </c>
      <c r="N41" s="276">
        <f t="shared" si="0"/>
        <v>427.99215910567591</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1807.3305476435285</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22727.966768036691</v>
      </c>
      <c r="N51" s="276">
        <f t="shared" ref="N51:N56" si="1">K51*M51</f>
        <v>113.63983384018346</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4026.6205842304435</v>
      </c>
      <c r="N52" s="276">
        <f t="shared" si="1"/>
        <v>20.133102921152219</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731734.94437938742</v>
      </c>
      <c r="N53" s="276">
        <f t="shared" si="1"/>
        <v>3658.6747218969372</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9569.3413936068719</v>
      </c>
      <c r="N54" s="276">
        <f t="shared" si="1"/>
        <v>95.693413936068723</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18014.102949880184</v>
      </c>
      <c r="N55" s="276">
        <f t="shared" si="1"/>
        <v>180.14102949880183</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3111.3375499561844</v>
      </c>
      <c r="N56" s="276">
        <f t="shared" si="1"/>
        <v>3111.3375499561844</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SUM(N51:N58)</f>
        <v>7179.6196520493277</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10"/>
      <c r="C80" s="811"/>
      <c r="D80" s="811"/>
      <c r="E80" s="811"/>
      <c r="F80" s="811"/>
      <c r="G80" s="811"/>
      <c r="H80" s="811"/>
      <c r="I80" s="474"/>
      <c r="J80" s="475"/>
      <c r="K80" s="476"/>
      <c r="L80" s="479"/>
      <c r="M80" s="480"/>
      <c r="N80" s="444"/>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11003.030161540861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2200.6060323081724</v>
      </c>
      <c r="M88" s="858"/>
      <c r="N88" s="54"/>
    </row>
    <row r="89" spans="1:14">
      <c r="B89" s="92" t="s">
        <v>973</v>
      </c>
      <c r="C89" s="93"/>
      <c r="D89" s="93"/>
      <c r="E89" s="93"/>
      <c r="F89" s="93"/>
      <c r="G89" s="93"/>
      <c r="H89" s="93"/>
      <c r="I89" s="90"/>
      <c r="J89" s="91"/>
      <c r="K89" s="308">
        <v>0.05</v>
      </c>
      <c r="L89" s="857">
        <f>N83*K89</f>
        <v>550.1515080770431</v>
      </c>
      <c r="M89" s="858"/>
      <c r="N89" s="54"/>
    </row>
    <row r="90" spans="1:14" ht="15.75" thickBot="1">
      <c r="B90" s="94" t="s">
        <v>974</v>
      </c>
      <c r="C90" s="95"/>
      <c r="D90" s="95"/>
      <c r="E90" s="95"/>
      <c r="F90" s="95"/>
      <c r="G90" s="95"/>
      <c r="H90" s="95"/>
      <c r="I90" s="96"/>
      <c r="J90" s="97"/>
      <c r="K90" s="309">
        <v>0.05</v>
      </c>
      <c r="L90" s="859">
        <f>N83*K90</f>
        <v>550.1515080770431</v>
      </c>
      <c r="M90" s="860"/>
      <c r="N90" s="54"/>
    </row>
    <row r="91" spans="1:14" ht="15.75" thickBot="1">
      <c r="B91" s="823" t="s">
        <v>953</v>
      </c>
      <c r="C91" s="824"/>
      <c r="D91" s="824"/>
      <c r="E91" s="824"/>
      <c r="F91" s="824"/>
      <c r="G91" s="824"/>
      <c r="H91" s="824"/>
      <c r="I91" s="824"/>
      <c r="J91" s="824"/>
      <c r="K91" s="824"/>
      <c r="L91" s="824"/>
      <c r="M91" s="825"/>
      <c r="N91" s="55">
        <f>L88+L89+L90</f>
        <v>3300.9090484622589</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14303.93921000312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827">
        <f>VLOOKUP(A61,TRANSPORTE!A3:D117,4,FALSE)</f>
        <v>0</v>
      </c>
      <c r="M61" s="828"/>
      <c r="N61" s="291">
        <f>K61*L61</f>
        <v>0</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1410</v>
      </c>
      <c r="K71" s="77" t="s">
        <v>966</v>
      </c>
      <c r="L71" s="851" t="s">
        <v>950</v>
      </c>
      <c r="M71" s="85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0</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0</v>
      </c>
      <c r="M85" s="858"/>
      <c r="N85" s="54"/>
    </row>
    <row r="86" spans="1:14">
      <c r="B86" s="92" t="s">
        <v>973</v>
      </c>
      <c r="C86" s="93"/>
      <c r="D86" s="93"/>
      <c r="E86" s="93"/>
      <c r="F86" s="93"/>
      <c r="G86" s="93"/>
      <c r="H86" s="93"/>
      <c r="I86" s="90"/>
      <c r="J86" s="91"/>
      <c r="K86" s="308">
        <v>0.05</v>
      </c>
      <c r="L86" s="857">
        <f>N80*K86</f>
        <v>0</v>
      </c>
      <c r="M86" s="858"/>
      <c r="N86" s="54"/>
    </row>
    <row r="87" spans="1:14" ht="15.75" thickBot="1">
      <c r="B87" s="94" t="s">
        <v>974</v>
      </c>
      <c r="C87" s="95"/>
      <c r="D87" s="95"/>
      <c r="E87" s="95"/>
      <c r="F87" s="95"/>
      <c r="G87" s="95"/>
      <c r="H87" s="95"/>
      <c r="I87" s="96"/>
      <c r="J87" s="97"/>
      <c r="K87" s="309">
        <v>0.05</v>
      </c>
      <c r="L87" s="859">
        <f>N80*K87</f>
        <v>0</v>
      </c>
      <c r="M87" s="860"/>
      <c r="N87" s="54"/>
    </row>
    <row r="88" spans="1:14" ht="15.75" thickBot="1">
      <c r="B88" s="823" t="s">
        <v>953</v>
      </c>
      <c r="C88" s="824"/>
      <c r="D88" s="824"/>
      <c r="E88" s="824"/>
      <c r="F88" s="824"/>
      <c r="G88" s="824"/>
      <c r="H88" s="824"/>
      <c r="I88" s="824"/>
      <c r="J88" s="824"/>
      <c r="K88" s="824"/>
      <c r="L88" s="824"/>
      <c r="M88" s="825"/>
      <c r="N88" s="55">
        <f>L85+L86+L87</f>
        <v>0</v>
      </c>
    </row>
    <row r="89" spans="1:14" ht="15.75" thickBot="1">
      <c r="B89" s="36"/>
      <c r="C89" s="37"/>
      <c r="D89" s="37"/>
      <c r="E89" s="37"/>
      <c r="F89" s="37"/>
      <c r="G89" s="37"/>
      <c r="H89" s="37"/>
      <c r="I89" s="37"/>
      <c r="J89" s="37"/>
      <c r="K89" s="37"/>
      <c r="L89" s="37"/>
      <c r="M89" s="37"/>
      <c r="N89" s="38"/>
    </row>
    <row r="90" spans="1:14" ht="15.75" thickBot="1">
      <c r="A90" t="s">
        <v>2016</v>
      </c>
      <c r="B90" s="823" t="s">
        <v>975</v>
      </c>
      <c r="C90" s="824"/>
      <c r="D90" s="824"/>
      <c r="E90" s="824"/>
      <c r="F90" s="824"/>
      <c r="G90" s="824"/>
      <c r="H90" s="824"/>
      <c r="I90" s="824"/>
      <c r="J90" s="824"/>
      <c r="K90" s="824"/>
      <c r="L90" s="824"/>
      <c r="M90" s="825"/>
      <c r="N90" s="55">
        <f>N80+N88</f>
        <v>0</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3694.5157976751393</v>
      </c>
      <c r="L36" s="274"/>
      <c r="M36" s="340">
        <v>40</v>
      </c>
      <c r="N36" s="276">
        <f t="shared" ref="N36:N41" si="0">K36/M36</f>
        <v>92.36289494187848</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16454.429389645666</v>
      </c>
      <c r="L37" s="339"/>
      <c r="M37" s="340">
        <v>400</v>
      </c>
      <c r="N37" s="276">
        <f t="shared" si="0"/>
        <v>41.136073474114163</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12390.665454702883</v>
      </c>
      <c r="L38" s="339"/>
      <c r="M38" s="340">
        <v>400</v>
      </c>
      <c r="N38" s="276">
        <f t="shared" si="0"/>
        <v>30.976663636757209</v>
      </c>
    </row>
    <row r="39" spans="1:14">
      <c r="A39" s="116" t="s">
        <v>208</v>
      </c>
      <c r="B39" s="836" t="str">
        <f>VLOOKUP(A39,EQUIPOS!A9:D154,3,FALSE)</f>
        <v>Equipo de soldadura 400</v>
      </c>
      <c r="C39" s="837"/>
      <c r="D39" s="837"/>
      <c r="E39" s="837"/>
      <c r="F39" s="837"/>
      <c r="G39" s="837"/>
      <c r="H39" s="838"/>
      <c r="I39" s="425"/>
      <c r="J39" s="426"/>
      <c r="K39" s="273">
        <f>VLOOKUP(A39,EQUIPOS!A9:D166,4,FALSE)</f>
        <v>14773.994340703119</v>
      </c>
      <c r="L39" s="339"/>
      <c r="M39" s="340">
        <v>400</v>
      </c>
      <c r="N39" s="276">
        <f t="shared" si="0"/>
        <v>36.934985851757794</v>
      </c>
    </row>
    <row r="40" spans="1:14">
      <c r="A40" s="116" t="s">
        <v>210</v>
      </c>
      <c r="B40" s="836" t="str">
        <f>VLOOKUP(A40,EQUIPOS!A10:D154,3,FALSE)</f>
        <v>Equipo de soldadura 600</v>
      </c>
      <c r="C40" s="837"/>
      <c r="D40" s="837"/>
      <c r="E40" s="837"/>
      <c r="F40" s="837"/>
      <c r="G40" s="837"/>
      <c r="H40" s="838"/>
      <c r="I40" s="425"/>
      <c r="J40" s="426"/>
      <c r="K40" s="273">
        <f>VLOOKUP(A40,EQUIPOS!A10:D167,4,FALSE)</f>
        <v>17119.686364227036</v>
      </c>
      <c r="L40" s="339"/>
      <c r="M40" s="340">
        <v>400</v>
      </c>
      <c r="N40" s="276">
        <f t="shared" si="0"/>
        <v>42.79921591056759</v>
      </c>
    </row>
    <row r="41" spans="1:14">
      <c r="A41" s="116" t="s">
        <v>243</v>
      </c>
      <c r="B41" s="836" t="str">
        <f>VLOOKUP(A41,EQUIPOS!A11:D155,3,FALSE)</f>
        <v>Grúa 10 ton</v>
      </c>
      <c r="C41" s="837"/>
      <c r="D41" s="837"/>
      <c r="E41" s="837"/>
      <c r="F41" s="837"/>
      <c r="G41" s="837"/>
      <c r="H41" s="838"/>
      <c r="I41" s="425"/>
      <c r="J41" s="426"/>
      <c r="K41" s="273">
        <f>VLOOKUP(A41,EQUIPOS!A11:D168,4,FALSE)</f>
        <v>193613.17549066438</v>
      </c>
      <c r="L41" s="339"/>
      <c r="M41" s="340">
        <v>400</v>
      </c>
      <c r="N41" s="276">
        <f t="shared" si="0"/>
        <v>484.03293872666092</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829.04677063413635</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22727.966768036691</v>
      </c>
      <c r="N51" s="276">
        <f>K51*M51</f>
        <v>113.63983384018346</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4026.6205842304435</v>
      </c>
      <c r="N52" s="276">
        <f t="shared" ref="N52:N58" si="1">K52*M52</f>
        <v>20.133102921152219</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731734.94437938742</v>
      </c>
      <c r="N53" s="276">
        <f t="shared" si="1"/>
        <v>3658.6747218969372</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9569.3413936068719</v>
      </c>
      <c r="N54" s="276">
        <f t="shared" si="1"/>
        <v>95.693413936068723</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18014.102949880184</v>
      </c>
      <c r="N55" s="276">
        <f t="shared" si="1"/>
        <v>180.14102949880183</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39679.966538212961</v>
      </c>
      <c r="N56" s="276">
        <f t="shared" si="1"/>
        <v>19.839983269106479</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63101.424205938682</v>
      </c>
      <c r="N57" s="276">
        <f t="shared" si="1"/>
        <v>63.101424205938685</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19355.268533663169</v>
      </c>
      <c r="N58" s="276">
        <f t="shared" si="1"/>
        <v>19.355268533663171</v>
      </c>
    </row>
    <row r="59" spans="1:14" ht="15.75" thickBot="1">
      <c r="B59" s="823" t="s">
        <v>953</v>
      </c>
      <c r="C59" s="824"/>
      <c r="D59" s="824"/>
      <c r="E59" s="824"/>
      <c r="F59" s="824"/>
      <c r="G59" s="824"/>
      <c r="H59" s="824"/>
      <c r="I59" s="824"/>
      <c r="J59" s="824"/>
      <c r="K59" s="824"/>
      <c r="L59" s="824"/>
      <c r="M59" s="825"/>
      <c r="N59" s="398">
        <f>SUM(N51:N58)</f>
        <v>4170.5787781018525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1410</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10"/>
      <c r="C80" s="811"/>
      <c r="D80" s="811"/>
      <c r="E80" s="811"/>
      <c r="F80" s="811"/>
      <c r="G80" s="811"/>
      <c r="H80" s="811"/>
      <c r="I80" s="474"/>
      <c r="J80" s="475"/>
      <c r="K80" s="478"/>
      <c r="L80" s="479"/>
      <c r="M80" s="480"/>
      <c r="N80" s="399"/>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7015.7055105839927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1403.1411021167987</v>
      </c>
      <c r="M88" s="858"/>
      <c r="N88" s="54"/>
    </row>
    <row r="89" spans="1:14">
      <c r="B89" s="92" t="s">
        <v>973</v>
      </c>
      <c r="C89" s="93"/>
      <c r="D89" s="93"/>
      <c r="E89" s="93"/>
      <c r="F89" s="93"/>
      <c r="G89" s="93"/>
      <c r="H89" s="93"/>
      <c r="I89" s="90"/>
      <c r="J89" s="91"/>
      <c r="K89" s="308">
        <v>0.05</v>
      </c>
      <c r="L89" s="857">
        <f>N83*K89</f>
        <v>350.78527552919968</v>
      </c>
      <c r="M89" s="858"/>
      <c r="N89" s="54"/>
    </row>
    <row r="90" spans="1:14" ht="15.75" thickBot="1">
      <c r="B90" s="94" t="s">
        <v>974</v>
      </c>
      <c r="C90" s="95"/>
      <c r="D90" s="95"/>
      <c r="E90" s="95"/>
      <c r="F90" s="95"/>
      <c r="G90" s="95"/>
      <c r="H90" s="95"/>
      <c r="I90" s="96"/>
      <c r="J90" s="97"/>
      <c r="K90" s="309">
        <v>0.05</v>
      </c>
      <c r="L90" s="859">
        <f>N83*K90</f>
        <v>350.78527552919968</v>
      </c>
      <c r="M90" s="860"/>
      <c r="N90" s="54"/>
    </row>
    <row r="91" spans="1:14" ht="15.75" thickBot="1">
      <c r="B91" s="823" t="s">
        <v>953</v>
      </c>
      <c r="C91" s="824"/>
      <c r="D91" s="824"/>
      <c r="E91" s="824"/>
      <c r="F91" s="824"/>
      <c r="G91" s="824"/>
      <c r="H91" s="824"/>
      <c r="I91" s="824"/>
      <c r="J91" s="824"/>
      <c r="K91" s="824"/>
      <c r="L91" s="824"/>
      <c r="M91" s="825"/>
      <c r="N91" s="55">
        <f>L88+L89+L90</f>
        <v>2104.7116531751981</v>
      </c>
    </row>
    <row r="92" spans="1:14" ht="15.75" thickBot="1">
      <c r="B92" s="36"/>
      <c r="C92" s="37"/>
      <c r="D92" s="37"/>
      <c r="E92" s="37"/>
      <c r="F92" s="37"/>
      <c r="G92" s="37"/>
      <c r="H92" s="37"/>
      <c r="I92" s="37"/>
      <c r="J92" s="37"/>
      <c r="K92" s="37"/>
      <c r="L92" s="37"/>
      <c r="M92" s="37"/>
      <c r="N92" s="38"/>
    </row>
    <row r="93" spans="1:14" ht="15.75" thickBot="1">
      <c r="A93" t="s">
        <v>2016</v>
      </c>
      <c r="B93" s="823" t="s">
        <v>975</v>
      </c>
      <c r="C93" s="824"/>
      <c r="D93" s="824"/>
      <c r="E93" s="824"/>
      <c r="F93" s="824"/>
      <c r="G93" s="824"/>
      <c r="H93" s="824"/>
      <c r="I93" s="824"/>
      <c r="J93" s="824"/>
      <c r="K93" s="824"/>
      <c r="L93" s="824"/>
      <c r="M93" s="825"/>
      <c r="N93" s="192">
        <f>N83+N91</f>
        <v>9120.4171637591899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2.75" customHeight="1" thickBot="1">
      <c r="A31" t="s">
        <v>1845</v>
      </c>
      <c r="B31" s="83" t="s">
        <v>1128</v>
      </c>
      <c r="C31" s="963" t="s">
        <v>2132</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2237.8674985917696</v>
      </c>
      <c r="L36" s="274"/>
      <c r="M36" s="340">
        <v>4</v>
      </c>
      <c r="N36" s="276">
        <f>K36/M36</f>
        <v>559.4668746479424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1569.4988859429673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406362.7591099735</v>
      </c>
      <c r="N48" s="276">
        <f>K48*M48</f>
        <v>4063.6275910997351</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172333.52985035087</v>
      </c>
      <c r="N49" s="276">
        <f>K49*M49</f>
        <v>172333.52985035087</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391454.7873219137</v>
      </c>
      <c r="N50" s="276">
        <f>K50*M50</f>
        <v>142880.9973724985</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319278.15481394914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2.0322132811965257</v>
      </c>
      <c r="M58" s="828"/>
      <c r="N58" s="291">
        <f>K58*L58</f>
        <v>0.56901971873502721</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0.56901971873502721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330948.54283256107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66189.708566512214</v>
      </c>
      <c r="M82" s="858"/>
      <c r="N82" s="54"/>
    </row>
    <row r="83" spans="1:14">
      <c r="B83" s="92" t="s">
        <v>973</v>
      </c>
      <c r="C83" s="93"/>
      <c r="D83" s="93"/>
      <c r="E83" s="93"/>
      <c r="F83" s="93"/>
      <c r="G83" s="93"/>
      <c r="H83" s="93"/>
      <c r="I83" s="90"/>
      <c r="J83" s="91"/>
      <c r="K83" s="308">
        <v>0.05</v>
      </c>
      <c r="L83" s="857">
        <f>N77*K83</f>
        <v>16547.427141628054</v>
      </c>
      <c r="M83" s="858"/>
      <c r="N83" s="54"/>
    </row>
    <row r="84" spans="1:14" ht="15.75" thickBot="1">
      <c r="B84" s="94" t="s">
        <v>974</v>
      </c>
      <c r="C84" s="95"/>
      <c r="D84" s="95"/>
      <c r="E84" s="95"/>
      <c r="F84" s="95"/>
      <c r="G84" s="95"/>
      <c r="H84" s="95"/>
      <c r="I84" s="96"/>
      <c r="J84" s="97"/>
      <c r="K84" s="309">
        <v>0.05</v>
      </c>
      <c r="L84" s="859">
        <f>N77*K84</f>
        <v>16547.427141628054</v>
      </c>
      <c r="M84" s="860"/>
      <c r="N84" s="54"/>
    </row>
    <row r="85" spans="1:14" ht="15.75" thickBot="1">
      <c r="B85" s="823" t="s">
        <v>953</v>
      </c>
      <c r="C85" s="824"/>
      <c r="D85" s="824"/>
      <c r="E85" s="824"/>
      <c r="F85" s="824"/>
      <c r="G85" s="824"/>
      <c r="H85" s="824"/>
      <c r="I85" s="824"/>
      <c r="J85" s="824"/>
      <c r="K85" s="824"/>
      <c r="L85" s="824"/>
      <c r="M85" s="825"/>
      <c r="N85" s="55">
        <f>L82+L83+L84</f>
        <v>99284.562849768321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430233.10568232939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5" customHeight="1" thickBot="1">
      <c r="A31" t="s">
        <v>1845</v>
      </c>
      <c r="B31" s="83" t="s">
        <v>1129</v>
      </c>
      <c r="C31" s="984" t="s">
        <v>2133</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2237.8674985917696</v>
      </c>
      <c r="L36" s="274"/>
      <c r="M36" s="445">
        <v>4</v>
      </c>
      <c r="N36" s="276">
        <f>K36/M36</f>
        <v>559.4668746479424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1569.4988859429673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406362.7591099735</v>
      </c>
      <c r="N48" s="276">
        <f>K48*M48</f>
        <v>8127.2551821994703</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172333.52985035087</v>
      </c>
      <c r="N49" s="276">
        <f>K49*M49</f>
        <v>172333.52985035087</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391454.7873219137</v>
      </c>
      <c r="N50" s="276">
        <f>K50*M50</f>
        <v>180069.20216808032</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360529.98720063065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2.0322132811965257</v>
      </c>
      <c r="M58" s="828"/>
      <c r="N58" s="291">
        <f>K58*L58</f>
        <v>0.56901971873502721</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0.56901971873502721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372200.37521924259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74440.075043848527</v>
      </c>
      <c r="M82" s="858"/>
      <c r="N82" s="54"/>
    </row>
    <row r="83" spans="1:14">
      <c r="B83" s="92" t="s">
        <v>973</v>
      </c>
      <c r="C83" s="93"/>
      <c r="D83" s="93"/>
      <c r="E83" s="93"/>
      <c r="F83" s="93"/>
      <c r="G83" s="93"/>
      <c r="H83" s="93"/>
      <c r="I83" s="90"/>
      <c r="J83" s="91"/>
      <c r="K83" s="308">
        <v>0.05</v>
      </c>
      <c r="L83" s="857">
        <f>N77*K83</f>
        <v>18610.018760962132</v>
      </c>
      <c r="M83" s="858"/>
      <c r="N83" s="54"/>
    </row>
    <row r="84" spans="1:14" ht="15.75" thickBot="1">
      <c r="B84" s="94" t="s">
        <v>974</v>
      </c>
      <c r="C84" s="95"/>
      <c r="D84" s="95"/>
      <c r="E84" s="95"/>
      <c r="F84" s="95"/>
      <c r="G84" s="95"/>
      <c r="H84" s="95"/>
      <c r="I84" s="96"/>
      <c r="J84" s="97"/>
      <c r="K84" s="309">
        <v>0.05</v>
      </c>
      <c r="L84" s="859">
        <f>N77*K84</f>
        <v>18610.018760962132</v>
      </c>
      <c r="M84" s="860"/>
      <c r="N84" s="54"/>
    </row>
    <row r="85" spans="1:14" ht="15.75" thickBot="1">
      <c r="B85" s="823" t="s">
        <v>953</v>
      </c>
      <c r="C85" s="824"/>
      <c r="D85" s="824"/>
      <c r="E85" s="824"/>
      <c r="F85" s="824"/>
      <c r="G85" s="824"/>
      <c r="H85" s="824"/>
      <c r="I85" s="824"/>
      <c r="J85" s="824"/>
      <c r="K85" s="824"/>
      <c r="L85" s="824"/>
      <c r="M85" s="825"/>
      <c r="N85" s="55">
        <f>L82+L83+L84</f>
        <v>111660.1125657728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483860.48778501537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310</v>
      </c>
      <c r="B36" s="836" t="str">
        <f>VLOOKUP(A36,EQUIPOS!A6:D154,3,FALSE)</f>
        <v>Retroexcavadora A25C</v>
      </c>
      <c r="C36" s="837"/>
      <c r="D36" s="837"/>
      <c r="E36" s="837"/>
      <c r="F36" s="837"/>
      <c r="G36" s="837"/>
      <c r="H36" s="838"/>
      <c r="I36" s="271"/>
      <c r="J36" s="272"/>
      <c r="K36" s="273">
        <f>VLOOKUP(A36,EQUIPOS!A6:D163,4,FALSE)</f>
        <v>120666.83273656757</v>
      </c>
      <c r="L36" s="274"/>
      <c r="M36" s="340">
        <v>3</v>
      </c>
      <c r="N36" s="276">
        <f>K36/M36</f>
        <v>40222.277578855857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1346.7093483933668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41568.986927249221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406362.7591099735</v>
      </c>
      <c r="N48" s="276">
        <f>K48*M48</f>
        <v>8127.2551821994703</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38096.183267301523</v>
      </c>
      <c r="N49" s="276">
        <f>K49*M49</f>
        <v>17524.244302958701</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334562.50160673429</v>
      </c>
      <c r="N50" s="276">
        <f>K50*M50</f>
        <v>334562.50160673429</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360214.00109189248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2.0322132811965257</v>
      </c>
      <c r="M58" s="828"/>
      <c r="N58" s="291">
        <f>K58*L58</f>
        <v>0.56901971873502721</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827">
        <f>VLOOKUP(A59,TRANSPORTE!A1:D117,4,FALSE)</f>
        <v>1003.9133609110837</v>
      </c>
      <c r="M59" s="828"/>
      <c r="N59" s="291">
        <f>K59*L59</f>
        <v>461.80014601909852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462.36916573783355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13467.093483933666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415712.4506688132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83142.490133762651</v>
      </c>
      <c r="M82" s="858"/>
      <c r="N82" s="54"/>
    </row>
    <row r="83" spans="1:14">
      <c r="B83" s="92" t="s">
        <v>973</v>
      </c>
      <c r="C83" s="93"/>
      <c r="D83" s="93"/>
      <c r="E83" s="93"/>
      <c r="F83" s="93"/>
      <c r="G83" s="93"/>
      <c r="H83" s="93"/>
      <c r="I83" s="90"/>
      <c r="J83" s="91"/>
      <c r="K83" s="308">
        <v>0.05</v>
      </c>
      <c r="L83" s="857">
        <f>N77*K83</f>
        <v>20785.622533440663</v>
      </c>
      <c r="M83" s="858"/>
      <c r="N83" s="54"/>
    </row>
    <row r="84" spans="1:14" ht="15.75" thickBot="1">
      <c r="B84" s="94" t="s">
        <v>974</v>
      </c>
      <c r="C84" s="95"/>
      <c r="D84" s="95"/>
      <c r="E84" s="95"/>
      <c r="F84" s="95"/>
      <c r="G84" s="95"/>
      <c r="H84" s="95"/>
      <c r="I84" s="96"/>
      <c r="J84" s="97"/>
      <c r="K84" s="309">
        <v>0.05</v>
      </c>
      <c r="L84" s="859">
        <f>N77*K84</f>
        <v>20785.622533440663</v>
      </c>
      <c r="M84" s="860"/>
      <c r="N84" s="54"/>
    </row>
    <row r="85" spans="1:14" ht="15.75" thickBot="1">
      <c r="B85" s="823" t="s">
        <v>953</v>
      </c>
      <c r="C85" s="824"/>
      <c r="D85" s="824"/>
      <c r="E85" s="824"/>
      <c r="F85" s="824"/>
      <c r="G85" s="824"/>
      <c r="H85" s="824"/>
      <c r="I85" s="824"/>
      <c r="J85" s="824"/>
      <c r="K85" s="824"/>
      <c r="L85" s="824"/>
      <c r="M85" s="825"/>
      <c r="N85" s="55">
        <f>L82+L83+L84</f>
        <v>124713.73520064398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540426.1858694572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340">
        <v>0.5</v>
      </c>
      <c r="N36" s="276">
        <f>K36/M36</f>
        <v>11173.062092969089</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119291.56143743299</v>
      </c>
      <c r="L37" s="339"/>
      <c r="M37" s="340">
        <v>1.5</v>
      </c>
      <c r="N37" s="276">
        <f>K37/M37</f>
        <v>79527.707624955321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93394.188414711141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38096.183267301523</v>
      </c>
      <c r="N48" s="276">
        <f>K48*M48</f>
        <v>22095.786295034883</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186171.06823768947</v>
      </c>
      <c r="N49" s="276">
        <f>K49*M49</f>
        <v>186171.06823768947</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208266.85453272436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725.50014138715972</v>
      </c>
      <c r="M58" s="828"/>
      <c r="N58" s="291">
        <f>K58*L58</f>
        <v>725.50014138715972</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1003.9133609110837</v>
      </c>
      <c r="M59" s="828"/>
      <c r="N59" s="291">
        <f>K59*L59</f>
        <v>582.26974932842847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f>
        <v>1307.7698907155882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329902.99980601843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65980.599961203683</v>
      </c>
      <c r="M82" s="858"/>
      <c r="N82" s="54"/>
    </row>
    <row r="83" spans="1:14">
      <c r="B83" s="92" t="s">
        <v>973</v>
      </c>
      <c r="C83" s="93"/>
      <c r="D83" s="93"/>
      <c r="E83" s="93"/>
      <c r="F83" s="93"/>
      <c r="G83" s="93"/>
      <c r="H83" s="93"/>
      <c r="I83" s="90"/>
      <c r="J83" s="91"/>
      <c r="K83" s="308">
        <v>0.05</v>
      </c>
      <c r="L83" s="857">
        <f>N77*K83</f>
        <v>16495.149990300921</v>
      </c>
      <c r="M83" s="858"/>
      <c r="N83" s="54"/>
    </row>
    <row r="84" spans="1:14" ht="15.75" thickBot="1">
      <c r="B84" s="94" t="s">
        <v>974</v>
      </c>
      <c r="C84" s="95"/>
      <c r="D84" s="95"/>
      <c r="E84" s="95"/>
      <c r="F84" s="95"/>
      <c r="G84" s="95"/>
      <c r="H84" s="95"/>
      <c r="I84" s="96"/>
      <c r="J84" s="97"/>
      <c r="K84" s="309">
        <v>0.05</v>
      </c>
      <c r="L84" s="859">
        <f>N77*K84</f>
        <v>16495.149990300921</v>
      </c>
      <c r="M84" s="860"/>
      <c r="N84" s="54"/>
    </row>
    <row r="85" spans="1:14" ht="15.75" thickBot="1">
      <c r="B85" s="823" t="s">
        <v>953</v>
      </c>
      <c r="C85" s="824"/>
      <c r="D85" s="824"/>
      <c r="E85" s="824"/>
      <c r="F85" s="824"/>
      <c r="G85" s="824"/>
      <c r="H85" s="824"/>
      <c r="I85" s="824"/>
      <c r="J85" s="824"/>
      <c r="K85" s="824"/>
      <c r="L85" s="824"/>
      <c r="M85" s="825"/>
      <c r="N85" s="55">
        <f>L82+L83+L84</f>
        <v>98970.899941805532</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428873.89974782395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340">
        <v>0.5</v>
      </c>
      <c r="N36" s="276">
        <f>K36/M36</f>
        <v>11173.062092969089</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425"/>
      <c r="J37" s="426"/>
      <c r="K37" s="273">
        <f>VLOOKUP(A37,EQUIPOS!A7:D164,4,FALSE)</f>
        <v>121033.02923633713</v>
      </c>
      <c r="L37" s="339"/>
      <c r="M37" s="340">
        <v>1.5</v>
      </c>
      <c r="N37" s="276">
        <f>K37/M37</f>
        <v>80688.686157558084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94555.166947313905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38096.183267301523</v>
      </c>
      <c r="N48" s="276">
        <f>K48*M48</f>
        <v>22095.786295034883</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186171.06823768947</v>
      </c>
      <c r="N49" s="276">
        <f>K49*M49</f>
        <v>186171.06823768947</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208266.85453272436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725.50014138715972</v>
      </c>
      <c r="M58" s="828"/>
      <c r="N58" s="291">
        <f>K58*L58</f>
        <v>725.50014138715972</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1003.9133609110837</v>
      </c>
      <c r="M59" s="828"/>
      <c r="N59" s="291">
        <f>K59*L59</f>
        <v>582.26974932842847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1307.7698907155882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331063.97833862121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66212.795667724247</v>
      </c>
      <c r="M82" s="858"/>
      <c r="N82" s="54"/>
    </row>
    <row r="83" spans="1:14">
      <c r="B83" s="92" t="s">
        <v>973</v>
      </c>
      <c r="C83" s="93"/>
      <c r="D83" s="93"/>
      <c r="E83" s="93"/>
      <c r="F83" s="93"/>
      <c r="G83" s="93"/>
      <c r="H83" s="93"/>
      <c r="I83" s="90"/>
      <c r="J83" s="91"/>
      <c r="K83" s="308">
        <v>0.05</v>
      </c>
      <c r="L83" s="857">
        <f>N77*K83</f>
        <v>16553.198916931062</v>
      </c>
      <c r="M83" s="858"/>
      <c r="N83" s="54"/>
    </row>
    <row r="84" spans="1:14" ht="15.75" thickBot="1">
      <c r="B84" s="94" t="s">
        <v>974</v>
      </c>
      <c r="C84" s="95"/>
      <c r="D84" s="95"/>
      <c r="E84" s="95"/>
      <c r="F84" s="95"/>
      <c r="G84" s="95"/>
      <c r="H84" s="95"/>
      <c r="I84" s="96"/>
      <c r="J84" s="97"/>
      <c r="K84" s="309">
        <v>0.05</v>
      </c>
      <c r="L84" s="859">
        <f>N77*K84</f>
        <v>16553.198916931062</v>
      </c>
      <c r="M84" s="860"/>
      <c r="N84" s="54"/>
    </row>
    <row r="85" spans="1:14" ht="15.75" thickBot="1">
      <c r="B85" s="823" t="s">
        <v>953</v>
      </c>
      <c r="C85" s="824"/>
      <c r="D85" s="824"/>
      <c r="E85" s="824"/>
      <c r="F85" s="824"/>
      <c r="G85" s="824"/>
      <c r="H85" s="824"/>
      <c r="I85" s="824"/>
      <c r="J85" s="824"/>
      <c r="K85" s="824"/>
      <c r="L85" s="824"/>
      <c r="M85" s="825"/>
      <c r="N85" s="55">
        <f>L82+L83+L84</f>
        <v>99319.193501586356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430383.17184020753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11115.638669940518</v>
      </c>
      <c r="N48" s="276">
        <f>K48*M48</f>
        <v>11115.638669940518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11115.638669940518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13940.970727891801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2788.1941455783603</v>
      </c>
      <c r="M82" s="858"/>
      <c r="N82" s="54"/>
    </row>
    <row r="83" spans="1:14">
      <c r="B83" s="92" t="s">
        <v>973</v>
      </c>
      <c r="C83" s="93"/>
      <c r="D83" s="93"/>
      <c r="E83" s="93"/>
      <c r="F83" s="93"/>
      <c r="G83" s="93"/>
      <c r="H83" s="93"/>
      <c r="I83" s="90"/>
      <c r="J83" s="91"/>
      <c r="K83" s="308">
        <v>0.05</v>
      </c>
      <c r="L83" s="857">
        <f>N77*K83</f>
        <v>697.04853639459009</v>
      </c>
      <c r="M83" s="858"/>
      <c r="N83" s="54"/>
    </row>
    <row r="84" spans="1:14" ht="15.75" thickBot="1">
      <c r="B84" s="94" t="s">
        <v>974</v>
      </c>
      <c r="C84" s="95"/>
      <c r="D84" s="95"/>
      <c r="E84" s="95"/>
      <c r="F84" s="95"/>
      <c r="G84" s="95"/>
      <c r="H84" s="95"/>
      <c r="I84" s="96"/>
      <c r="J84" s="97"/>
      <c r="K84" s="309">
        <v>0.05</v>
      </c>
      <c r="L84" s="859">
        <f>N77*K84</f>
        <v>697.04853639459009</v>
      </c>
      <c r="M84" s="860"/>
      <c r="N84" s="54"/>
    </row>
    <row r="85" spans="1:14" ht="15.75" thickBot="1">
      <c r="B85" s="823" t="s">
        <v>953</v>
      </c>
      <c r="C85" s="824"/>
      <c r="D85" s="824"/>
      <c r="E85" s="824"/>
      <c r="F85" s="824"/>
      <c r="G85" s="824"/>
      <c r="H85" s="824"/>
      <c r="I85" s="824"/>
      <c r="J85" s="824"/>
      <c r="K85" s="824"/>
      <c r="L85" s="824"/>
      <c r="M85" s="825"/>
      <c r="N85" s="55">
        <f>L82+L83+L84</f>
        <v>4182.2912183675408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18123.261946259343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30" customHeight="1" thickBot="1">
      <c r="A31" t="s">
        <v>1845</v>
      </c>
      <c r="B31" s="83" t="s">
        <v>1132</v>
      </c>
      <c r="C31" s="986" t="s">
        <v>2137</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406362.7591099735</v>
      </c>
      <c r="N50" s="276">
        <f>K50*M50</f>
        <v>48763.53109319682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3392.4825092895744</v>
      </c>
      <c r="N51" s="276">
        <f>K51*M51</f>
        <v>6784.9650185791488</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110838.79702312117</v>
      </c>
      <c r="N52" s="276">
        <f>K52*M52</f>
        <v>55419.398511560583</v>
      </c>
    </row>
    <row r="53" spans="1:14" ht="15.75" thickBot="1">
      <c r="B53" s="823" t="s">
        <v>953</v>
      </c>
      <c r="C53" s="824"/>
      <c r="D53" s="824"/>
      <c r="E53" s="824"/>
      <c r="F53" s="824"/>
      <c r="G53" s="824"/>
      <c r="H53" s="824"/>
      <c r="I53" s="824"/>
      <c r="J53" s="824"/>
      <c r="K53" s="824"/>
      <c r="L53" s="824"/>
      <c r="M53" s="825"/>
      <c r="N53" s="398">
        <f>SUM(N48:N52)</f>
        <v>191490.1538510806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935.83421599100006</v>
      </c>
      <c r="M58" s="828"/>
      <c r="N58" s="291">
        <f>K58*L58</f>
        <v>1029.4176375901002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1029.4176375901002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234940.91596306174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46988.183192612349</v>
      </c>
      <c r="M82" s="858"/>
      <c r="N82" s="54"/>
    </row>
    <row r="83" spans="1:14">
      <c r="B83" s="92" t="s">
        <v>973</v>
      </c>
      <c r="C83" s="93"/>
      <c r="D83" s="93"/>
      <c r="E83" s="93"/>
      <c r="F83" s="93"/>
      <c r="G83" s="93"/>
      <c r="H83" s="93"/>
      <c r="I83" s="90"/>
      <c r="J83" s="91"/>
      <c r="K83" s="308">
        <v>0.05</v>
      </c>
      <c r="L83" s="857">
        <f>N77*K83</f>
        <v>11747.045798153087</v>
      </c>
      <c r="M83" s="858"/>
      <c r="N83" s="54"/>
    </row>
    <row r="84" spans="1:14" ht="15.75" thickBot="1">
      <c r="B84" s="94" t="s">
        <v>974</v>
      </c>
      <c r="C84" s="95"/>
      <c r="D84" s="95"/>
      <c r="E84" s="95"/>
      <c r="F84" s="95"/>
      <c r="G84" s="95"/>
      <c r="H84" s="95"/>
      <c r="I84" s="96"/>
      <c r="J84" s="97"/>
      <c r="K84" s="309">
        <v>0.05</v>
      </c>
      <c r="L84" s="859">
        <f>N77*K84</f>
        <v>11747.045798153087</v>
      </c>
      <c r="M84" s="860"/>
      <c r="N84" s="54"/>
    </row>
    <row r="85" spans="1:14" ht="15.75" thickBot="1">
      <c r="B85" s="823" t="s">
        <v>953</v>
      </c>
      <c r="C85" s="824"/>
      <c r="D85" s="824"/>
      <c r="E85" s="824"/>
      <c r="F85" s="824"/>
      <c r="G85" s="824"/>
      <c r="H85" s="824"/>
      <c r="I85" s="824"/>
      <c r="J85" s="824"/>
      <c r="K85" s="824"/>
      <c r="L85" s="824"/>
      <c r="M85" s="825"/>
      <c r="N85" s="55">
        <f>L82+L83+L84</f>
        <v>70482.274788918527</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305423.19075198029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1845</v>
      </c>
      <c r="B31" s="83" t="s">
        <v>1133</v>
      </c>
      <c r="C31" s="986" t="s">
        <v>2138</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406362.7591099735</v>
      </c>
      <c r="N50" s="276">
        <f>K50*M50</f>
        <v>48763.53109319682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3392.4825092895744</v>
      </c>
      <c r="N51" s="276">
        <f>K51*M51</f>
        <v>6784.9650185791488</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78298.871174349159</v>
      </c>
      <c r="N52" s="276">
        <f>K52*M52</f>
        <v>39149.435587174579</v>
      </c>
    </row>
    <row r="53" spans="1:14" ht="15.75" thickBot="1">
      <c r="B53" s="823" t="s">
        <v>953</v>
      </c>
      <c r="C53" s="824"/>
      <c r="D53" s="824"/>
      <c r="E53" s="824"/>
      <c r="F53" s="824"/>
      <c r="G53" s="824"/>
      <c r="H53" s="824"/>
      <c r="I53" s="824"/>
      <c r="J53" s="824"/>
      <c r="K53" s="824"/>
      <c r="L53" s="824"/>
      <c r="M53" s="825"/>
      <c r="N53" s="398">
        <f>SUM(N48:N52)</f>
        <v>175220.1909266946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935.83421599100006</v>
      </c>
      <c r="M58" s="828"/>
      <c r="N58" s="291">
        <f>K58*L58</f>
        <v>1029.4176375901002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1029.4176375901002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218670.95303867574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43734.190607735152</v>
      </c>
      <c r="M82" s="858"/>
      <c r="N82" s="54"/>
    </row>
    <row r="83" spans="1:14">
      <c r="B83" s="92" t="s">
        <v>973</v>
      </c>
      <c r="C83" s="93"/>
      <c r="D83" s="93"/>
      <c r="E83" s="93"/>
      <c r="F83" s="93"/>
      <c r="G83" s="93"/>
      <c r="H83" s="93"/>
      <c r="I83" s="90"/>
      <c r="J83" s="91"/>
      <c r="K83" s="308">
        <v>0.05</v>
      </c>
      <c r="L83" s="857">
        <f>N77*K83</f>
        <v>10933.547651933788</v>
      </c>
      <c r="M83" s="858"/>
      <c r="N83" s="54"/>
    </row>
    <row r="84" spans="1:14" ht="15.75" thickBot="1">
      <c r="B84" s="94" t="s">
        <v>974</v>
      </c>
      <c r="C84" s="95"/>
      <c r="D84" s="95"/>
      <c r="E84" s="95"/>
      <c r="F84" s="95"/>
      <c r="G84" s="95"/>
      <c r="H84" s="95"/>
      <c r="I84" s="96"/>
      <c r="J84" s="97"/>
      <c r="K84" s="309">
        <v>0.05</v>
      </c>
      <c r="L84" s="859">
        <f>N77*K84</f>
        <v>10933.547651933788</v>
      </c>
      <c r="M84" s="860"/>
      <c r="N84" s="54"/>
    </row>
    <row r="85" spans="1:14" ht="15.75" thickBot="1">
      <c r="B85" s="823" t="s">
        <v>953</v>
      </c>
      <c r="C85" s="824"/>
      <c r="D85" s="824"/>
      <c r="E85" s="824"/>
      <c r="F85" s="824"/>
      <c r="G85" s="824"/>
      <c r="H85" s="824"/>
      <c r="I85" s="824"/>
      <c r="J85" s="824"/>
      <c r="K85" s="824"/>
      <c r="L85" s="824"/>
      <c r="M85" s="825"/>
      <c r="N85" s="55">
        <f>L82+L83+L84</f>
        <v>65601.285911602725</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284272.23895027849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1845</v>
      </c>
      <c r="B31" s="83" t="s">
        <v>1680</v>
      </c>
      <c r="C31" s="986" t="s">
        <v>2139</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406362.7591099735</v>
      </c>
      <c r="N50" s="276">
        <f>K50*M50</f>
        <v>48763.53109319682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3392.4825092895744</v>
      </c>
      <c r="N51" s="276">
        <f>K51*M51</f>
        <v>6784.9650185791488</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104134.01038183339</v>
      </c>
      <c r="N52" s="276">
        <f>K52*M52</f>
        <v>52067.005190916694</v>
      </c>
    </row>
    <row r="53" spans="1:14" ht="15.75" thickBot="1">
      <c r="B53" s="823" t="s">
        <v>953</v>
      </c>
      <c r="C53" s="824"/>
      <c r="D53" s="824"/>
      <c r="E53" s="824"/>
      <c r="F53" s="824"/>
      <c r="G53" s="824"/>
      <c r="H53" s="824"/>
      <c r="I53" s="824"/>
      <c r="J53" s="824"/>
      <c r="K53" s="824"/>
      <c r="L53" s="824"/>
      <c r="M53" s="825"/>
      <c r="N53" s="398">
        <f>SUM(N48:N52)</f>
        <v>188137.7605304367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935.83421599100006</v>
      </c>
      <c r="M58" s="828"/>
      <c r="N58" s="291">
        <f>K58*L58</f>
        <v>1029.4176375901002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1029.4176375901002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231588.52264241784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46317.704528483569</v>
      </c>
      <c r="M82" s="858"/>
      <c r="N82" s="54"/>
    </row>
    <row r="83" spans="1:14">
      <c r="B83" s="92" t="s">
        <v>973</v>
      </c>
      <c r="C83" s="93"/>
      <c r="D83" s="93"/>
      <c r="E83" s="93"/>
      <c r="F83" s="93"/>
      <c r="G83" s="93"/>
      <c r="H83" s="93"/>
      <c r="I83" s="90"/>
      <c r="J83" s="91"/>
      <c r="K83" s="308">
        <v>0.05</v>
      </c>
      <c r="L83" s="857">
        <f>N77*K83</f>
        <v>11579.426132120892</v>
      </c>
      <c r="M83" s="858"/>
      <c r="N83" s="54"/>
    </row>
    <row r="84" spans="1:14" ht="15.75" thickBot="1">
      <c r="B84" s="94" t="s">
        <v>974</v>
      </c>
      <c r="C84" s="95"/>
      <c r="D84" s="95"/>
      <c r="E84" s="95"/>
      <c r="F84" s="95"/>
      <c r="G84" s="95"/>
      <c r="H84" s="95"/>
      <c r="I84" s="96"/>
      <c r="J84" s="97"/>
      <c r="K84" s="309">
        <v>0.05</v>
      </c>
      <c r="L84" s="859">
        <f>N77*K84</f>
        <v>11579.426132120892</v>
      </c>
      <c r="M84" s="860"/>
      <c r="N84" s="54"/>
    </row>
    <row r="85" spans="1:14" ht="15.75" thickBot="1">
      <c r="B85" s="823" t="s">
        <v>953</v>
      </c>
      <c r="C85" s="824"/>
      <c r="D85" s="824"/>
      <c r="E85" s="824"/>
      <c r="F85" s="824"/>
      <c r="G85" s="824"/>
      <c r="H85" s="824"/>
      <c r="I85" s="824"/>
      <c r="J85" s="824"/>
      <c r="K85" s="824"/>
      <c r="L85" s="824"/>
      <c r="M85" s="825"/>
      <c r="N85" s="55">
        <f>L82+L83+L84</f>
        <v>69476.556792725358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301065.07943514321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8.5" customHeight="1" thickBot="1">
      <c r="A31" t="s">
        <v>1845</v>
      </c>
      <c r="B31" s="83" t="s">
        <v>1681</v>
      </c>
      <c r="C31" s="986" t="s">
        <v>2140</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406362.7591099735</v>
      </c>
      <c r="N50" s="276">
        <f>K50*M50</f>
        <v>48763.53109319682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3392.4825092895744</v>
      </c>
      <c r="N51" s="276">
        <f>K51*M51</f>
        <v>6784.9650185791488</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124393.10789587205</v>
      </c>
      <c r="N52" s="276">
        <f>K52*M52</f>
        <v>62196.553947936023</v>
      </c>
    </row>
    <row r="53" spans="1:14" ht="15.75" thickBot="1">
      <c r="B53" s="823" t="s">
        <v>953</v>
      </c>
      <c r="C53" s="824"/>
      <c r="D53" s="824"/>
      <c r="E53" s="824"/>
      <c r="F53" s="824"/>
      <c r="G53" s="824"/>
      <c r="H53" s="824"/>
      <c r="I53" s="824"/>
      <c r="J53" s="824"/>
      <c r="K53" s="824"/>
      <c r="L53" s="824"/>
      <c r="M53" s="825"/>
      <c r="N53" s="398">
        <f>SUM(N48:N52)</f>
        <v>198267.30928745604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935.83421599100006</v>
      </c>
      <c r="M58" s="828"/>
      <c r="N58" s="291">
        <f>K58*L58</f>
        <v>1029.4176375901002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1029.4176375901002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241718.07139943718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48343.614279887435</v>
      </c>
      <c r="M82" s="858"/>
      <c r="N82" s="54"/>
    </row>
    <row r="83" spans="1:14">
      <c r="B83" s="92" t="s">
        <v>973</v>
      </c>
      <c r="C83" s="93"/>
      <c r="D83" s="93"/>
      <c r="E83" s="93"/>
      <c r="F83" s="93"/>
      <c r="G83" s="93"/>
      <c r="H83" s="93"/>
      <c r="I83" s="90"/>
      <c r="J83" s="91"/>
      <c r="K83" s="308">
        <v>0.05</v>
      </c>
      <c r="L83" s="857">
        <f>N77*K83</f>
        <v>12085.903569971859</v>
      </c>
      <c r="M83" s="858"/>
      <c r="N83" s="54"/>
    </row>
    <row r="84" spans="1:14" ht="15.75" thickBot="1">
      <c r="B84" s="94" t="s">
        <v>974</v>
      </c>
      <c r="C84" s="95"/>
      <c r="D84" s="95"/>
      <c r="E84" s="95"/>
      <c r="F84" s="95"/>
      <c r="G84" s="95"/>
      <c r="H84" s="95"/>
      <c r="I84" s="96"/>
      <c r="J84" s="97"/>
      <c r="K84" s="309">
        <v>0.05</v>
      </c>
      <c r="L84" s="859">
        <f>N77*K84</f>
        <v>12085.903569971859</v>
      </c>
      <c r="M84" s="860"/>
      <c r="N84" s="54"/>
    </row>
    <row r="85" spans="1:14" ht="15.75" thickBot="1">
      <c r="B85" s="823" t="s">
        <v>953</v>
      </c>
      <c r="C85" s="824"/>
      <c r="D85" s="824"/>
      <c r="E85" s="824"/>
      <c r="F85" s="824"/>
      <c r="G85" s="824"/>
      <c r="H85" s="824"/>
      <c r="I85" s="824"/>
      <c r="J85" s="824"/>
      <c r="K85" s="824"/>
      <c r="L85" s="824"/>
      <c r="M85" s="825"/>
      <c r="N85" s="55">
        <f>L82+L83+L84</f>
        <v>72515.421419831153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314233.49281926831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7212.0366204616566</v>
      </c>
      <c r="L36" s="274"/>
      <c r="M36" s="340">
        <v>1</v>
      </c>
      <c r="N36" s="276">
        <f>K36*M36</f>
        <v>7212.0366204616566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10585.375643051706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71849.197551715755</v>
      </c>
      <c r="N48" s="276">
        <f t="shared" ref="N48:N53" si="0">K48*M48</f>
        <v>36211.995566064739</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3392.4825092895744</v>
      </c>
      <c r="N49" s="276">
        <f t="shared" si="0"/>
        <v>6784.9650185791488</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12.495331525928451</v>
      </c>
      <c r="N50" s="276">
        <f t="shared" si="0"/>
        <v>1386.981799378058</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68540.017252599035</v>
      </c>
      <c r="N51" s="276">
        <f t="shared" si="0"/>
        <v>27416.006901039615</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76325.650070879623</v>
      </c>
      <c r="N52" s="277">
        <f t="shared" si="0"/>
        <v>28851.095726792497</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436.29532578033508</v>
      </c>
      <c r="N53" s="277">
        <f t="shared" si="0"/>
        <v>68062.070821732268</v>
      </c>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168713.11583358631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827">
        <f>VLOOKUP(A60,TRANSPORTE!A1:D117,4,FALSE)</f>
        <v>935.83421599100006</v>
      </c>
      <c r="M60" s="828"/>
      <c r="N60" s="291">
        <f>K60*L60</f>
        <v>374.33368639640003</v>
      </c>
    </row>
    <row r="61" spans="1:14">
      <c r="A61" t="s">
        <v>1229</v>
      </c>
      <c r="B61" s="49" t="str">
        <f>VLOOKUP(A61,TRANSPORTE!A1:D117,3,FALSE)</f>
        <v>Transporte de arena</v>
      </c>
      <c r="C61" s="50"/>
      <c r="D61" s="50"/>
      <c r="E61" s="50"/>
      <c r="F61" s="50"/>
      <c r="G61" s="50"/>
      <c r="H61" s="315" t="s">
        <v>339</v>
      </c>
      <c r="I61" s="283">
        <v>0.378</v>
      </c>
      <c r="J61" s="290">
        <v>1</v>
      </c>
      <c r="K61" s="283">
        <f>I61*J61</f>
        <v>0.378</v>
      </c>
      <c r="L61" s="827">
        <f>VLOOKUP(A61,TRANSPORTE!A1:D117,4,FALSE)</f>
        <v>868.77117771151472</v>
      </c>
      <c r="M61" s="828"/>
      <c r="N61" s="291">
        <f t="shared" ref="N61:N62" si="1">K61*L61</f>
        <v>328.39550517495258</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827">
        <f>VLOOKUP(A62,TRANSPORTE!A1:D117,4,FALSE)</f>
        <v>927.70536286621393</v>
      </c>
      <c r="M62" s="828"/>
      <c r="N62" s="291">
        <f t="shared" si="1"/>
        <v>467.56350288457185</v>
      </c>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1170.2926944559244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67466.780451800994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247935.56462289492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49587.112924578985</v>
      </c>
      <c r="M84" s="858"/>
      <c r="N84" s="54"/>
    </row>
    <row r="85" spans="1:14">
      <c r="B85" s="92" t="s">
        <v>973</v>
      </c>
      <c r="C85" s="93"/>
      <c r="D85" s="93"/>
      <c r="E85" s="93"/>
      <c r="F85" s="93"/>
      <c r="G85" s="93"/>
      <c r="H85" s="93"/>
      <c r="I85" s="90"/>
      <c r="J85" s="91"/>
      <c r="K85" s="308">
        <v>0.05</v>
      </c>
      <c r="L85" s="857">
        <f>N79*K85</f>
        <v>12396.778231144746</v>
      </c>
      <c r="M85" s="858"/>
      <c r="N85" s="54"/>
    </row>
    <row r="86" spans="1:14" ht="15.75" thickBot="1">
      <c r="B86" s="94" t="s">
        <v>974</v>
      </c>
      <c r="C86" s="95"/>
      <c r="D86" s="95"/>
      <c r="E86" s="95"/>
      <c r="F86" s="95"/>
      <c r="G86" s="95"/>
      <c r="H86" s="95"/>
      <c r="I86" s="96"/>
      <c r="J86" s="97"/>
      <c r="K86" s="309">
        <v>0.05</v>
      </c>
      <c r="L86" s="859">
        <f>N79*K86</f>
        <v>12396.778231144746</v>
      </c>
      <c r="M86" s="860"/>
      <c r="N86" s="54"/>
    </row>
    <row r="87" spans="1:14" ht="15.75" thickBot="1">
      <c r="B87" s="823" t="s">
        <v>953</v>
      </c>
      <c r="C87" s="824"/>
      <c r="D87" s="824"/>
      <c r="E87" s="824"/>
      <c r="F87" s="824"/>
      <c r="G87" s="824"/>
      <c r="H87" s="824"/>
      <c r="I87" s="824"/>
      <c r="J87" s="824"/>
      <c r="K87" s="824"/>
      <c r="L87" s="824"/>
      <c r="M87" s="825"/>
      <c r="N87" s="55">
        <f>L84+L85+L86</f>
        <v>74380.669386868482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322316.2340097634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1345.39621807204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1562.957718368217</v>
      </c>
      <c r="N48" s="276">
        <f>K48*M48</f>
        <v>781.4788591841085</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391454.7873219137</v>
      </c>
      <c r="N49" s="276">
        <f>K49*M49</f>
        <v>395369.33519513282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3392.4825092895744</v>
      </c>
      <c r="N50" s="276">
        <f>K50*M50</f>
        <v>1017.7447527868723</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397168.55880710384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827">
        <f>VLOOKUP(A60,TRANSPORTE!A1:D117,4,FALSE)</f>
        <v>911.44765661664178</v>
      </c>
      <c r="M60" s="828"/>
      <c r="N60" s="291">
        <f>K60*L60</f>
        <v>920.56213318280822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920.56213318280822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426342.44151979953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85268.488303959908</v>
      </c>
      <c r="M84" s="858"/>
      <c r="N84" s="54"/>
    </row>
    <row r="85" spans="1:14">
      <c r="B85" s="92" t="s">
        <v>973</v>
      </c>
      <c r="C85" s="93"/>
      <c r="D85" s="93"/>
      <c r="E85" s="93"/>
      <c r="F85" s="93"/>
      <c r="G85" s="93"/>
      <c r="H85" s="93"/>
      <c r="I85" s="90"/>
      <c r="J85" s="91"/>
      <c r="K85" s="308">
        <v>0.05</v>
      </c>
      <c r="L85" s="857">
        <f>N79*K85</f>
        <v>21317.122075989977</v>
      </c>
      <c r="M85" s="858"/>
      <c r="N85" s="54"/>
    </row>
    <row r="86" spans="1:14" ht="15.75" thickBot="1">
      <c r="B86" s="94" t="s">
        <v>974</v>
      </c>
      <c r="C86" s="95"/>
      <c r="D86" s="95"/>
      <c r="E86" s="95"/>
      <c r="F86" s="95"/>
      <c r="G86" s="95"/>
      <c r="H86" s="95"/>
      <c r="I86" s="96"/>
      <c r="J86" s="97"/>
      <c r="K86" s="309">
        <v>0.05</v>
      </c>
      <c r="L86" s="859">
        <f>N79*K86</f>
        <v>21317.122075989977</v>
      </c>
      <c r="M86" s="860"/>
      <c r="N86" s="54"/>
    </row>
    <row r="87" spans="1:14" ht="15.75" thickBot="1">
      <c r="B87" s="823" t="s">
        <v>953</v>
      </c>
      <c r="C87" s="824"/>
      <c r="D87" s="824"/>
      <c r="E87" s="824"/>
      <c r="F87" s="824"/>
      <c r="G87" s="824"/>
      <c r="H87" s="824"/>
      <c r="I87" s="824"/>
      <c r="J87" s="824"/>
      <c r="K87" s="824"/>
      <c r="L87" s="824"/>
      <c r="M87" s="825"/>
      <c r="N87" s="55">
        <f>L84+L85+L86</f>
        <v>127902.73245593985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554245.1739757394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1135</v>
      </c>
      <c r="C31" s="963" t="s">
        <v>2143</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1562.957718368217</v>
      </c>
      <c r="N48" s="276">
        <f>K48*M48</f>
        <v>78.14788591841085</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34980.6806068367</v>
      </c>
      <c r="N49" s="276">
        <f>K49*M49</f>
        <v>34980.6806068367</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35058.828492755114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1432.9882907627198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36563.466198055969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7312.6932396111943</v>
      </c>
      <c r="M84" s="858"/>
      <c r="N84" s="54"/>
    </row>
    <row r="85" spans="1:14">
      <c r="B85" s="92" t="s">
        <v>973</v>
      </c>
      <c r="C85" s="93"/>
      <c r="D85" s="93"/>
      <c r="E85" s="93"/>
      <c r="F85" s="93"/>
      <c r="G85" s="93"/>
      <c r="H85" s="93"/>
      <c r="I85" s="90"/>
      <c r="J85" s="91"/>
      <c r="K85" s="308">
        <v>0.05</v>
      </c>
      <c r="L85" s="857">
        <f>N79*K85</f>
        <v>1828.1733099027986</v>
      </c>
      <c r="M85" s="858"/>
      <c r="N85" s="54"/>
    </row>
    <row r="86" spans="1:14" ht="15.75" thickBot="1">
      <c r="B86" s="94" t="s">
        <v>974</v>
      </c>
      <c r="C86" s="95"/>
      <c r="D86" s="95"/>
      <c r="E86" s="95"/>
      <c r="F86" s="95"/>
      <c r="G86" s="95"/>
      <c r="H86" s="95"/>
      <c r="I86" s="96"/>
      <c r="J86" s="97"/>
      <c r="K86" s="309">
        <v>0.05</v>
      </c>
      <c r="L86" s="859">
        <f>N79*K86</f>
        <v>1828.1733099027986</v>
      </c>
      <c r="M86" s="860"/>
      <c r="N86" s="54"/>
    </row>
    <row r="87" spans="1:14" ht="15.75" thickBot="1">
      <c r="B87" s="823" t="s">
        <v>953</v>
      </c>
      <c r="C87" s="824"/>
      <c r="D87" s="824"/>
      <c r="E87" s="824"/>
      <c r="F87" s="824"/>
      <c r="G87" s="824"/>
      <c r="H87" s="824"/>
      <c r="I87" s="824"/>
      <c r="J87" s="824"/>
      <c r="K87" s="824"/>
      <c r="L87" s="824"/>
      <c r="M87" s="825"/>
      <c r="N87" s="55">
        <f>L84+L85+L86</f>
        <v>10969.039859416791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47532.506057472761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1683</v>
      </c>
      <c r="C31" s="963" t="s">
        <v>2144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340">
        <v>1.25</v>
      </c>
      <c r="N36" s="276">
        <f>K36/M36</f>
        <v>4469.2248371876358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1886.7062180720402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6355.9310552596762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24165.971171145626</v>
      </c>
      <c r="N48" s="276">
        <f>K48*M48</f>
        <v>12082.985585572813</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1562.957718368217</v>
      </c>
      <c r="N49" s="276">
        <f>K49*M49</f>
        <v>781.4788591841085</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391454.7873219137</v>
      </c>
      <c r="N50" s="276">
        <f>K50*M50</f>
        <v>395369.33519513282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3392.4825092895744</v>
      </c>
      <c r="N51" s="276">
        <f>K51*M51</f>
        <v>1017.7447527868723</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409251.54439267662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827">
        <f>VLOOKUP(A58,TRANSPORTE!A1:D117,4,FALSE)</f>
        <v>911.44765661664178</v>
      </c>
      <c r="M58" s="828"/>
      <c r="N58" s="291">
        <f>K58*L58</f>
        <v>920.56213318280822</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827">
        <f>VLOOKUP(A59,TRANSPORTE!A1:D117,4,FALSE)</f>
        <v>868.77117771151472</v>
      </c>
      <c r="M59" s="828"/>
      <c r="N59" s="291">
        <f>K59*L59</f>
        <v>434.38558885575736</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1354.9477220385656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37734.124361440801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454696.54753141559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90939.309506283127</v>
      </c>
      <c r="M82" s="858"/>
      <c r="N82" s="54"/>
    </row>
    <row r="83" spans="1:14">
      <c r="B83" s="92" t="s">
        <v>973</v>
      </c>
      <c r="C83" s="93"/>
      <c r="D83" s="93"/>
      <c r="E83" s="93"/>
      <c r="F83" s="93"/>
      <c r="G83" s="93"/>
      <c r="H83" s="93"/>
      <c r="I83" s="90"/>
      <c r="J83" s="91"/>
      <c r="K83" s="308">
        <v>0.05</v>
      </c>
      <c r="L83" s="857">
        <f>N77*K83</f>
        <v>22734.827376570782</v>
      </c>
      <c r="M83" s="858"/>
      <c r="N83" s="54"/>
    </row>
    <row r="84" spans="1:14" ht="15.75" thickBot="1">
      <c r="B84" s="94" t="s">
        <v>974</v>
      </c>
      <c r="C84" s="95"/>
      <c r="D84" s="95"/>
      <c r="E84" s="95"/>
      <c r="F84" s="95"/>
      <c r="G84" s="95"/>
      <c r="H84" s="95"/>
      <c r="I84" s="96"/>
      <c r="J84" s="97"/>
      <c r="K84" s="309">
        <v>0.05</v>
      </c>
      <c r="L84" s="859">
        <f>N77*K84</f>
        <v>22734.827376570782</v>
      </c>
      <c r="M84" s="860"/>
      <c r="N84" s="54"/>
    </row>
    <row r="85" spans="1:14" ht="15.75" thickBot="1">
      <c r="B85" s="823" t="s">
        <v>953</v>
      </c>
      <c r="C85" s="824"/>
      <c r="D85" s="824"/>
      <c r="E85" s="824"/>
      <c r="F85" s="824"/>
      <c r="G85" s="824"/>
      <c r="H85" s="824"/>
      <c r="I85" s="824"/>
      <c r="J85" s="824"/>
      <c r="K85" s="824"/>
      <c r="L85" s="824"/>
      <c r="M85" s="825"/>
      <c r="N85" s="55">
        <f>L82+L83+L84</f>
        <v>136408.96425942468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591105.5117908403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1845</v>
      </c>
      <c r="B31" s="83" t="s">
        <v>1684</v>
      </c>
      <c r="C31" s="963" t="s">
        <v>2145</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340">
        <v>18.75</v>
      </c>
      <c r="N36" s="276">
        <f>K36/M36</f>
        <v>297.94832247917572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107.73674787146933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405.68507035064505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24165.971171145626</v>
      </c>
      <c r="N48" s="276">
        <f>K48*M48</f>
        <v>1208.2985585572812</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1562.957718368217</v>
      </c>
      <c r="N49" s="276">
        <f>K49*M49</f>
        <v>78.14788591841085</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34980.6806068367</v>
      </c>
      <c r="N50" s="276">
        <f>K50*M50</f>
        <v>34980.6806068367</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36267.127051312389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827">
        <f>VLOOKUP(A58,TRANSPORTE!A1:D117,4,FALSE)</f>
        <v>868.77117771151472</v>
      </c>
      <c r="M58" s="828"/>
      <c r="N58" s="291">
        <f>K58*L58</f>
        <v>43.438558885575738</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43.438558885575738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2154.7349574293867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38870.985637977989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7774.1971275955984</v>
      </c>
      <c r="M82" s="858"/>
      <c r="N82" s="54"/>
    </row>
    <row r="83" spans="1:14">
      <c r="B83" s="92" t="s">
        <v>973</v>
      </c>
      <c r="C83" s="93"/>
      <c r="D83" s="93"/>
      <c r="E83" s="93"/>
      <c r="F83" s="93"/>
      <c r="G83" s="93"/>
      <c r="H83" s="93"/>
      <c r="I83" s="90"/>
      <c r="J83" s="91"/>
      <c r="K83" s="308">
        <v>0.05</v>
      </c>
      <c r="L83" s="857">
        <f>N77*K83</f>
        <v>1943.5492818988996</v>
      </c>
      <c r="M83" s="858"/>
      <c r="N83" s="54"/>
    </row>
    <row r="84" spans="1:14" ht="15.75" thickBot="1">
      <c r="B84" s="94" t="s">
        <v>974</v>
      </c>
      <c r="C84" s="95"/>
      <c r="D84" s="95"/>
      <c r="E84" s="95"/>
      <c r="F84" s="95"/>
      <c r="G84" s="95"/>
      <c r="H84" s="95"/>
      <c r="I84" s="96"/>
      <c r="J84" s="97"/>
      <c r="K84" s="309">
        <v>0.05</v>
      </c>
      <c r="L84" s="859">
        <f>N77*K84</f>
        <v>1943.5492818988996</v>
      </c>
      <c r="M84" s="860"/>
      <c r="N84" s="54"/>
    </row>
    <row r="85" spans="1:14" ht="15.75" thickBot="1">
      <c r="B85" s="823" t="s">
        <v>953</v>
      </c>
      <c r="C85" s="824"/>
      <c r="D85" s="824"/>
      <c r="E85" s="824"/>
      <c r="F85" s="824"/>
      <c r="G85" s="824"/>
      <c r="H85" s="824"/>
      <c r="I85" s="824"/>
      <c r="J85" s="824"/>
      <c r="K85" s="824"/>
      <c r="L85" s="824"/>
      <c r="M85" s="825"/>
      <c r="N85" s="55">
        <f>L82+L83+L84</f>
        <v>11661.295691393399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50532.281329371384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391454.7873219137</v>
      </c>
      <c r="N48" s="276">
        <f>K48*M48</f>
        <v>27401.835112533961</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3392.4825092895744</v>
      </c>
      <c r="N49" s="276">
        <f>K49*M49</f>
        <v>1017.7447527868723</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28419.579865320833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827">
        <f>VLOOKUP(A58,TRANSPORTE!A1:D117,4,FALSE)</f>
        <v>911.44765661664178</v>
      </c>
      <c r="M58" s="828"/>
      <c r="N58" s="291">
        <f>K58*L58</f>
        <v>63.801335963164931</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63.801335963164931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31308.713259235286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6261.7426518470575</v>
      </c>
      <c r="M82" s="858"/>
      <c r="N82" s="54"/>
    </row>
    <row r="83" spans="1:14">
      <c r="B83" s="92" t="s">
        <v>973</v>
      </c>
      <c r="C83" s="93"/>
      <c r="D83" s="93"/>
      <c r="E83" s="93"/>
      <c r="F83" s="93"/>
      <c r="G83" s="93"/>
      <c r="H83" s="93"/>
      <c r="I83" s="90"/>
      <c r="J83" s="91"/>
      <c r="K83" s="308">
        <v>0.05</v>
      </c>
      <c r="L83" s="857">
        <f>N77*K83</f>
        <v>1565.4356629617644</v>
      </c>
      <c r="M83" s="858"/>
      <c r="N83" s="54"/>
    </row>
    <row r="84" spans="1:14" ht="15.75" thickBot="1">
      <c r="B84" s="94" t="s">
        <v>974</v>
      </c>
      <c r="C84" s="95"/>
      <c r="D84" s="95"/>
      <c r="E84" s="95"/>
      <c r="F84" s="95"/>
      <c r="G84" s="95"/>
      <c r="H84" s="95"/>
      <c r="I84" s="96"/>
      <c r="J84" s="97"/>
      <c r="K84" s="309">
        <v>0.05</v>
      </c>
      <c r="L84" s="859">
        <f>N77*K84</f>
        <v>1565.4356629617644</v>
      </c>
      <c r="M84" s="860"/>
      <c r="N84" s="54"/>
    </row>
    <row r="85" spans="1:14" ht="15.75" thickBot="1">
      <c r="B85" s="823" t="s">
        <v>953</v>
      </c>
      <c r="C85" s="824"/>
      <c r="D85" s="824"/>
      <c r="E85" s="824"/>
      <c r="F85" s="824"/>
      <c r="G85" s="824"/>
      <c r="H85" s="824"/>
      <c r="I85" s="824"/>
      <c r="J85" s="824"/>
      <c r="K85" s="824"/>
      <c r="L85" s="824"/>
      <c r="M85" s="825"/>
      <c r="N85" s="55">
        <f>L82+L83+L84</f>
        <v>9392.6139777705866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40701.327237005869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28739.262509635439</v>
      </c>
      <c r="N48" s="276">
        <f>K48*M48</f>
        <v>35924.0781370443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35924.0781370443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1432.9882907627198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37428.715842345155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7485.7431684690309</v>
      </c>
      <c r="M82" s="858"/>
      <c r="N82" s="54"/>
    </row>
    <row r="83" spans="1:14">
      <c r="B83" s="92" t="s">
        <v>973</v>
      </c>
      <c r="C83" s="93"/>
      <c r="D83" s="93"/>
      <c r="E83" s="93"/>
      <c r="F83" s="93"/>
      <c r="G83" s="93"/>
      <c r="H83" s="93"/>
      <c r="I83" s="90"/>
      <c r="J83" s="91"/>
      <c r="K83" s="308">
        <v>0.05</v>
      </c>
      <c r="L83" s="857">
        <f>N77*K83</f>
        <v>1871.4357921172577</v>
      </c>
      <c r="M83" s="858"/>
      <c r="N83" s="54"/>
    </row>
    <row r="84" spans="1:14" ht="15.75" thickBot="1">
      <c r="B84" s="94" t="s">
        <v>974</v>
      </c>
      <c r="C84" s="95"/>
      <c r="D84" s="95"/>
      <c r="E84" s="95"/>
      <c r="F84" s="95"/>
      <c r="G84" s="95"/>
      <c r="H84" s="95"/>
      <c r="I84" s="96"/>
      <c r="J84" s="97"/>
      <c r="K84" s="309">
        <v>0.05</v>
      </c>
      <c r="L84" s="859">
        <f>N77*K84</f>
        <v>1871.4357921172577</v>
      </c>
      <c r="M84" s="860"/>
      <c r="N84" s="54"/>
    </row>
    <row r="85" spans="1:14" ht="15.75" thickBot="1">
      <c r="B85" s="823" t="s">
        <v>953</v>
      </c>
      <c r="C85" s="824"/>
      <c r="D85" s="824"/>
      <c r="E85" s="824"/>
      <c r="F85" s="824"/>
      <c r="G85" s="824"/>
      <c r="H85" s="824"/>
      <c r="I85" s="824"/>
      <c r="J85" s="824"/>
      <c r="K85" s="824"/>
      <c r="L85" s="824"/>
      <c r="M85" s="825"/>
      <c r="N85" s="55">
        <f>L82+L83+L84</f>
        <v>11228.614752703546</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48657.330595048697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161.605121807204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406362.7591099735</v>
      </c>
      <c r="N48" s="276">
        <f>K48*M48</f>
        <v>812.72551821994705</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391454.7873219137</v>
      </c>
      <c r="N49" s="276">
        <f>K49*M49</f>
        <v>27401.835112533961</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3392.4825092895744</v>
      </c>
      <c r="N50" s="276">
        <f>K50*M50</f>
        <v>1017.7447527868723</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29232.305383540781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827">
        <f>VLOOKUP(A58,TRANSPORTE!A1:D117,4,FALSE)</f>
        <v>911.44765661664178</v>
      </c>
      <c r="M58" s="828"/>
      <c r="N58" s="291">
        <f>K58*L58</f>
        <v>65.62423127639822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65.62423127639822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3232.1024361440795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32691.63717276846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6538.327434553692</v>
      </c>
      <c r="M82" s="858"/>
      <c r="N82" s="54"/>
    </row>
    <row r="83" spans="1:14">
      <c r="B83" s="92" t="s">
        <v>973</v>
      </c>
      <c r="C83" s="93"/>
      <c r="D83" s="93"/>
      <c r="E83" s="93"/>
      <c r="F83" s="93"/>
      <c r="G83" s="93"/>
      <c r="H83" s="93"/>
      <c r="I83" s="90"/>
      <c r="J83" s="91"/>
      <c r="K83" s="308">
        <v>0.05</v>
      </c>
      <c r="L83" s="857">
        <f>N77*K83</f>
        <v>1634.581858638423</v>
      </c>
      <c r="M83" s="858"/>
      <c r="N83" s="54"/>
    </row>
    <row r="84" spans="1:14" ht="15.75" thickBot="1">
      <c r="B84" s="94" t="s">
        <v>974</v>
      </c>
      <c r="C84" s="95"/>
      <c r="D84" s="95"/>
      <c r="E84" s="95"/>
      <c r="F84" s="95"/>
      <c r="G84" s="95"/>
      <c r="H84" s="95"/>
      <c r="I84" s="96"/>
      <c r="J84" s="97"/>
      <c r="K84" s="309">
        <v>0.05</v>
      </c>
      <c r="L84" s="859">
        <f>N77*K84</f>
        <v>1634.581858638423</v>
      </c>
      <c r="M84" s="860"/>
      <c r="N84" s="54"/>
    </row>
    <row r="85" spans="1:14" ht="15.75" thickBot="1">
      <c r="B85" s="823" t="s">
        <v>953</v>
      </c>
      <c r="C85" s="824"/>
      <c r="D85" s="824"/>
      <c r="E85" s="824"/>
      <c r="F85" s="824"/>
      <c r="G85" s="824"/>
      <c r="H85" s="824"/>
      <c r="I85" s="824"/>
      <c r="J85" s="824"/>
      <c r="K85" s="824"/>
      <c r="L85" s="824"/>
      <c r="M85" s="825"/>
      <c r="N85" s="55">
        <f>L82+L83+L84</f>
        <v>9807.491151830538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42499.128324598998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89.693081204802667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406362.7591099735</v>
      </c>
      <c r="N48" s="276">
        <f>K48*M48</f>
        <v>812.72551821994705</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28739.262509635439</v>
      </c>
      <c r="N49" s="276">
        <f>K49*M49</f>
        <v>35924.0781370443</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36736.803655264244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827">
        <f>VLOOKUP(A58,TRANSPORTE!A1:D117,4,FALSE)</f>
        <v>911.44765661664178</v>
      </c>
      <c r="M58" s="828"/>
      <c r="N58" s="291">
        <f>K58*L58</f>
        <v>1.8228953132332837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1.8228953132332837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1793.8616240960532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38622.181255878335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7724.4362511756672</v>
      </c>
      <c r="M82" s="858"/>
      <c r="N82" s="54"/>
    </row>
    <row r="83" spans="1:14">
      <c r="B83" s="92" t="s">
        <v>973</v>
      </c>
      <c r="C83" s="93"/>
      <c r="D83" s="93"/>
      <c r="E83" s="93"/>
      <c r="F83" s="93"/>
      <c r="G83" s="93"/>
      <c r="H83" s="93"/>
      <c r="I83" s="90"/>
      <c r="J83" s="91"/>
      <c r="K83" s="308">
        <v>0.05</v>
      </c>
      <c r="L83" s="857">
        <f>N77*K83</f>
        <v>1931.1090627939168</v>
      </c>
      <c r="M83" s="858"/>
      <c r="N83" s="54"/>
    </row>
    <row r="84" spans="1:14" ht="15.75" thickBot="1">
      <c r="B84" s="94" t="s">
        <v>974</v>
      </c>
      <c r="C84" s="95"/>
      <c r="D84" s="95"/>
      <c r="E84" s="95"/>
      <c r="F84" s="95"/>
      <c r="G84" s="95"/>
      <c r="H84" s="95"/>
      <c r="I84" s="96"/>
      <c r="J84" s="97"/>
      <c r="K84" s="309">
        <v>0.05</v>
      </c>
      <c r="L84" s="859">
        <f>N77*K84</f>
        <v>1931.1090627939168</v>
      </c>
      <c r="M84" s="860"/>
      <c r="N84" s="54"/>
    </row>
    <row r="85" spans="1:14" ht="15.75" thickBot="1">
      <c r="B85" s="823" t="s">
        <v>953</v>
      </c>
      <c r="C85" s="824"/>
      <c r="D85" s="824"/>
      <c r="E85" s="824"/>
      <c r="F85" s="824"/>
      <c r="G85" s="824"/>
      <c r="H85" s="824"/>
      <c r="I85" s="824"/>
      <c r="J85" s="824"/>
      <c r="K85" s="824"/>
      <c r="L85" s="824"/>
      <c r="M85" s="825"/>
      <c r="N85" s="55">
        <f>L82+L83+L84</f>
        <v>11586.654376763501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50208.835632641836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5643.7247392110175</v>
      </c>
      <c r="N48" s="276">
        <f>K48*M48</f>
        <v>6208.0972131321196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6208.0972131321196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6681.7434631321194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1336.3486926264241</v>
      </c>
      <c r="M82" s="858"/>
      <c r="N82" s="54"/>
    </row>
    <row r="83" spans="1:14">
      <c r="B83" s="92" t="s">
        <v>973</v>
      </c>
      <c r="C83" s="93"/>
      <c r="D83" s="93"/>
      <c r="E83" s="93"/>
      <c r="F83" s="93"/>
      <c r="G83" s="93"/>
      <c r="H83" s="93"/>
      <c r="I83" s="90"/>
      <c r="J83" s="91"/>
      <c r="K83" s="308">
        <v>0.05</v>
      </c>
      <c r="L83" s="857">
        <f>N77*K83</f>
        <v>334.08717315660601</v>
      </c>
      <c r="M83" s="858"/>
      <c r="N83" s="54"/>
    </row>
    <row r="84" spans="1:14" ht="15.75" thickBot="1">
      <c r="B84" s="94" t="s">
        <v>974</v>
      </c>
      <c r="C84" s="95"/>
      <c r="D84" s="95"/>
      <c r="E84" s="95"/>
      <c r="F84" s="95"/>
      <c r="G84" s="95"/>
      <c r="H84" s="95"/>
      <c r="I84" s="96"/>
      <c r="J84" s="97"/>
      <c r="K84" s="309">
        <v>0.05</v>
      </c>
      <c r="L84" s="859">
        <f>N77*K84</f>
        <v>334.08717315660601</v>
      </c>
      <c r="M84" s="860"/>
      <c r="N84" s="54"/>
    </row>
    <row r="85" spans="1:14" ht="15.75" thickBot="1">
      <c r="B85" s="823" t="s">
        <v>953</v>
      </c>
      <c r="C85" s="824"/>
      <c r="D85" s="824"/>
      <c r="E85" s="824"/>
      <c r="F85" s="824"/>
      <c r="G85" s="824"/>
      <c r="H85" s="824"/>
      <c r="I85" s="824"/>
      <c r="J85" s="824"/>
      <c r="K85" s="824"/>
      <c r="L85" s="824"/>
      <c r="M85" s="825"/>
      <c r="N85" s="55">
        <f>L82+L83+L84</f>
        <v>2004.5230389396361</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8686.2665020717559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7942.8657399818521</v>
      </c>
      <c r="N48" s="276">
        <f>K48*M48</f>
        <v>8737.1523139800374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8737.1523139800374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9210.7985639800372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1842.1597127960076</v>
      </c>
      <c r="M82" s="858"/>
      <c r="N82" s="54"/>
    </row>
    <row r="83" spans="1:14">
      <c r="B83" s="92" t="s">
        <v>973</v>
      </c>
      <c r="C83" s="93"/>
      <c r="D83" s="93"/>
      <c r="E83" s="93"/>
      <c r="F83" s="93"/>
      <c r="G83" s="93"/>
      <c r="H83" s="93"/>
      <c r="I83" s="90"/>
      <c r="J83" s="91"/>
      <c r="K83" s="308">
        <v>0.05</v>
      </c>
      <c r="L83" s="857">
        <f>N77*K83</f>
        <v>460.53992819900191</v>
      </c>
      <c r="M83" s="858"/>
      <c r="N83" s="54"/>
    </row>
    <row r="84" spans="1:14" ht="15.75" thickBot="1">
      <c r="B84" s="94" t="s">
        <v>974</v>
      </c>
      <c r="C84" s="95"/>
      <c r="D84" s="95"/>
      <c r="E84" s="95"/>
      <c r="F84" s="95"/>
      <c r="G84" s="95"/>
      <c r="H84" s="95"/>
      <c r="I84" s="96"/>
      <c r="J84" s="97"/>
      <c r="K84" s="309">
        <v>0.05</v>
      </c>
      <c r="L84" s="859">
        <f>N77*K84</f>
        <v>460.53992819900191</v>
      </c>
      <c r="M84" s="860"/>
      <c r="N84" s="54"/>
    </row>
    <row r="85" spans="1:14" ht="15.75" thickBot="1">
      <c r="B85" s="823" t="s">
        <v>953</v>
      </c>
      <c r="C85" s="824"/>
      <c r="D85" s="824"/>
      <c r="E85" s="824"/>
      <c r="F85" s="824"/>
      <c r="G85" s="824"/>
      <c r="H85" s="824"/>
      <c r="I85" s="824"/>
      <c r="J85" s="824"/>
      <c r="K85" s="824"/>
      <c r="L85" s="824"/>
      <c r="M85" s="825"/>
      <c r="N85" s="55">
        <f>L82+L83+L84</f>
        <v>2763.2395691940119</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11974.03813317405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324.78600000000006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88508.598308659857</v>
      </c>
      <c r="N48" s="276">
        <f>K48*M48</f>
        <v>97359.458139525857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97359.458139525857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827">
        <f>VLOOKUP(A58,TRANSPORTE!A1:D117,4,FALSE)</f>
        <v>868.77117771151472</v>
      </c>
      <c r="M58" s="828"/>
      <c r="N58" s="291">
        <f>K58*L58</f>
        <v>955.6482954826663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955.6482954826663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6495.72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105135.61243500853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21027.122487001707</v>
      </c>
      <c r="M82" s="858"/>
      <c r="N82" s="54"/>
    </row>
    <row r="83" spans="1:14">
      <c r="B83" s="92" t="s">
        <v>973</v>
      </c>
      <c r="C83" s="93"/>
      <c r="D83" s="93"/>
      <c r="E83" s="93"/>
      <c r="F83" s="93"/>
      <c r="G83" s="93"/>
      <c r="H83" s="93"/>
      <c r="I83" s="90"/>
      <c r="J83" s="91"/>
      <c r="K83" s="308">
        <v>0.05</v>
      </c>
      <c r="L83" s="857">
        <f>N77*K83</f>
        <v>5256.7806217504267</v>
      </c>
      <c r="M83" s="858"/>
      <c r="N83" s="54"/>
    </row>
    <row r="84" spans="1:14" ht="15.75" thickBot="1">
      <c r="B84" s="94" t="s">
        <v>974</v>
      </c>
      <c r="C84" s="95"/>
      <c r="D84" s="95"/>
      <c r="E84" s="95"/>
      <c r="F84" s="95"/>
      <c r="G84" s="95"/>
      <c r="H84" s="95"/>
      <c r="I84" s="96"/>
      <c r="J84" s="97"/>
      <c r="K84" s="309">
        <v>0.05</v>
      </c>
      <c r="L84" s="859">
        <f>N77*K84</f>
        <v>5256.7806217504267</v>
      </c>
      <c r="M84" s="860"/>
      <c r="N84" s="54"/>
    </row>
    <row r="85" spans="1:14" ht="15.75" thickBot="1">
      <c r="B85" s="823" t="s">
        <v>953</v>
      </c>
      <c r="C85" s="824"/>
      <c r="D85" s="824"/>
      <c r="E85" s="824"/>
      <c r="F85" s="824"/>
      <c r="G85" s="824"/>
      <c r="H85" s="824"/>
      <c r="I85" s="824"/>
      <c r="J85" s="824"/>
      <c r="K85" s="824"/>
      <c r="L85" s="824"/>
      <c r="M85" s="825"/>
      <c r="N85" s="55">
        <f>L82+L83+L84</f>
        <v>31540.683730502558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136676.2961655111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5586.5310464845443</v>
      </c>
      <c r="L36" s="274"/>
      <c r="M36" s="340">
        <v>3</v>
      </c>
      <c r="N36" s="276">
        <f>K36/M36</f>
        <v>1862.1770154948481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451.0916666666667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2313.2686821615148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75607.16850813874</v>
      </c>
      <c r="N48" s="276">
        <f>K48*M48</f>
        <v>94508.960635173426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94508.960635173426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827">
        <f>VLOOKUP(A60,TRANSPORTE!A1:D117,4,FALSE)</f>
        <v>667.5820628730587</v>
      </c>
      <c r="M60" s="828"/>
      <c r="N60" s="291">
        <f>K60*L60</f>
        <v>834.47757859132344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834.47757859132344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102167.62356259294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20433.524712518589</v>
      </c>
      <c r="M84" s="858"/>
      <c r="N84" s="54"/>
    </row>
    <row r="85" spans="1:14">
      <c r="B85" s="92" t="s">
        <v>973</v>
      </c>
      <c r="C85" s="93"/>
      <c r="D85" s="93"/>
      <c r="E85" s="93"/>
      <c r="F85" s="93"/>
      <c r="G85" s="93"/>
      <c r="H85" s="93"/>
      <c r="I85" s="90"/>
      <c r="J85" s="91"/>
      <c r="K85" s="308">
        <v>0.05</v>
      </c>
      <c r="L85" s="857">
        <f>N79*K85</f>
        <v>5108.3811781296472</v>
      </c>
      <c r="M85" s="858"/>
      <c r="N85" s="54"/>
    </row>
    <row r="86" spans="1:14" ht="15.75" thickBot="1">
      <c r="B86" s="94" t="s">
        <v>974</v>
      </c>
      <c r="C86" s="95"/>
      <c r="D86" s="95"/>
      <c r="E86" s="95"/>
      <c r="F86" s="95"/>
      <c r="G86" s="95"/>
      <c r="H86" s="95"/>
      <c r="I86" s="96"/>
      <c r="J86" s="97"/>
      <c r="K86" s="309">
        <v>0.05</v>
      </c>
      <c r="L86" s="859">
        <f>N79*K86</f>
        <v>5108.3811781296472</v>
      </c>
      <c r="M86" s="860"/>
      <c r="N86" s="54"/>
    </row>
    <row r="87" spans="1:14" ht="15.75" thickBot="1">
      <c r="B87" s="823" t="s">
        <v>953</v>
      </c>
      <c r="C87" s="824"/>
      <c r="D87" s="824"/>
      <c r="E87" s="824"/>
      <c r="F87" s="824"/>
      <c r="G87" s="824"/>
      <c r="H87" s="824"/>
      <c r="I87" s="824"/>
      <c r="J87" s="824"/>
      <c r="K87" s="824"/>
      <c r="L87" s="824"/>
      <c r="M87" s="825"/>
      <c r="N87" s="55">
        <f>L84+L85+L86</f>
        <v>30650.287068777881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132817.91063137082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151362.23711725176</v>
      </c>
      <c r="L36" s="274"/>
      <c r="M36" s="340">
        <v>2.5</v>
      </c>
      <c r="N36" s="276">
        <f>K36/M36</f>
        <v>60544.894846900701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60946.937955936723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19135.558954332264</v>
      </c>
      <c r="N48" s="276">
        <f>K48*M48</f>
        <v>19326.914543875588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19326.914543875588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8040.862180720399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88314.714680532721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17662.942936106545</v>
      </c>
      <c r="M84" s="858"/>
      <c r="N84" s="54"/>
    </row>
    <row r="85" spans="1:14">
      <c r="B85" s="92" t="s">
        <v>973</v>
      </c>
      <c r="C85" s="93"/>
      <c r="D85" s="93"/>
      <c r="E85" s="93"/>
      <c r="F85" s="93"/>
      <c r="G85" s="93"/>
      <c r="H85" s="93"/>
      <c r="I85" s="90"/>
      <c r="J85" s="91"/>
      <c r="K85" s="308">
        <v>0.05</v>
      </c>
      <c r="L85" s="857">
        <f>N79*K85</f>
        <v>4415.7357340266362</v>
      </c>
      <c r="M85" s="858"/>
      <c r="N85" s="54"/>
    </row>
    <row r="86" spans="1:14" ht="15.75" thickBot="1">
      <c r="B86" s="94" t="s">
        <v>974</v>
      </c>
      <c r="C86" s="95"/>
      <c r="D86" s="95"/>
      <c r="E86" s="95"/>
      <c r="F86" s="95"/>
      <c r="G86" s="95"/>
      <c r="H86" s="95"/>
      <c r="I86" s="96"/>
      <c r="J86" s="97"/>
      <c r="K86" s="309">
        <v>0.05</v>
      </c>
      <c r="L86" s="859">
        <f>N79*K86</f>
        <v>4415.7357340266362</v>
      </c>
      <c r="M86" s="860"/>
      <c r="N86" s="54"/>
    </row>
    <row r="87" spans="1:14" ht="15.75" thickBot="1">
      <c r="B87" s="823" t="s">
        <v>953</v>
      </c>
      <c r="C87" s="824"/>
      <c r="D87" s="824"/>
      <c r="E87" s="824"/>
      <c r="F87" s="824"/>
      <c r="G87" s="824"/>
      <c r="H87" s="824"/>
      <c r="I87" s="824"/>
      <c r="J87" s="824"/>
      <c r="K87" s="824"/>
      <c r="L87" s="824"/>
      <c r="M87" s="825"/>
      <c r="N87" s="55">
        <f>L84+L85+L86</f>
        <v>26494.414404159816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114809.12908469254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151362.23711725176</v>
      </c>
      <c r="L36" s="274"/>
      <c r="M36" s="340">
        <v>1.25</v>
      </c>
      <c r="N36" s="276">
        <f>K36/M36</f>
        <v>121089.7896938014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122164.53091187344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19135.558954332264</v>
      </c>
      <c r="N48" s="276">
        <f>K48*M48</f>
        <v>19326.914543875588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19326.914543875588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21494.824361440798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162986.26981718984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32597.253963437968</v>
      </c>
      <c r="M84" s="858"/>
      <c r="N84" s="54"/>
    </row>
    <row r="85" spans="1:14">
      <c r="B85" s="92" t="s">
        <v>973</v>
      </c>
      <c r="C85" s="93"/>
      <c r="D85" s="93"/>
      <c r="E85" s="93"/>
      <c r="F85" s="93"/>
      <c r="G85" s="93"/>
      <c r="H85" s="93"/>
      <c r="I85" s="90"/>
      <c r="J85" s="91"/>
      <c r="K85" s="308">
        <v>0.05</v>
      </c>
      <c r="L85" s="857">
        <f>N79*K85</f>
        <v>8149.313490859492</v>
      </c>
      <c r="M85" s="858"/>
      <c r="N85" s="54"/>
    </row>
    <row r="86" spans="1:14" ht="15.75" thickBot="1">
      <c r="B86" s="94" t="s">
        <v>974</v>
      </c>
      <c r="C86" s="95"/>
      <c r="D86" s="95"/>
      <c r="E86" s="95"/>
      <c r="F86" s="95"/>
      <c r="G86" s="95"/>
      <c r="H86" s="95"/>
      <c r="I86" s="96"/>
      <c r="J86" s="97"/>
      <c r="K86" s="309">
        <v>0.05</v>
      </c>
      <c r="L86" s="859">
        <f>N79*K86</f>
        <v>8149.313490859492</v>
      </c>
      <c r="M86" s="860"/>
      <c r="N86" s="54"/>
    </row>
    <row r="87" spans="1:14" ht="15.75" thickBot="1">
      <c r="B87" s="823" t="s">
        <v>953</v>
      </c>
      <c r="C87" s="824"/>
      <c r="D87" s="824"/>
      <c r="E87" s="824"/>
      <c r="F87" s="824"/>
      <c r="G87" s="824"/>
      <c r="H87" s="824"/>
      <c r="I87" s="824"/>
      <c r="J87" s="824"/>
      <c r="K87" s="824"/>
      <c r="L87" s="824"/>
      <c r="M87" s="825"/>
      <c r="N87" s="55">
        <f>L84+L85+L86</f>
        <v>48895.880945156954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211882.15076234681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314</v>
      </c>
      <c r="B36" s="836" t="str">
        <f>VLOOKUP(A36,EQUIPOS!A6:D154,3,FALSE)</f>
        <v xml:space="preserve">Retroexcavadora E-200 sobre orugas
</v>
      </c>
      <c r="C36" s="837"/>
      <c r="D36" s="837"/>
      <c r="E36" s="837"/>
      <c r="F36" s="837"/>
      <c r="G36" s="837"/>
      <c r="H36" s="838"/>
      <c r="I36" s="271"/>
      <c r="J36" s="272"/>
      <c r="K36" s="273">
        <f>VLOOKUP(A36,EQUIPOS!A6:D163,4,FALSE)</f>
        <v>159926.14914936273</v>
      </c>
      <c r="L36" s="274"/>
      <c r="M36" s="340">
        <v>23</v>
      </c>
      <c r="N36" s="276">
        <f>K36/M36</f>
        <v>6953.3108325809881</v>
      </c>
    </row>
    <row r="37" spans="1:14">
      <c r="A37" s="116" t="s">
        <v>328</v>
      </c>
      <c r="B37" s="836" t="str">
        <f>VLOOKUP(A37,EQUIPOS!A7:D154,3,FALSE)</f>
        <v xml:space="preserve">Taco metálico o puntal (escamas en concreto)
</v>
      </c>
      <c r="C37" s="837"/>
      <c r="D37" s="837"/>
      <c r="E37" s="837"/>
      <c r="F37" s="837"/>
      <c r="G37" s="837"/>
      <c r="H37" s="838"/>
      <c r="I37" s="425"/>
      <c r="J37" s="426"/>
      <c r="K37" s="273">
        <f>VLOOKUP(A37,EQUIPOS!A7:D164,4,FALSE)</f>
        <v>111.89337492958848</v>
      </c>
      <c r="L37" s="339"/>
      <c r="M37" s="340">
        <v>1</v>
      </c>
      <c r="N37" s="276">
        <f>K37/M37</f>
        <v>111.89337492958848</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8139.9454255826167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5715.5728954851056</v>
      </c>
      <c r="N48" s="276">
        <f>K48*M48</f>
        <v>2000.4505134197868</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5686.4171219246064</v>
      </c>
      <c r="N49" s="276">
        <f>K49*M49</f>
        <v>5686.4171219246064</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2809.3670380795802</v>
      </c>
      <c r="N50" s="276">
        <f>K50*M50</f>
        <v>10675.594744702405</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427650.63891964691</v>
      </c>
      <c r="N51" s="276">
        <f>K51*M51</f>
        <v>76977.115005536441</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95339.577385583238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827">
        <f>VLOOKUP(A58,TRANSPORTE!A1:D117,4,FALSE)</f>
        <v>911.44765661664178</v>
      </c>
      <c r="M58" s="828"/>
      <c r="N58" s="291">
        <f>K58*L58</f>
        <v>164.06057819099553</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164.06057819099553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21494.824361440798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125138.40775079765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25027.68155015953</v>
      </c>
      <c r="M82" s="858"/>
      <c r="N82" s="54"/>
    </row>
    <row r="83" spans="1:14">
      <c r="B83" s="92" t="s">
        <v>973</v>
      </c>
      <c r="C83" s="93"/>
      <c r="D83" s="93"/>
      <c r="E83" s="93"/>
      <c r="F83" s="93"/>
      <c r="G83" s="93"/>
      <c r="H83" s="93"/>
      <c r="I83" s="90"/>
      <c r="J83" s="91"/>
      <c r="K83" s="308">
        <v>0.05</v>
      </c>
      <c r="L83" s="857">
        <f>N77*K83</f>
        <v>6256.9203875398825</v>
      </c>
      <c r="M83" s="858"/>
      <c r="N83" s="54"/>
    </row>
    <row r="84" spans="1:14" ht="15.75" thickBot="1">
      <c r="B84" s="94" t="s">
        <v>974</v>
      </c>
      <c r="C84" s="95"/>
      <c r="D84" s="95"/>
      <c r="E84" s="95"/>
      <c r="F84" s="95"/>
      <c r="G84" s="95"/>
      <c r="H84" s="95"/>
      <c r="I84" s="96"/>
      <c r="J84" s="97"/>
      <c r="K84" s="309">
        <v>0.05</v>
      </c>
      <c r="L84" s="859">
        <f>N77*K84</f>
        <v>6256.9203875398825</v>
      </c>
      <c r="M84" s="860"/>
      <c r="N84" s="54"/>
    </row>
    <row r="85" spans="1:14" ht="15.75" thickBot="1">
      <c r="B85" s="823" t="s">
        <v>953</v>
      </c>
      <c r="C85" s="824"/>
      <c r="D85" s="824"/>
      <c r="E85" s="824"/>
      <c r="F85" s="824"/>
      <c r="G85" s="824"/>
      <c r="H85" s="824"/>
      <c r="I85" s="824"/>
      <c r="J85" s="824"/>
      <c r="K85" s="824"/>
      <c r="L85" s="824"/>
      <c r="M85" s="825"/>
      <c r="N85" s="55">
        <f>L82+L83+L84</f>
        <v>37541.522325239297</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162679.93007603695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53.737060903601993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3486.1974957340381</v>
      </c>
      <c r="N48" s="276">
        <f>K48*M48</f>
        <v>3486.1974957340381</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640.38574070383311</v>
      </c>
      <c r="N49" s="276">
        <f>K49*M49</f>
        <v>2561.5429628153324</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6047.7404585493705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537.37060903601991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6638.8481284889922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1327.7696256977986</v>
      </c>
      <c r="M82" s="858"/>
      <c r="N82" s="54"/>
    </row>
    <row r="83" spans="1:14">
      <c r="B83" s="92" t="s">
        <v>973</v>
      </c>
      <c r="C83" s="93"/>
      <c r="D83" s="93"/>
      <c r="E83" s="93"/>
      <c r="F83" s="93"/>
      <c r="G83" s="93"/>
      <c r="H83" s="93"/>
      <c r="I83" s="90"/>
      <c r="J83" s="91"/>
      <c r="K83" s="308">
        <v>0.05</v>
      </c>
      <c r="L83" s="857">
        <f>N77*K83</f>
        <v>331.94240642444964</v>
      </c>
      <c r="M83" s="858"/>
      <c r="N83" s="54"/>
    </row>
    <row r="84" spans="1:14" ht="15.75" thickBot="1">
      <c r="B84" s="94" t="s">
        <v>974</v>
      </c>
      <c r="C84" s="95"/>
      <c r="D84" s="95"/>
      <c r="E84" s="95"/>
      <c r="F84" s="95"/>
      <c r="G84" s="95"/>
      <c r="H84" s="95"/>
      <c r="I84" s="96"/>
      <c r="J84" s="97"/>
      <c r="K84" s="309">
        <v>0.05</v>
      </c>
      <c r="L84" s="859">
        <f>N77*K84</f>
        <v>331.94240642444964</v>
      </c>
      <c r="M84" s="860"/>
      <c r="N84" s="54"/>
    </row>
    <row r="85" spans="1:14" ht="15.75" thickBot="1">
      <c r="B85" s="823" t="s">
        <v>953</v>
      </c>
      <c r="C85" s="824"/>
      <c r="D85" s="824"/>
      <c r="E85" s="824"/>
      <c r="F85" s="824"/>
      <c r="G85" s="824"/>
      <c r="H85" s="824"/>
      <c r="I85" s="824"/>
      <c r="J85" s="824"/>
      <c r="K85" s="824"/>
      <c r="L85" s="824"/>
      <c r="M85" s="825"/>
      <c r="N85" s="55">
        <f>L82+L83+L84</f>
        <v>1991.654438546698</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8630.5025670356899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269</v>
      </c>
      <c r="B36" s="836" t="str">
        <f>VLOOKUP(A36,EQUIPOS!A6:D154,3,FALSE)</f>
        <v>Motoniveladora  potencia 215 HP, ancho de cuchilla 4,27 m, peso 18 ton.</v>
      </c>
      <c r="C36" s="837"/>
      <c r="D36" s="837"/>
      <c r="E36" s="837"/>
      <c r="F36" s="837"/>
      <c r="G36" s="837"/>
      <c r="H36" s="838"/>
      <c r="I36" s="271"/>
      <c r="J36" s="272"/>
      <c r="K36" s="273">
        <f>VLOOKUP(A36,EQUIPOS!A6:D163,4,FALSE)</f>
        <v>183098.24988478114</v>
      </c>
      <c r="L36" s="274"/>
      <c r="M36" s="340">
        <v>15</v>
      </c>
      <c r="N36" s="276">
        <f>K36/M36</f>
        <v>12206.549992318742</v>
      </c>
    </row>
    <row r="37" spans="1:14">
      <c r="A37" s="116" t="s">
        <v>365</v>
      </c>
      <c r="B37" s="836" t="str">
        <f>VLOOKUP(A37,EQUIPOS!A7:D154,3,FALSE)</f>
        <v xml:space="preserve">Vibrocompatador, potencia 153 HP, peso 10 Ton. </v>
      </c>
      <c r="C37" s="837"/>
      <c r="D37" s="837"/>
      <c r="E37" s="837"/>
      <c r="F37" s="837"/>
      <c r="G37" s="837"/>
      <c r="H37" s="838"/>
      <c r="I37" s="425"/>
      <c r="J37" s="426"/>
      <c r="K37" s="273">
        <f>VLOOKUP(A37,EQUIPOS!A7:D164,4,FALSE)</f>
        <v>145224.37689611415</v>
      </c>
      <c r="L37" s="339"/>
      <c r="M37" s="340">
        <v>15</v>
      </c>
      <c r="N37" s="276">
        <f>K37/M37</f>
        <v>9681.6251264076091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112.11635150600333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22000.291470232354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24165.971171145626</v>
      </c>
      <c r="N48" s="276">
        <f>K48*M48</f>
        <v>25374.269729702908</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12.495331525928451</v>
      </c>
      <c r="N49" s="276">
        <f>K49*M49</f>
        <v>374.85994577785351</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25749.129675480763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827">
        <f>VLOOKUP(A60,TRANSPORTE!A1:D117,4,FALSE)</f>
        <v>868.77117771151472</v>
      </c>
      <c r="M60" s="828"/>
      <c r="N60" s="291">
        <f>K60*L60</f>
        <v>912.20973659709045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912.20973659709045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2242.3270301200664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50903.957912430276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10180.791582486056</v>
      </c>
      <c r="M84" s="858"/>
      <c r="N84" s="54"/>
    </row>
    <row r="85" spans="1:14">
      <c r="B85" s="92" t="s">
        <v>973</v>
      </c>
      <c r="C85" s="93"/>
      <c r="D85" s="93"/>
      <c r="E85" s="93"/>
      <c r="F85" s="93"/>
      <c r="G85" s="93"/>
      <c r="H85" s="93"/>
      <c r="I85" s="90"/>
      <c r="J85" s="91"/>
      <c r="K85" s="308">
        <v>0.05</v>
      </c>
      <c r="L85" s="857">
        <f>N79*K85</f>
        <v>2545.1978956215139</v>
      </c>
      <c r="M85" s="858"/>
      <c r="N85" s="54"/>
    </row>
    <row r="86" spans="1:14" ht="15.75" thickBot="1">
      <c r="B86" s="94" t="s">
        <v>974</v>
      </c>
      <c r="C86" s="95"/>
      <c r="D86" s="95"/>
      <c r="E86" s="95"/>
      <c r="F86" s="95"/>
      <c r="G86" s="95"/>
      <c r="H86" s="95"/>
      <c r="I86" s="96"/>
      <c r="J86" s="97"/>
      <c r="K86" s="309">
        <v>0.05</v>
      </c>
      <c r="L86" s="859">
        <f>N79*K86</f>
        <v>2545.1978956215139</v>
      </c>
      <c r="M86" s="860"/>
      <c r="N86" s="54"/>
    </row>
    <row r="87" spans="1:14" ht="15.75" thickBot="1">
      <c r="B87" s="823" t="s">
        <v>953</v>
      </c>
      <c r="C87" s="824"/>
      <c r="D87" s="824"/>
      <c r="E87" s="824"/>
      <c r="F87" s="824"/>
      <c r="G87" s="824"/>
      <c r="H87" s="824"/>
      <c r="I87" s="824"/>
      <c r="J87" s="824"/>
      <c r="K87" s="824"/>
      <c r="L87" s="824"/>
      <c r="M87" s="825"/>
      <c r="N87" s="55">
        <f>L84+L85+L86</f>
        <v>15271.187373729083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66175.145286159357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2.25" customHeight="1" thickBot="1">
      <c r="A31" t="s">
        <v>1845</v>
      </c>
      <c r="B31" s="83" t="s">
        <v>1144</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3392.4825092895744</v>
      </c>
      <c r="N50" s="276">
        <f>K50*M50</f>
        <v>6784.9650185791488</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110838.79702312117</v>
      </c>
      <c r="N51" s="276">
        <f>K51*M51</f>
        <v>55419.398511560583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142726.6227578838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160724.57818523032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32144.915637046066</v>
      </c>
      <c r="M84" s="858"/>
      <c r="N84" s="54"/>
    </row>
    <row r="85" spans="1:14">
      <c r="B85" s="92" t="s">
        <v>973</v>
      </c>
      <c r="C85" s="93"/>
      <c r="D85" s="93"/>
      <c r="E85" s="93"/>
      <c r="F85" s="93"/>
      <c r="G85" s="93"/>
      <c r="H85" s="93"/>
      <c r="I85" s="90"/>
      <c r="J85" s="91"/>
      <c r="K85" s="308">
        <v>0.05</v>
      </c>
      <c r="L85" s="857">
        <f>N79*K85</f>
        <v>8036.2289092615165</v>
      </c>
      <c r="M85" s="858"/>
      <c r="N85" s="54"/>
    </row>
    <row r="86" spans="1:14" ht="15.75" thickBot="1">
      <c r="B86" s="94" t="s">
        <v>974</v>
      </c>
      <c r="C86" s="95"/>
      <c r="D86" s="95"/>
      <c r="E86" s="95"/>
      <c r="F86" s="95"/>
      <c r="G86" s="95"/>
      <c r="H86" s="95"/>
      <c r="I86" s="96"/>
      <c r="J86" s="97"/>
      <c r="K86" s="309">
        <v>0.05</v>
      </c>
      <c r="L86" s="859">
        <f>N79*K86</f>
        <v>8036.2289092615165</v>
      </c>
      <c r="M86" s="860"/>
      <c r="N86" s="54"/>
    </row>
    <row r="87" spans="1:14" ht="15.75" thickBot="1">
      <c r="B87" s="823" t="s">
        <v>953</v>
      </c>
      <c r="C87" s="824"/>
      <c r="D87" s="824"/>
      <c r="E87" s="824"/>
      <c r="F87" s="824"/>
      <c r="G87" s="824"/>
      <c r="H87" s="824"/>
      <c r="I87" s="824"/>
      <c r="J87" s="824"/>
      <c r="K87" s="824"/>
      <c r="L87" s="824"/>
      <c r="M87" s="825"/>
      <c r="N87" s="55">
        <f>L84+L85+L86</f>
        <v>48217.373455569097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208941.95164079941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1845</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3392.4825092895744</v>
      </c>
      <c r="N50" s="276">
        <f>K50*M50</f>
        <v>6784.9650185791488</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78298.871174349159</v>
      </c>
      <c r="N51" s="276">
        <f>K51*M51</f>
        <v>39149.435587174579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126456.65983349779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144454.61526084432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28890.923052168866</v>
      </c>
      <c r="M84" s="858"/>
      <c r="N84" s="54"/>
    </row>
    <row r="85" spans="1:14">
      <c r="B85" s="92" t="s">
        <v>973</v>
      </c>
      <c r="C85" s="93"/>
      <c r="D85" s="93"/>
      <c r="E85" s="93"/>
      <c r="F85" s="93"/>
      <c r="G85" s="93"/>
      <c r="H85" s="93"/>
      <c r="I85" s="90"/>
      <c r="J85" s="91"/>
      <c r="K85" s="308">
        <v>0.05</v>
      </c>
      <c r="L85" s="857">
        <f>N79*K85</f>
        <v>7222.7307630422165</v>
      </c>
      <c r="M85" s="858"/>
      <c r="N85" s="54"/>
    </row>
    <row r="86" spans="1:14" ht="15.75" thickBot="1">
      <c r="B86" s="94" t="s">
        <v>974</v>
      </c>
      <c r="C86" s="95"/>
      <c r="D86" s="95"/>
      <c r="E86" s="95"/>
      <c r="F86" s="95"/>
      <c r="G86" s="95"/>
      <c r="H86" s="95"/>
      <c r="I86" s="96"/>
      <c r="J86" s="97"/>
      <c r="K86" s="309">
        <v>0.05</v>
      </c>
      <c r="L86" s="859">
        <f>N79*K86</f>
        <v>7222.7307630422165</v>
      </c>
      <c r="M86" s="860"/>
      <c r="N86" s="54"/>
    </row>
    <row r="87" spans="1:14" ht="15.75" thickBot="1">
      <c r="B87" s="823" t="s">
        <v>953</v>
      </c>
      <c r="C87" s="824"/>
      <c r="D87" s="824"/>
      <c r="E87" s="824"/>
      <c r="F87" s="824"/>
      <c r="G87" s="824"/>
      <c r="H87" s="824"/>
      <c r="I87" s="824"/>
      <c r="J87" s="824"/>
      <c r="K87" s="824"/>
      <c r="L87" s="824"/>
      <c r="M87" s="825"/>
      <c r="N87" s="55">
        <f>L84+L85+L86</f>
        <v>43336.384578253295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187790.99983909761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3392.4825092895744</v>
      </c>
      <c r="N50" s="276">
        <f>K50*M50</f>
        <v>6784.9650185791488</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104134.01038183339</v>
      </c>
      <c r="N51" s="276">
        <f>K51*M51</f>
        <v>52067.005190916694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139374.2294372399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157372.18486458642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31474.436972917287</v>
      </c>
      <c r="M84" s="858"/>
      <c r="N84" s="54"/>
    </row>
    <row r="85" spans="1:14">
      <c r="B85" s="92" t="s">
        <v>973</v>
      </c>
      <c r="C85" s="93"/>
      <c r="D85" s="93"/>
      <c r="E85" s="93"/>
      <c r="F85" s="93"/>
      <c r="G85" s="93"/>
      <c r="H85" s="93"/>
      <c r="I85" s="90"/>
      <c r="J85" s="91"/>
      <c r="K85" s="308">
        <v>0.05</v>
      </c>
      <c r="L85" s="857">
        <f>N79*K85</f>
        <v>7868.6092432293217</v>
      </c>
      <c r="M85" s="858"/>
      <c r="N85" s="54"/>
    </row>
    <row r="86" spans="1:14" ht="15.75" thickBot="1">
      <c r="B86" s="94" t="s">
        <v>974</v>
      </c>
      <c r="C86" s="95"/>
      <c r="D86" s="95"/>
      <c r="E86" s="95"/>
      <c r="F86" s="95"/>
      <c r="G86" s="95"/>
      <c r="H86" s="95"/>
      <c r="I86" s="96"/>
      <c r="J86" s="97"/>
      <c r="K86" s="309">
        <v>0.05</v>
      </c>
      <c r="L86" s="859">
        <f>N79*K86</f>
        <v>7868.6092432293217</v>
      </c>
      <c r="M86" s="860"/>
      <c r="N86" s="54"/>
    </row>
    <row r="87" spans="1:14" ht="15.75" thickBot="1">
      <c r="B87" s="823" t="s">
        <v>953</v>
      </c>
      <c r="C87" s="824"/>
      <c r="D87" s="824"/>
      <c r="E87" s="824"/>
      <c r="F87" s="824"/>
      <c r="G87" s="824"/>
      <c r="H87" s="824"/>
      <c r="I87" s="824"/>
      <c r="J87" s="824"/>
      <c r="K87" s="824"/>
      <c r="L87" s="824"/>
      <c r="M87" s="825"/>
      <c r="N87" s="55">
        <f>L84+L85+L86</f>
        <v>47211.655459375928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204583.84032396236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1694</v>
      </c>
      <c r="C31" s="963" t="s">
        <v>2158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7015.0873741816649</v>
      </c>
      <c r="N49" s="276">
        <f>K49*M49</f>
        <v>8067.3504803089145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3392.4825092895744</v>
      </c>
      <c r="N50" s="276">
        <f>K50*M50</f>
        <v>6784.9650185791488</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124393.10789587205</v>
      </c>
      <c r="N51" s="276">
        <f>K51*M51</f>
        <v>62196.553947936023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149503.77819425924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167501.73362160576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33500.346724321156</v>
      </c>
      <c r="M84" s="858"/>
      <c r="N84" s="54"/>
    </row>
    <row r="85" spans="1:14">
      <c r="B85" s="92" t="s">
        <v>973</v>
      </c>
      <c r="C85" s="93"/>
      <c r="D85" s="93"/>
      <c r="E85" s="93"/>
      <c r="F85" s="93"/>
      <c r="G85" s="93"/>
      <c r="H85" s="93"/>
      <c r="I85" s="90"/>
      <c r="J85" s="91"/>
      <c r="K85" s="308">
        <v>0.05</v>
      </c>
      <c r="L85" s="857">
        <f>N79*K85</f>
        <v>8375.0866810802891</v>
      </c>
      <c r="M85" s="858"/>
      <c r="N85" s="54"/>
    </row>
    <row r="86" spans="1:14" ht="15.75" thickBot="1">
      <c r="B86" s="94" t="s">
        <v>974</v>
      </c>
      <c r="C86" s="95"/>
      <c r="D86" s="95"/>
      <c r="E86" s="95"/>
      <c r="F86" s="95"/>
      <c r="G86" s="95"/>
      <c r="H86" s="95"/>
      <c r="I86" s="96"/>
      <c r="J86" s="97"/>
      <c r="K86" s="309">
        <v>0.05</v>
      </c>
      <c r="L86" s="859">
        <f>N79*K86</f>
        <v>8375.0866810802891</v>
      </c>
      <c r="M86" s="860"/>
      <c r="N86" s="54"/>
    </row>
    <row r="87" spans="1:14" ht="15.75" thickBot="1">
      <c r="B87" s="823" t="s">
        <v>953</v>
      </c>
      <c r="C87" s="824"/>
      <c r="D87" s="824"/>
      <c r="E87" s="824"/>
      <c r="F87" s="824"/>
      <c r="G87" s="824"/>
      <c r="H87" s="824"/>
      <c r="I87" s="824"/>
      <c r="J87" s="824"/>
      <c r="K87" s="824"/>
      <c r="L87" s="824"/>
      <c r="M87" s="825"/>
      <c r="N87" s="55">
        <f>L84+L85+L86</f>
        <v>50250.520086481738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217752.25370808749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1145</v>
      </c>
      <c r="C31" s="963" t="s">
        <v>1734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7015.0873741816649</v>
      </c>
      <c r="N49" s="276">
        <f>K49*M49</f>
        <v>3507.5436870908325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3392.4825092895744</v>
      </c>
      <c r="N50" s="276">
        <f>K50*M50</f>
        <v>3392.4825092895744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117870.5448393374</v>
      </c>
      <c r="N51" s="276">
        <f>K51*M51</f>
        <v>117870.5448393374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197225.47978315293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215223.43521049945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43044.687042099889</v>
      </c>
      <c r="M84" s="858"/>
      <c r="N84" s="54"/>
    </row>
    <row r="85" spans="1:14">
      <c r="B85" s="92" t="s">
        <v>973</v>
      </c>
      <c r="C85" s="93"/>
      <c r="D85" s="93"/>
      <c r="E85" s="93"/>
      <c r="F85" s="93"/>
      <c r="G85" s="93"/>
      <c r="H85" s="93"/>
      <c r="I85" s="90"/>
      <c r="J85" s="91"/>
      <c r="K85" s="308">
        <v>0.05</v>
      </c>
      <c r="L85" s="857">
        <f>N79*K85</f>
        <v>10761.171760524972</v>
      </c>
      <c r="M85" s="858"/>
      <c r="N85" s="54"/>
    </row>
    <row r="86" spans="1:14" ht="15.75" thickBot="1">
      <c r="B86" s="94" t="s">
        <v>974</v>
      </c>
      <c r="C86" s="95"/>
      <c r="D86" s="95"/>
      <c r="E86" s="95"/>
      <c r="F86" s="95"/>
      <c r="G86" s="95"/>
      <c r="H86" s="95"/>
      <c r="I86" s="96"/>
      <c r="J86" s="97"/>
      <c r="K86" s="309">
        <v>0.05</v>
      </c>
      <c r="L86" s="859">
        <f>N79*K86</f>
        <v>10761.171760524972</v>
      </c>
      <c r="M86" s="860"/>
      <c r="N86" s="54"/>
    </row>
    <row r="87" spans="1:14" ht="15.75" thickBot="1">
      <c r="B87" s="823" t="s">
        <v>953</v>
      </c>
      <c r="C87" s="824"/>
      <c r="D87" s="824"/>
      <c r="E87" s="824"/>
      <c r="F87" s="824"/>
      <c r="G87" s="824"/>
      <c r="H87" s="824"/>
      <c r="I87" s="824"/>
      <c r="J87" s="824"/>
      <c r="K87" s="824"/>
      <c r="L87" s="824"/>
      <c r="M87" s="825"/>
      <c r="N87" s="55">
        <f>L84+L85+L86</f>
        <v>64567.030563149834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279790.46577364928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1695</v>
      </c>
      <c r="C31" s="963" t="s">
        <v>1696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7015.0873741816649</v>
      </c>
      <c r="N49" s="276">
        <f>K49*M49</f>
        <v>3507.5436870908325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3392.4825092895744</v>
      </c>
      <c r="N50" s="276">
        <f>K50*M50</f>
        <v>3392.4825092895744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117870.5448393374</v>
      </c>
      <c r="N51" s="276">
        <f>K51*M51</f>
        <v>117870.5448393374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197225.47978315293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215223.43521049945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43044.687042099889</v>
      </c>
      <c r="M84" s="858"/>
      <c r="N84" s="54"/>
    </row>
    <row r="85" spans="1:14">
      <c r="B85" s="92" t="s">
        <v>973</v>
      </c>
      <c r="C85" s="93"/>
      <c r="D85" s="93"/>
      <c r="E85" s="93"/>
      <c r="F85" s="93"/>
      <c r="G85" s="93"/>
      <c r="H85" s="93"/>
      <c r="I85" s="90"/>
      <c r="J85" s="91"/>
      <c r="K85" s="308">
        <v>0.05</v>
      </c>
      <c r="L85" s="857">
        <f>N79*K85</f>
        <v>10761.171760524972</v>
      </c>
      <c r="M85" s="858"/>
      <c r="N85" s="54"/>
    </row>
    <row r="86" spans="1:14" ht="15.75" thickBot="1">
      <c r="B86" s="94" t="s">
        <v>974</v>
      </c>
      <c r="C86" s="95"/>
      <c r="D86" s="95"/>
      <c r="E86" s="95"/>
      <c r="F86" s="95"/>
      <c r="G86" s="95"/>
      <c r="H86" s="95"/>
      <c r="I86" s="96"/>
      <c r="J86" s="97"/>
      <c r="K86" s="309">
        <v>0.05</v>
      </c>
      <c r="L86" s="859">
        <f>N79*K86</f>
        <v>10761.171760524972</v>
      </c>
      <c r="M86" s="860"/>
      <c r="N86" s="54"/>
    </row>
    <row r="87" spans="1:14" ht="15.75" thickBot="1">
      <c r="B87" s="823" t="s">
        <v>953</v>
      </c>
      <c r="C87" s="824"/>
      <c r="D87" s="824"/>
      <c r="E87" s="824"/>
      <c r="F87" s="824"/>
      <c r="G87" s="824"/>
      <c r="H87" s="824"/>
      <c r="I87" s="824"/>
      <c r="J87" s="824"/>
      <c r="K87" s="824"/>
      <c r="L87" s="824"/>
      <c r="M87" s="825"/>
      <c r="N87" s="55">
        <f>L84+L85+L86</f>
        <v>64567.030563149834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279790.46577364928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1697</v>
      </c>
      <c r="C31" s="963" t="s">
        <v>1698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7015.0873741816649</v>
      </c>
      <c r="N49" s="276">
        <f>K49*M49</f>
        <v>3507.5436870908325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3392.4825092895744</v>
      </c>
      <c r="N50" s="276">
        <f>K50*M50</f>
        <v>3392.4825092895744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117870.5448393374</v>
      </c>
      <c r="N51" s="276">
        <f>K51*M51</f>
        <v>117870.5448393374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197225.47978315293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215223.43521049945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43044.687042099889</v>
      </c>
      <c r="M84" s="858"/>
      <c r="N84" s="54"/>
    </row>
    <row r="85" spans="1:14">
      <c r="B85" s="92" t="s">
        <v>973</v>
      </c>
      <c r="C85" s="93"/>
      <c r="D85" s="93"/>
      <c r="E85" s="93"/>
      <c r="F85" s="93"/>
      <c r="G85" s="93"/>
      <c r="H85" s="93"/>
      <c r="I85" s="90"/>
      <c r="J85" s="91"/>
      <c r="K85" s="308">
        <v>0.05</v>
      </c>
      <c r="L85" s="857">
        <f>N79*K85</f>
        <v>10761.171760524972</v>
      </c>
      <c r="M85" s="858"/>
      <c r="N85" s="54"/>
    </row>
    <row r="86" spans="1:14" ht="15.75" thickBot="1">
      <c r="B86" s="94" t="s">
        <v>974</v>
      </c>
      <c r="C86" s="95"/>
      <c r="D86" s="95"/>
      <c r="E86" s="95"/>
      <c r="F86" s="95"/>
      <c r="G86" s="95"/>
      <c r="H86" s="95"/>
      <c r="I86" s="96"/>
      <c r="J86" s="97"/>
      <c r="K86" s="309">
        <v>0.05</v>
      </c>
      <c r="L86" s="859">
        <f>N79*K86</f>
        <v>10761.171760524972</v>
      </c>
      <c r="M86" s="860"/>
      <c r="N86" s="54"/>
    </row>
    <row r="87" spans="1:14" ht="15.75" thickBot="1">
      <c r="B87" s="823" t="s">
        <v>953</v>
      </c>
      <c r="C87" s="824"/>
      <c r="D87" s="824"/>
      <c r="E87" s="824"/>
      <c r="F87" s="824"/>
      <c r="G87" s="824"/>
      <c r="H87" s="824"/>
      <c r="I87" s="824"/>
      <c r="J87" s="824"/>
      <c r="K87" s="824"/>
      <c r="L87" s="824"/>
      <c r="M87" s="825"/>
      <c r="N87" s="55">
        <f>L84+L85+L86</f>
        <v>64567.030563149834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279790.46577364928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1699</v>
      </c>
      <c r="C31" s="963" t="s">
        <v>1700</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65868.098861304665</v>
      </c>
      <c r="N48" s="276">
        <f>K48*M48</f>
        <v>72454.90874743514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7015.0873741816649</v>
      </c>
      <c r="N49" s="276">
        <f>K49*M49</f>
        <v>3507.5436870908325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3392.4825092895744</v>
      </c>
      <c r="N50" s="276">
        <f>K50*M50</f>
        <v>3392.4825092895744</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117870.5448393374</v>
      </c>
      <c r="N51" s="276">
        <f>K51*M51</f>
        <v>117870.5448393374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197225.47978315293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935.83421599100006</v>
      </c>
      <c r="M60" s="828"/>
      <c r="N60" s="291">
        <f>K60*L60</f>
        <v>1029.4176375901002</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1029.4176375901002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215223.43521049945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43044.687042099889</v>
      </c>
      <c r="M84" s="858"/>
      <c r="N84" s="54"/>
    </row>
    <row r="85" spans="1:14">
      <c r="B85" s="92" t="s">
        <v>973</v>
      </c>
      <c r="C85" s="93"/>
      <c r="D85" s="93"/>
      <c r="E85" s="93"/>
      <c r="F85" s="93"/>
      <c r="G85" s="93"/>
      <c r="H85" s="93"/>
      <c r="I85" s="90"/>
      <c r="J85" s="91"/>
      <c r="K85" s="308">
        <v>0.05</v>
      </c>
      <c r="L85" s="857">
        <f>N79*K85</f>
        <v>10761.171760524972</v>
      </c>
      <c r="M85" s="858"/>
      <c r="N85" s="54"/>
    </row>
    <row r="86" spans="1:14" ht="15.75" thickBot="1">
      <c r="B86" s="94" t="s">
        <v>974</v>
      </c>
      <c r="C86" s="95"/>
      <c r="D86" s="95"/>
      <c r="E86" s="95"/>
      <c r="F86" s="95"/>
      <c r="G86" s="95"/>
      <c r="H86" s="95"/>
      <c r="I86" s="96"/>
      <c r="J86" s="97"/>
      <c r="K86" s="309">
        <v>0.05</v>
      </c>
      <c r="L86" s="859">
        <f>N79*K86</f>
        <v>10761.171760524972</v>
      </c>
      <c r="M86" s="860"/>
      <c r="N86" s="54"/>
    </row>
    <row r="87" spans="1:14" ht="15.75" thickBot="1">
      <c r="B87" s="823" t="s">
        <v>953</v>
      </c>
      <c r="C87" s="824"/>
      <c r="D87" s="824"/>
      <c r="E87" s="824"/>
      <c r="F87" s="824"/>
      <c r="G87" s="824"/>
      <c r="H87" s="824"/>
      <c r="I87" s="824"/>
      <c r="J87" s="824"/>
      <c r="K87" s="824"/>
      <c r="L87" s="824"/>
      <c r="M87" s="825"/>
      <c r="N87" s="55">
        <f>L84+L85+L86</f>
        <v>64567.030563149834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279790.46577364928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1845</v>
      </c>
      <c r="B31" s="83" t="s">
        <v>1701</v>
      </c>
      <c r="C31" s="963" t="s">
        <v>1702</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4525.3925676404206</v>
      </c>
      <c r="N48" s="276">
        <f>K48*M48</f>
        <v>5883.0103379325474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5883.0103379325474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7499.0615560045871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1499.8123112009175</v>
      </c>
      <c r="M84" s="858"/>
      <c r="N84" s="54"/>
    </row>
    <row r="85" spans="1:14">
      <c r="B85" s="92" t="s">
        <v>973</v>
      </c>
      <c r="C85" s="93"/>
      <c r="D85" s="93"/>
      <c r="E85" s="93"/>
      <c r="F85" s="93"/>
      <c r="G85" s="93"/>
      <c r="H85" s="93"/>
      <c r="I85" s="90"/>
      <c r="J85" s="91"/>
      <c r="K85" s="308">
        <v>0.05</v>
      </c>
      <c r="L85" s="857">
        <f>N79*K85</f>
        <v>374.95307780022938</v>
      </c>
      <c r="M85" s="858"/>
      <c r="N85" s="54"/>
    </row>
    <row r="86" spans="1:14" ht="15.75" thickBot="1">
      <c r="B86" s="94" t="s">
        <v>974</v>
      </c>
      <c r="C86" s="95"/>
      <c r="D86" s="95"/>
      <c r="E86" s="95"/>
      <c r="F86" s="95"/>
      <c r="G86" s="95"/>
      <c r="H86" s="95"/>
      <c r="I86" s="96"/>
      <c r="J86" s="97"/>
      <c r="K86" s="309">
        <v>0.05</v>
      </c>
      <c r="L86" s="859">
        <f>N79*K86</f>
        <v>374.95307780022938</v>
      </c>
      <c r="M86" s="860"/>
      <c r="N86" s="54"/>
    </row>
    <row r="87" spans="1:14" ht="15.75" thickBot="1">
      <c r="B87" s="823" t="s">
        <v>953</v>
      </c>
      <c r="C87" s="824"/>
      <c r="D87" s="824"/>
      <c r="E87" s="824"/>
      <c r="F87" s="824"/>
      <c r="G87" s="824"/>
      <c r="H87" s="824"/>
      <c r="I87" s="824"/>
      <c r="J87" s="824"/>
      <c r="K87" s="824"/>
      <c r="L87" s="824"/>
      <c r="M87" s="825"/>
      <c r="N87" s="55">
        <f>L84+L85+L86</f>
        <v>2249.7184668013765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9748.7800228059641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1845</v>
      </c>
      <c r="B31" s="83" t="s">
        <v>1703</v>
      </c>
      <c r="C31" s="963" t="s">
        <v>1704</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15191.199302647514</v>
      </c>
      <c r="N48" s="276">
        <f>K48*M48</f>
        <v>19748.559093441767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19748.559093441767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21364.610311513807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4272.9220623027613</v>
      </c>
      <c r="M84" s="858"/>
      <c r="N84" s="54"/>
    </row>
    <row r="85" spans="1:14">
      <c r="B85" s="92" t="s">
        <v>973</v>
      </c>
      <c r="C85" s="93"/>
      <c r="D85" s="93"/>
      <c r="E85" s="93"/>
      <c r="F85" s="93"/>
      <c r="G85" s="93"/>
      <c r="H85" s="93"/>
      <c r="I85" s="90"/>
      <c r="J85" s="91"/>
      <c r="K85" s="308">
        <v>0.05</v>
      </c>
      <c r="L85" s="857">
        <f>N79*K85</f>
        <v>1068.2305155756903</v>
      </c>
      <c r="M85" s="858"/>
      <c r="N85" s="54"/>
    </row>
    <row r="86" spans="1:14" ht="15.75" thickBot="1">
      <c r="B86" s="94" t="s">
        <v>974</v>
      </c>
      <c r="C86" s="95"/>
      <c r="D86" s="95"/>
      <c r="E86" s="95"/>
      <c r="F86" s="95"/>
      <c r="G86" s="95"/>
      <c r="H86" s="95"/>
      <c r="I86" s="96"/>
      <c r="J86" s="97"/>
      <c r="K86" s="309">
        <v>0.05</v>
      </c>
      <c r="L86" s="859">
        <f>N79*K86</f>
        <v>1068.2305155756903</v>
      </c>
      <c r="M86" s="860"/>
      <c r="N86" s="54"/>
    </row>
    <row r="87" spans="1:14" ht="15.75" thickBot="1">
      <c r="B87" s="823" t="s">
        <v>953</v>
      </c>
      <c r="C87" s="824"/>
      <c r="D87" s="824"/>
      <c r="E87" s="824"/>
      <c r="F87" s="824"/>
      <c r="G87" s="824"/>
      <c r="H87" s="824"/>
      <c r="I87" s="824"/>
      <c r="J87" s="824"/>
      <c r="K87" s="824"/>
      <c r="L87" s="824"/>
      <c r="M87" s="825"/>
      <c r="N87" s="55">
        <f>L84+L85+L86</f>
        <v>6409.383093454142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27773.99340496795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1845</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4525.3925676404206</v>
      </c>
      <c r="N48" s="276">
        <f>K48*M48</f>
        <v>5883.0103379325474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5883.0103379325474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7499.0615560045871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1499.8123112009175</v>
      </c>
      <c r="M84" s="858"/>
      <c r="N84" s="54"/>
    </row>
    <row r="85" spans="1:14">
      <c r="B85" s="92" t="s">
        <v>973</v>
      </c>
      <c r="C85" s="93"/>
      <c r="D85" s="93"/>
      <c r="E85" s="93"/>
      <c r="F85" s="93"/>
      <c r="G85" s="93"/>
      <c r="H85" s="93"/>
      <c r="I85" s="90"/>
      <c r="J85" s="91"/>
      <c r="K85" s="308">
        <v>0.05</v>
      </c>
      <c r="L85" s="857">
        <f>N79*K85</f>
        <v>374.95307780022938</v>
      </c>
      <c r="M85" s="858"/>
      <c r="N85" s="54"/>
    </row>
    <row r="86" spans="1:14" ht="15.75" thickBot="1">
      <c r="B86" s="94" t="s">
        <v>974</v>
      </c>
      <c r="C86" s="95"/>
      <c r="D86" s="95"/>
      <c r="E86" s="95"/>
      <c r="F86" s="95"/>
      <c r="G86" s="95"/>
      <c r="H86" s="95"/>
      <c r="I86" s="96"/>
      <c r="J86" s="97"/>
      <c r="K86" s="309">
        <v>0.05</v>
      </c>
      <c r="L86" s="859">
        <f>N79*K86</f>
        <v>374.95307780022938</v>
      </c>
      <c r="M86" s="860"/>
      <c r="N86" s="54"/>
    </row>
    <row r="87" spans="1:14" ht="15.75" thickBot="1">
      <c r="B87" s="823" t="s">
        <v>953</v>
      </c>
      <c r="C87" s="824"/>
      <c r="D87" s="824"/>
      <c r="E87" s="824"/>
      <c r="F87" s="824"/>
      <c r="G87" s="824"/>
      <c r="H87" s="824"/>
      <c r="I87" s="824"/>
      <c r="J87" s="824"/>
      <c r="K87" s="824"/>
      <c r="L87" s="824"/>
      <c r="M87" s="825"/>
      <c r="N87" s="55">
        <f>L84+L85+L86</f>
        <v>2249.7184668013765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9748.7800228059641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1845</v>
      </c>
      <c r="B31" s="83" t="s">
        <v>1706</v>
      </c>
      <c r="C31" s="963" t="s">
        <v>2160</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15191.199302647514</v>
      </c>
      <c r="N48" s="276">
        <f>K48*M48</f>
        <v>19748.559093441767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19748.559093441767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21364.610311513807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4272.9220623027613</v>
      </c>
      <c r="M84" s="858"/>
      <c r="N84" s="54"/>
    </row>
    <row r="85" spans="1:14">
      <c r="B85" s="92" t="s">
        <v>973</v>
      </c>
      <c r="C85" s="93"/>
      <c r="D85" s="93"/>
      <c r="E85" s="93"/>
      <c r="F85" s="93"/>
      <c r="G85" s="93"/>
      <c r="H85" s="93"/>
      <c r="I85" s="90"/>
      <c r="J85" s="91"/>
      <c r="K85" s="308">
        <v>0.05</v>
      </c>
      <c r="L85" s="857">
        <f>N79*K85</f>
        <v>1068.2305155756903</v>
      </c>
      <c r="M85" s="858"/>
      <c r="N85" s="54"/>
    </row>
    <row r="86" spans="1:14" ht="15.75" thickBot="1">
      <c r="B86" s="94" t="s">
        <v>974</v>
      </c>
      <c r="C86" s="95"/>
      <c r="D86" s="95"/>
      <c r="E86" s="95"/>
      <c r="F86" s="95"/>
      <c r="G86" s="95"/>
      <c r="H86" s="95"/>
      <c r="I86" s="96"/>
      <c r="J86" s="97"/>
      <c r="K86" s="309">
        <v>0.05</v>
      </c>
      <c r="L86" s="859">
        <f>N79*K86</f>
        <v>1068.2305155756903</v>
      </c>
      <c r="M86" s="860"/>
      <c r="N86" s="54"/>
    </row>
    <row r="87" spans="1:14" ht="15.75" thickBot="1">
      <c r="B87" s="823" t="s">
        <v>953</v>
      </c>
      <c r="C87" s="824"/>
      <c r="D87" s="824"/>
      <c r="E87" s="824"/>
      <c r="F87" s="824"/>
      <c r="G87" s="824"/>
      <c r="H87" s="824"/>
      <c r="I87" s="824"/>
      <c r="J87" s="824"/>
      <c r="K87" s="824"/>
      <c r="L87" s="824"/>
      <c r="M87" s="825"/>
      <c r="N87" s="55">
        <f>L84+L85+L86</f>
        <v>6409.383093454142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27773.99340496795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50860.624967994758</v>
      </c>
      <c r="L36" s="274"/>
      <c r="M36" s="340">
        <v>15</v>
      </c>
      <c r="N36" s="276">
        <f>K36/M36</f>
        <v>3390.7083311996507</v>
      </c>
    </row>
    <row r="37" spans="1:14">
      <c r="A37" s="116" t="s">
        <v>174</v>
      </c>
      <c r="B37" s="836" t="str">
        <f>VLOOKUP(A37,EQUIPOS!A7:D154,3,FALSE)</f>
        <v>Compactador vibratorio tipo DD-20</v>
      </c>
      <c r="C37" s="837"/>
      <c r="D37" s="837"/>
      <c r="E37" s="837"/>
      <c r="F37" s="837"/>
      <c r="G37" s="837"/>
      <c r="H37" s="838"/>
      <c r="I37" s="425"/>
      <c r="J37" s="426"/>
      <c r="K37" s="273">
        <f>VLOOKUP(A37,EQUIPOS!A7:D164,4,FALSE)</f>
        <v>71204.874955192659</v>
      </c>
      <c r="L37" s="339"/>
      <c r="M37" s="340">
        <v>15</v>
      </c>
      <c r="N37" s="276">
        <f>K37/M37</f>
        <v>4746.9916636795106</v>
      </c>
    </row>
    <row r="38" spans="1:14">
      <c r="A38" s="116" t="s">
        <v>269</v>
      </c>
      <c r="B38" s="836" t="str">
        <f>VLOOKUP(A38,EQUIPOS!A8:D154,3,FALSE)</f>
        <v>Motoniveladora  potencia 215 HP, ancho de cuchilla 4,27 m, peso 18 ton.</v>
      </c>
      <c r="C38" s="837"/>
      <c r="D38" s="837"/>
      <c r="E38" s="837"/>
      <c r="F38" s="837"/>
      <c r="G38" s="837"/>
      <c r="H38" s="838"/>
      <c r="I38" s="332"/>
      <c r="J38" s="334"/>
      <c r="K38" s="273">
        <f>VLOOKUP(A38,EQUIPOS!A8:D165,4,FALSE)</f>
        <v>183098.24988478114</v>
      </c>
      <c r="L38" s="427"/>
      <c r="M38" s="428">
        <v>15</v>
      </c>
      <c r="N38" s="276">
        <f>K38/M38</f>
        <v>12206.549992318742</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N75*M41</f>
        <v>44.846540602401326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20389.096527800302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24165.971171145626</v>
      </c>
      <c r="N48" s="276">
        <f>K48*M48</f>
        <v>31415.762522489313</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12.495331525928451</v>
      </c>
      <c r="N49" s="276">
        <f>K49*M49</f>
        <v>374.85994577785351</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29" t="s">
        <v>953</v>
      </c>
      <c r="C53" s="830"/>
      <c r="D53" s="830"/>
      <c r="E53" s="830"/>
      <c r="F53" s="830"/>
      <c r="G53" s="830"/>
      <c r="H53" s="830"/>
      <c r="I53" s="830"/>
      <c r="J53" s="830"/>
      <c r="K53" s="830"/>
      <c r="L53" s="830"/>
      <c r="M53" s="831"/>
      <c r="N53" s="107">
        <f>SUM(N48:N52)</f>
        <v>31790.622468267167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827">
        <f>VLOOKUP(A58,TRANSPORTE!A1:D117,4,FALSE)</f>
        <v>868.77117771151472</v>
      </c>
      <c r="M58" s="828"/>
      <c r="N58" s="291">
        <f>K58*L58</f>
        <v>1129.4025310249692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1129.4025310249692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1410</v>
      </c>
      <c r="K68" s="77" t="s">
        <v>966</v>
      </c>
      <c r="L68" s="851" t="s">
        <v>950</v>
      </c>
      <c r="M68" s="975"/>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2242.3270301200664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55551.448557212512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11110.289711442503</v>
      </c>
      <c r="M82" s="858"/>
      <c r="N82" s="54"/>
    </row>
    <row r="83" spans="1:14">
      <c r="B83" s="92" t="s">
        <v>973</v>
      </c>
      <c r="C83" s="93"/>
      <c r="D83" s="93"/>
      <c r="E83" s="93"/>
      <c r="F83" s="93"/>
      <c r="G83" s="93"/>
      <c r="H83" s="93"/>
      <c r="I83" s="90"/>
      <c r="J83" s="91"/>
      <c r="K83" s="308">
        <v>0.05</v>
      </c>
      <c r="L83" s="857">
        <f>N77*K83</f>
        <v>2777.5724278606258</v>
      </c>
      <c r="M83" s="858"/>
      <c r="N83" s="54"/>
    </row>
    <row r="84" spans="1:14" ht="15.75" thickBot="1">
      <c r="B84" s="94" t="s">
        <v>974</v>
      </c>
      <c r="C84" s="95"/>
      <c r="D84" s="95"/>
      <c r="E84" s="95"/>
      <c r="F84" s="95"/>
      <c r="G84" s="95"/>
      <c r="H84" s="95"/>
      <c r="I84" s="96"/>
      <c r="J84" s="97"/>
      <c r="K84" s="309">
        <v>0.05</v>
      </c>
      <c r="L84" s="859">
        <f>N77*K84</f>
        <v>2777.5724278606258</v>
      </c>
      <c r="M84" s="860"/>
      <c r="N84" s="54"/>
    </row>
    <row r="85" spans="1:14" ht="15.75" thickBot="1">
      <c r="B85" s="823" t="s">
        <v>953</v>
      </c>
      <c r="C85" s="824"/>
      <c r="D85" s="824"/>
      <c r="E85" s="824"/>
      <c r="F85" s="824"/>
      <c r="G85" s="824"/>
      <c r="H85" s="824"/>
      <c r="I85" s="824"/>
      <c r="J85" s="824"/>
      <c r="K85" s="824"/>
      <c r="L85" s="824"/>
      <c r="M85" s="825"/>
      <c r="N85" s="55">
        <f>L82+L83+L84</f>
        <v>16665.434567163753</v>
      </c>
    </row>
    <row r="86" spans="1:14" ht="15.75" thickBot="1">
      <c r="B86" s="36"/>
      <c r="C86" s="37"/>
      <c r="D86" s="37"/>
      <c r="E86" s="37"/>
      <c r="F86" s="37"/>
      <c r="G86" s="37"/>
      <c r="H86" s="37"/>
      <c r="I86" s="37"/>
      <c r="J86" s="37"/>
      <c r="K86" s="37"/>
      <c r="L86" s="37"/>
      <c r="M86" s="37"/>
      <c r="N86" s="38"/>
    </row>
    <row r="87" spans="1:14" ht="15.75" thickBot="1">
      <c r="A87" t="s">
        <v>2016</v>
      </c>
      <c r="B87" s="823" t="s">
        <v>975</v>
      </c>
      <c r="C87" s="824"/>
      <c r="D87" s="824"/>
      <c r="E87" s="824"/>
      <c r="F87" s="824"/>
      <c r="G87" s="824"/>
      <c r="H87" s="824"/>
      <c r="I87" s="824"/>
      <c r="J87" s="824"/>
      <c r="K87" s="824"/>
      <c r="L87" s="824"/>
      <c r="M87" s="825"/>
      <c r="N87" s="192">
        <f>N77+N85</f>
        <v>72216.883124376269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106.68624361440799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13027.424393407571</v>
      </c>
      <c r="N48" s="276">
        <f>K48*M48</f>
        <v>9119.1970753852984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9119.1970753852984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2133.7248722881595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11359.608191287865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2271.9216382575732</v>
      </c>
      <c r="M84" s="858"/>
      <c r="N84" s="54"/>
    </row>
    <row r="85" spans="1:14">
      <c r="B85" s="92" t="s">
        <v>973</v>
      </c>
      <c r="C85" s="93"/>
      <c r="D85" s="93"/>
      <c r="E85" s="93"/>
      <c r="F85" s="93"/>
      <c r="G85" s="93"/>
      <c r="H85" s="93"/>
      <c r="I85" s="90"/>
      <c r="J85" s="91"/>
      <c r="K85" s="308">
        <v>0.05</v>
      </c>
      <c r="L85" s="857">
        <f>N79*K85</f>
        <v>567.98040956439331</v>
      </c>
      <c r="M85" s="858"/>
      <c r="N85" s="54"/>
    </row>
    <row r="86" spans="1:14" ht="15.75" thickBot="1">
      <c r="B86" s="94" t="s">
        <v>974</v>
      </c>
      <c r="C86" s="95"/>
      <c r="D86" s="95"/>
      <c r="E86" s="95"/>
      <c r="F86" s="95"/>
      <c r="G86" s="95"/>
      <c r="H86" s="95"/>
      <c r="I86" s="96"/>
      <c r="J86" s="97"/>
      <c r="K86" s="309">
        <v>0.05</v>
      </c>
      <c r="L86" s="859">
        <f>N79*K86</f>
        <v>567.98040956439331</v>
      </c>
      <c r="M86" s="860"/>
      <c r="N86" s="54"/>
    </row>
    <row r="87" spans="1:14" ht="15.75" thickBot="1">
      <c r="B87" s="823" t="s">
        <v>953</v>
      </c>
      <c r="C87" s="824"/>
      <c r="D87" s="824"/>
      <c r="E87" s="824"/>
      <c r="F87" s="824"/>
      <c r="G87" s="824"/>
      <c r="H87" s="824"/>
      <c r="I87" s="824"/>
      <c r="J87" s="824"/>
      <c r="K87" s="824"/>
      <c r="L87" s="824"/>
      <c r="M87" s="825"/>
      <c r="N87" s="55">
        <f>L84+L85+L86</f>
        <v>3407.8824573863594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55">
        <f>N79+N87</f>
        <v>14767.490648674226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537.37060903602003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63151.405532042394</v>
      </c>
      <c r="N48" s="276">
        <f>K48*M48</f>
        <v>12630.28110640848</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1848.26778821025</v>
      </c>
      <c r="N49" s="276">
        <f>K49*M49</f>
        <v>1940.6811776207626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14570.962284029243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10747.412180720399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25855.745073785663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5171.149014757133</v>
      </c>
      <c r="M84" s="858"/>
      <c r="N84" s="54"/>
    </row>
    <row r="85" spans="1:14">
      <c r="B85" s="92" t="s">
        <v>973</v>
      </c>
      <c r="C85" s="93"/>
      <c r="D85" s="93"/>
      <c r="E85" s="93"/>
      <c r="F85" s="93"/>
      <c r="G85" s="93"/>
      <c r="H85" s="93"/>
      <c r="I85" s="90"/>
      <c r="J85" s="91"/>
      <c r="K85" s="308">
        <v>0.05</v>
      </c>
      <c r="L85" s="857">
        <f>N79*K85</f>
        <v>1292.7872536892833</v>
      </c>
      <c r="M85" s="858"/>
      <c r="N85" s="54"/>
    </row>
    <row r="86" spans="1:14" ht="15.75" thickBot="1">
      <c r="B86" s="94" t="s">
        <v>974</v>
      </c>
      <c r="C86" s="95"/>
      <c r="D86" s="95"/>
      <c r="E86" s="95"/>
      <c r="F86" s="95"/>
      <c r="G86" s="95"/>
      <c r="H86" s="95"/>
      <c r="I86" s="96"/>
      <c r="J86" s="97"/>
      <c r="K86" s="309">
        <v>0.05</v>
      </c>
      <c r="L86" s="859">
        <f>N79*K86</f>
        <v>1292.7872536892833</v>
      </c>
      <c r="M86" s="860"/>
      <c r="N86" s="54"/>
    </row>
    <row r="87" spans="1:14" ht="15.75" thickBot="1">
      <c r="B87" s="823" t="s">
        <v>953</v>
      </c>
      <c r="C87" s="824"/>
      <c r="D87" s="824"/>
      <c r="E87" s="824"/>
      <c r="F87" s="824"/>
      <c r="G87" s="824"/>
      <c r="H87" s="824"/>
      <c r="I87" s="824"/>
      <c r="J87" s="824"/>
      <c r="K87" s="824"/>
      <c r="L87" s="824"/>
      <c r="M87" s="825"/>
      <c r="N87" s="55">
        <f>L84+L85+L86</f>
        <v>7756.7235221356987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33612.46859592136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1500</v>
      </c>
      <c r="N36" s="276">
        <f>K36/M36</f>
        <v>33.652102045490295</v>
      </c>
    </row>
    <row r="37" spans="1:14">
      <c r="A37" s="116" t="s">
        <v>361</v>
      </c>
      <c r="B37" s="836" t="str">
        <f>VLOOKUP(A37,EQUIPOS!A7:D154,3,FALSE)</f>
        <v>Vehículo delineador</v>
      </c>
      <c r="C37" s="837"/>
      <c r="D37" s="837"/>
      <c r="E37" s="837"/>
      <c r="F37" s="837"/>
      <c r="G37" s="837"/>
      <c r="H37" s="838"/>
      <c r="I37" s="425"/>
      <c r="J37" s="426"/>
      <c r="K37" s="273">
        <f>VLOOKUP(A37,EQUIPOS!A7:D164,4,FALSE)</f>
        <v>137120.24491371386</v>
      </c>
      <c r="L37" s="339"/>
      <c r="M37" s="340">
        <v>1500</v>
      </c>
      <c r="N37" s="276">
        <f>K37/M37</f>
        <v>91.41349660914257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0.22423270301200668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125.28983135764487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3330.0058516599324</v>
      </c>
      <c r="N48" s="276">
        <f>K48*M48</f>
        <v>153.18026917635689</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85273.348721071554</v>
      </c>
      <c r="N49" s="276">
        <f>K49*M49</f>
        <v>1193.8268820950018</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43029.75666478894</v>
      </c>
      <c r="N50" s="276">
        <f>K50*M50</f>
        <v>18.502795365859242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1365.509946637218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22.423270301200667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1513.2230482960638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302.64460965921279</v>
      </c>
      <c r="M84" s="858"/>
      <c r="N84" s="54"/>
    </row>
    <row r="85" spans="1:14">
      <c r="B85" s="92" t="s">
        <v>973</v>
      </c>
      <c r="C85" s="93"/>
      <c r="D85" s="93"/>
      <c r="E85" s="93"/>
      <c r="F85" s="93"/>
      <c r="G85" s="93"/>
      <c r="H85" s="93"/>
      <c r="I85" s="90"/>
      <c r="J85" s="91"/>
      <c r="K85" s="308">
        <v>0.05</v>
      </c>
      <c r="L85" s="857">
        <f>N79*K85</f>
        <v>75.661152414803198</v>
      </c>
      <c r="M85" s="858"/>
      <c r="N85" s="54"/>
    </row>
    <row r="86" spans="1:14" ht="15.75" thickBot="1">
      <c r="B86" s="94" t="s">
        <v>974</v>
      </c>
      <c r="C86" s="95"/>
      <c r="D86" s="95"/>
      <c r="E86" s="95"/>
      <c r="F86" s="95"/>
      <c r="G86" s="95"/>
      <c r="H86" s="95"/>
      <c r="I86" s="96"/>
      <c r="J86" s="97"/>
      <c r="K86" s="309">
        <v>0.05</v>
      </c>
      <c r="L86" s="859">
        <f>N79*K86</f>
        <v>75.661152414803198</v>
      </c>
      <c r="M86" s="860"/>
      <c r="N86" s="54"/>
    </row>
    <row r="87" spans="1:14" ht="15.75" thickBot="1">
      <c r="B87" s="823" t="s">
        <v>953</v>
      </c>
      <c r="C87" s="824"/>
      <c r="D87" s="824"/>
      <c r="E87" s="824"/>
      <c r="F87" s="824"/>
      <c r="G87" s="824"/>
      <c r="H87" s="824"/>
      <c r="I87" s="824"/>
      <c r="J87" s="824"/>
      <c r="K87" s="824"/>
      <c r="L87" s="824"/>
      <c r="M87" s="825"/>
      <c r="N87" s="55">
        <f>L84+L85+L86</f>
        <v>453.96691448881921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1967.1899627848829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1200</v>
      </c>
      <c r="N36" s="276">
        <f>K36/M36</f>
        <v>42.065127556862869</v>
      </c>
    </row>
    <row r="37" spans="1:14">
      <c r="A37" s="116" t="s">
        <v>201</v>
      </c>
      <c r="B37" s="836" t="str">
        <f>VLOOKUP(A37,EQUIPOS!A7:D154,3,FALSE)</f>
        <v>Equipo autopropulsado para pintura termoplástica</v>
      </c>
      <c r="C37" s="837"/>
      <c r="D37" s="837"/>
      <c r="E37" s="837"/>
      <c r="F37" s="837"/>
      <c r="G37" s="837"/>
      <c r="H37" s="838"/>
      <c r="I37" s="425"/>
      <c r="J37" s="426"/>
      <c r="K37" s="273">
        <f>VLOOKUP(A37,EQUIPOS!A7:D164,4,FALSE)</f>
        <v>103900.11910961842</v>
      </c>
      <c r="L37" s="339"/>
      <c r="M37" s="340">
        <v>1200</v>
      </c>
      <c r="N37" s="276">
        <f>K37/M37</f>
        <v>86.583432591348682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0.39306379543167497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129.04162394364323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3330.0058516599324</v>
      </c>
      <c r="N48" s="276">
        <f>K48*M48</f>
        <v>359.64063197927271</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5640.6009063295351</v>
      </c>
      <c r="N49" s="276">
        <f>K49*M49</f>
        <v>439.96687069370375</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799.60750267297647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39.306379543167495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967.95550615978721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193.59110123195745</v>
      </c>
      <c r="M84" s="858"/>
      <c r="N84" s="54"/>
    </row>
    <row r="85" spans="1:14">
      <c r="B85" s="92" t="s">
        <v>973</v>
      </c>
      <c r="C85" s="93"/>
      <c r="D85" s="93"/>
      <c r="E85" s="93"/>
      <c r="F85" s="93"/>
      <c r="G85" s="93"/>
      <c r="H85" s="93"/>
      <c r="I85" s="90"/>
      <c r="J85" s="91"/>
      <c r="K85" s="308">
        <v>0.05</v>
      </c>
      <c r="L85" s="857">
        <f>N79*K85</f>
        <v>48.397775307989363</v>
      </c>
      <c r="M85" s="858"/>
      <c r="N85" s="54"/>
    </row>
    <row r="86" spans="1:14" ht="15.75" thickBot="1">
      <c r="B86" s="94" t="s">
        <v>974</v>
      </c>
      <c r="C86" s="95"/>
      <c r="D86" s="95"/>
      <c r="E86" s="95"/>
      <c r="F86" s="95"/>
      <c r="G86" s="95"/>
      <c r="H86" s="95"/>
      <c r="I86" s="96"/>
      <c r="J86" s="97"/>
      <c r="K86" s="309">
        <v>0.05</v>
      </c>
      <c r="L86" s="859">
        <f>N79*K86</f>
        <v>48.397775307989363</v>
      </c>
      <c r="M86" s="860"/>
      <c r="N86" s="54"/>
    </row>
    <row r="87" spans="1:14" ht="15.75" thickBot="1">
      <c r="B87" s="823" t="s">
        <v>953</v>
      </c>
      <c r="C87" s="824"/>
      <c r="D87" s="824"/>
      <c r="E87" s="824"/>
      <c r="F87" s="824"/>
      <c r="G87" s="824"/>
      <c r="H87" s="824"/>
      <c r="I87" s="824"/>
      <c r="J87" s="824"/>
      <c r="K87" s="824"/>
      <c r="L87" s="824"/>
      <c r="M87" s="825"/>
      <c r="N87" s="55">
        <f>L84+L85+L86</f>
        <v>290.38665184793621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1258.3421580077234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199</v>
      </c>
      <c r="B36" s="836" t="str">
        <f>VLOOKUP(A36,EQUIPOS!A6:D154,3,FALSE)</f>
        <v xml:space="preserve">Equipo de pintura (Compresor), Presión máxima de trabajo 3300 psi.
</v>
      </c>
      <c r="C36" s="837"/>
      <c r="D36" s="837"/>
      <c r="E36" s="837"/>
      <c r="F36" s="837"/>
      <c r="G36" s="837"/>
      <c r="H36" s="838"/>
      <c r="I36" s="271"/>
      <c r="J36" s="272"/>
      <c r="K36" s="273">
        <f>VLOOKUP(A36,EQUIPOS!A6:D163,4,FALSE)</f>
        <v>5949.6759087560267</v>
      </c>
      <c r="L36" s="274"/>
      <c r="M36" s="340">
        <v>6.1</v>
      </c>
      <c r="N36" s="276">
        <f>K36/M36</f>
        <v>975.35670635344707</v>
      </c>
    </row>
    <row r="37" spans="1:14">
      <c r="A37" s="116" t="s">
        <v>138</v>
      </c>
      <c r="B37" s="836" t="str">
        <f>VLOOKUP(A37,EQUIPOS!A7:D154,3,FALSE)</f>
        <v>Camioneta D-300</v>
      </c>
      <c r="C37" s="837"/>
      <c r="D37" s="837"/>
      <c r="E37" s="837"/>
      <c r="F37" s="837"/>
      <c r="G37" s="837"/>
      <c r="H37" s="838"/>
      <c r="I37" s="425"/>
      <c r="J37" s="426"/>
      <c r="K37" s="273">
        <f>VLOOKUP(A37,EQUIPOS!A7:D164,4,FALSE)</f>
        <v>50478.153068235442</v>
      </c>
      <c r="L37" s="339"/>
      <c r="M37" s="340">
        <v>6.1</v>
      </c>
      <c r="N37" s="276">
        <f>K37/M37</f>
        <v>8275.1070603664666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77.324025330821314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9327.7877920507344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3330.0058516599324</v>
      </c>
      <c r="N48" s="276">
        <f>K48*M48</f>
        <v>1272.0622353340941</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43029.75666478894</v>
      </c>
      <c r="N49" s="276">
        <f>K49*M49</f>
        <v>2151.4878332394469</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85273.348721071554</v>
      </c>
      <c r="N50" s="276">
        <f>K50*M50</f>
        <v>10232.801846528586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13656.351915102126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852"/>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7732.4025330821314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30716.542240234994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6143.3084480469988</v>
      </c>
      <c r="M84" s="858"/>
      <c r="N84" s="54"/>
    </row>
    <row r="85" spans="1:14">
      <c r="B85" s="92" t="s">
        <v>973</v>
      </c>
      <c r="C85" s="93"/>
      <c r="D85" s="93"/>
      <c r="E85" s="93"/>
      <c r="F85" s="93"/>
      <c r="G85" s="93"/>
      <c r="H85" s="93"/>
      <c r="I85" s="90"/>
      <c r="J85" s="91"/>
      <c r="K85" s="308">
        <v>0.05</v>
      </c>
      <c r="L85" s="857">
        <f>N79*K85</f>
        <v>1535.8271120117497</v>
      </c>
      <c r="M85" s="858"/>
      <c r="N85" s="54"/>
    </row>
    <row r="86" spans="1:14" ht="15.75" thickBot="1">
      <c r="B86" s="94" t="s">
        <v>974</v>
      </c>
      <c r="C86" s="95"/>
      <c r="D86" s="95"/>
      <c r="E86" s="95"/>
      <c r="F86" s="95"/>
      <c r="G86" s="95"/>
      <c r="H86" s="95"/>
      <c r="I86" s="96"/>
      <c r="J86" s="97"/>
      <c r="K86" s="309">
        <v>0.05</v>
      </c>
      <c r="L86" s="859">
        <f>N79*K86</f>
        <v>1535.8271120117497</v>
      </c>
      <c r="M86" s="860"/>
      <c r="N86" s="54"/>
    </row>
    <row r="87" spans="1:14" ht="15.75" thickBot="1">
      <c r="B87" s="823" t="s">
        <v>953</v>
      </c>
      <c r="C87" s="824"/>
      <c r="D87" s="824"/>
      <c r="E87" s="824"/>
      <c r="F87" s="824"/>
      <c r="G87" s="824"/>
      <c r="H87" s="824"/>
      <c r="I87" s="824"/>
      <c r="J87" s="824"/>
      <c r="K87" s="824"/>
      <c r="L87" s="824"/>
      <c r="M87" s="825"/>
      <c r="N87" s="55">
        <f>L84+L85+L86</f>
        <v>9214.9626720704982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39931.504912305492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6</v>
      </c>
      <c r="N36" s="276">
        <f>K36/M36</f>
        <v>8413.0255113725743</v>
      </c>
    </row>
    <row r="37" spans="1:14">
      <c r="A37" s="116" t="s">
        <v>1711</v>
      </c>
      <c r="B37" s="836" t="str">
        <f>VLOOKUP(A37,EQUIPOS!A7:D154,3,FALSE)</f>
        <v>Caldera para pintura termoplástica</v>
      </c>
      <c r="C37" s="837"/>
      <c r="D37" s="837"/>
      <c r="E37" s="837"/>
      <c r="F37" s="837"/>
      <c r="G37" s="837"/>
      <c r="H37" s="838"/>
      <c r="I37" s="425"/>
      <c r="J37" s="426"/>
      <c r="K37" s="273">
        <f>VLOOKUP(A37,EQUIPOS!A7:D164,4,FALSE)</f>
        <v>61701.058573673166</v>
      </c>
      <c r="L37" s="339"/>
      <c r="M37" s="340">
        <v>6</v>
      </c>
      <c r="N37" s="276">
        <f>K37/M37</f>
        <v>10283.509762278862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89.890050753001674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18786.425324404438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3330.0058516599324</v>
      </c>
      <c r="N48" s="276">
        <f>K48*M48</f>
        <v>2997.0052664939394</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5640.6009063295351</v>
      </c>
      <c r="N49" s="276">
        <f>K49*M49</f>
        <v>3666.3905891141981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6663.3958556081379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8989.0050753001669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34438.826255312742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6887.7652510625485</v>
      </c>
      <c r="M84" s="858"/>
      <c r="N84" s="54"/>
    </row>
    <row r="85" spans="1:14">
      <c r="B85" s="92" t="s">
        <v>973</v>
      </c>
      <c r="C85" s="93"/>
      <c r="D85" s="93"/>
      <c r="E85" s="93"/>
      <c r="F85" s="93"/>
      <c r="G85" s="93"/>
      <c r="H85" s="93"/>
      <c r="I85" s="90"/>
      <c r="J85" s="91"/>
      <c r="K85" s="308">
        <v>0.05</v>
      </c>
      <c r="L85" s="857">
        <f>N79*K85</f>
        <v>1721.9413127656371</v>
      </c>
      <c r="M85" s="858"/>
      <c r="N85" s="54"/>
    </row>
    <row r="86" spans="1:14" ht="15.75" thickBot="1">
      <c r="B86" s="94" t="s">
        <v>974</v>
      </c>
      <c r="C86" s="95"/>
      <c r="D86" s="95"/>
      <c r="E86" s="95"/>
      <c r="F86" s="95"/>
      <c r="G86" s="95"/>
      <c r="H86" s="95"/>
      <c r="I86" s="96"/>
      <c r="J86" s="97"/>
      <c r="K86" s="309">
        <v>0.05</v>
      </c>
      <c r="L86" s="859">
        <f>N79*K86</f>
        <v>1721.9413127656371</v>
      </c>
      <c r="M86" s="860"/>
      <c r="N86" s="54"/>
    </row>
    <row r="87" spans="1:14" ht="15.75" thickBot="1">
      <c r="B87" s="823" t="s">
        <v>953</v>
      </c>
      <c r="C87" s="824"/>
      <c r="D87" s="824"/>
      <c r="E87" s="824"/>
      <c r="F87" s="824"/>
      <c r="G87" s="824"/>
      <c r="H87" s="824"/>
      <c r="I87" s="824"/>
      <c r="J87" s="824"/>
      <c r="K87" s="824"/>
      <c r="L87" s="824"/>
      <c r="M87" s="825"/>
      <c r="N87" s="55">
        <f>L84+L85+L86</f>
        <v>10331.647876593823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44770.474131906565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250</v>
      </c>
      <c r="N36" s="276">
        <f>K36/M36</f>
        <v>201.91261227294177</v>
      </c>
    </row>
    <row r="37" spans="1:14">
      <c r="A37" s="116" t="s">
        <v>251</v>
      </c>
      <c r="B37" s="836" t="str">
        <f>VLOOKUP(A37,EQUIPOS!A7:D154,3,FALSE)</f>
        <v>Maquina térmica pegatachas</v>
      </c>
      <c r="C37" s="837"/>
      <c r="D37" s="837"/>
      <c r="E37" s="837"/>
      <c r="F37" s="837"/>
      <c r="G37" s="837"/>
      <c r="H37" s="838"/>
      <c r="I37" s="425"/>
      <c r="J37" s="426"/>
      <c r="K37" s="273">
        <f>VLOOKUP(A37,EQUIPOS!A7:D164,4,FALSE)</f>
        <v>21939.23918619422</v>
      </c>
      <c r="L37" s="339"/>
      <c r="M37" s="340">
        <v>250</v>
      </c>
      <c r="N37" s="276">
        <f>K37/M37</f>
        <v>87.756956744776872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1.0747412180720399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290.74431023579069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5640.6009063295351</v>
      </c>
      <c r="N48" s="276">
        <f>K48*M48</f>
        <v>451.2480725063628</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6746.437746374203</v>
      </c>
      <c r="N49" s="276">
        <f>K49*M49</f>
        <v>6746.437746374203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7197.6858188805654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107.474121807204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7595.9042509235605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1519.1808501847122</v>
      </c>
      <c r="M84" s="858"/>
      <c r="N84" s="54"/>
    </row>
    <row r="85" spans="1:14">
      <c r="B85" s="92" t="s">
        <v>973</v>
      </c>
      <c r="C85" s="93"/>
      <c r="D85" s="93"/>
      <c r="E85" s="93"/>
      <c r="F85" s="93"/>
      <c r="G85" s="93"/>
      <c r="H85" s="93"/>
      <c r="I85" s="90"/>
      <c r="J85" s="91"/>
      <c r="K85" s="308">
        <v>0.05</v>
      </c>
      <c r="L85" s="857">
        <f>N79*K85</f>
        <v>379.79521254617805</v>
      </c>
      <c r="M85" s="858"/>
      <c r="N85" s="54"/>
    </row>
    <row r="86" spans="1:14" ht="15.75" thickBot="1">
      <c r="B86" s="94" t="s">
        <v>974</v>
      </c>
      <c r="C86" s="95"/>
      <c r="D86" s="95"/>
      <c r="E86" s="95"/>
      <c r="F86" s="95"/>
      <c r="G86" s="95"/>
      <c r="H86" s="95"/>
      <c r="I86" s="96"/>
      <c r="J86" s="97"/>
      <c r="K86" s="309">
        <v>0.05</v>
      </c>
      <c r="L86" s="859">
        <f>N79*K86</f>
        <v>379.79521254617805</v>
      </c>
      <c r="M86" s="860"/>
      <c r="N86" s="54"/>
    </row>
    <row r="87" spans="1:14" ht="15.75" thickBot="1">
      <c r="B87" s="823" t="s">
        <v>953</v>
      </c>
      <c r="C87" s="824"/>
      <c r="D87" s="824"/>
      <c r="E87" s="824"/>
      <c r="F87" s="824"/>
      <c r="G87" s="824"/>
      <c r="H87" s="824"/>
      <c r="I87" s="824"/>
      <c r="J87" s="824"/>
      <c r="K87" s="824"/>
      <c r="L87" s="824"/>
      <c r="M87" s="825"/>
      <c r="N87" s="55">
        <f>L84+L85+L86</f>
        <v>2278.7712752770681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9874.6755262006282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3.75</v>
      </c>
      <c r="N36" s="276">
        <f>K36/M36</f>
        <v>13460.840818196119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13550.533899400922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70725.658992009354</v>
      </c>
      <c r="N48" s="276">
        <f>K48*M48</f>
        <v>70725.658992009354</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274841.06457855925</v>
      </c>
      <c r="N49" s="276">
        <f>K49*M49</f>
        <v>274841.06457855925</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391454.7873219137</v>
      </c>
      <c r="N50" s="276">
        <f>K50*M50</f>
        <v>11743.64361965741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357310.36719022604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379830.20921010722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75966.041842021441</v>
      </c>
      <c r="M84" s="858"/>
      <c r="N84" s="54"/>
    </row>
    <row r="85" spans="1:14">
      <c r="B85" s="92" t="s">
        <v>973</v>
      </c>
      <c r="C85" s="93"/>
      <c r="D85" s="93"/>
      <c r="E85" s="93"/>
      <c r="F85" s="93"/>
      <c r="G85" s="93"/>
      <c r="H85" s="93"/>
      <c r="I85" s="90"/>
      <c r="J85" s="91"/>
      <c r="K85" s="308">
        <v>0.05</v>
      </c>
      <c r="L85" s="857">
        <f>N79*K85</f>
        <v>18991.51046050536</v>
      </c>
      <c r="M85" s="858"/>
      <c r="N85" s="54"/>
    </row>
    <row r="86" spans="1:14" ht="15.75" thickBot="1">
      <c r="B86" s="94" t="s">
        <v>974</v>
      </c>
      <c r="C86" s="95"/>
      <c r="D86" s="95"/>
      <c r="E86" s="95"/>
      <c r="F86" s="95"/>
      <c r="G86" s="95"/>
      <c r="H86" s="95"/>
      <c r="I86" s="96"/>
      <c r="J86" s="97"/>
      <c r="K86" s="309">
        <v>0.05</v>
      </c>
      <c r="L86" s="859">
        <f>N79*K86</f>
        <v>18991.51046050536</v>
      </c>
      <c r="M86" s="860"/>
      <c r="N86" s="54"/>
    </row>
    <row r="87" spans="1:14" ht="15.75" thickBot="1">
      <c r="B87" s="823" t="s">
        <v>953</v>
      </c>
      <c r="C87" s="824"/>
      <c r="D87" s="824"/>
      <c r="E87" s="824"/>
      <c r="F87" s="824"/>
      <c r="G87" s="824"/>
      <c r="H87" s="824"/>
      <c r="I87" s="824"/>
      <c r="J87" s="824"/>
      <c r="K87" s="824"/>
      <c r="L87" s="824"/>
      <c r="M87" s="825"/>
      <c r="N87" s="55">
        <f>L84+L85+L86</f>
        <v>113949.06276303217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493779.27197313937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8.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3.75</v>
      </c>
      <c r="N36" s="276">
        <f>K36/M36</f>
        <v>13460.840818196119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13550.533899400922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70725.658992009354</v>
      </c>
      <c r="N48" s="276">
        <f>K48*M48</f>
        <v>70725.658992009354</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236257.5633817465</v>
      </c>
      <c r="N49" s="276">
        <f>K49*M49</f>
        <v>236257.5633817465</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391454.7873219137</v>
      </c>
      <c r="N50" s="276">
        <f>K50*M50</f>
        <v>11743.64361965741</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318726.86599341332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341246.7080132945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68249.341602658897</v>
      </c>
      <c r="M84" s="858"/>
      <c r="N84" s="54"/>
    </row>
    <row r="85" spans="1:14">
      <c r="B85" s="92" t="s">
        <v>973</v>
      </c>
      <c r="C85" s="93"/>
      <c r="D85" s="93"/>
      <c r="E85" s="93"/>
      <c r="F85" s="93"/>
      <c r="G85" s="93"/>
      <c r="H85" s="93"/>
      <c r="I85" s="90"/>
      <c r="J85" s="91"/>
      <c r="K85" s="308">
        <v>0.05</v>
      </c>
      <c r="L85" s="857">
        <f>N79*K85</f>
        <v>17062.335400664724</v>
      </c>
      <c r="M85" s="858"/>
      <c r="N85" s="54"/>
    </row>
    <row r="86" spans="1:14" ht="15.75" thickBot="1">
      <c r="B86" s="94" t="s">
        <v>974</v>
      </c>
      <c r="C86" s="95"/>
      <c r="D86" s="95"/>
      <c r="E86" s="95"/>
      <c r="F86" s="95"/>
      <c r="G86" s="95"/>
      <c r="H86" s="95"/>
      <c r="I86" s="96"/>
      <c r="J86" s="97"/>
      <c r="K86" s="309">
        <v>0.05</v>
      </c>
      <c r="L86" s="859">
        <f>N79*K86</f>
        <v>17062.335400664724</v>
      </c>
      <c r="M86" s="860"/>
      <c r="N86" s="54"/>
    </row>
    <row r="87" spans="1:14" ht="15.75" thickBot="1">
      <c r="B87" s="823" t="s">
        <v>953</v>
      </c>
      <c r="C87" s="824"/>
      <c r="D87" s="824"/>
      <c r="E87" s="824"/>
      <c r="F87" s="824"/>
      <c r="G87" s="824"/>
      <c r="H87" s="824"/>
      <c r="I87" s="824"/>
      <c r="J87" s="824"/>
      <c r="K87" s="824"/>
      <c r="L87" s="824"/>
      <c r="M87" s="825"/>
      <c r="N87" s="55">
        <f>L84+L85+L86</f>
        <v>102374.01240398835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443620.72041728284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3</v>
      </c>
      <c r="N36" s="276">
        <f>K36/M36</f>
        <v>16826.051022745149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45.109166666666674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16871.160189411814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118212.08390104611</v>
      </c>
      <c r="N48" s="276">
        <f>K48*M48</f>
        <v>118212.08390104611</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391454.7873219137</v>
      </c>
      <c r="N49" s="276">
        <f>K49*M49</f>
        <v>23487.287239314821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141699.37114036092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163081.44799643938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32616.289599287877</v>
      </c>
      <c r="M84" s="858"/>
      <c r="N84" s="54"/>
    </row>
    <row r="85" spans="1:14">
      <c r="B85" s="92" t="s">
        <v>973</v>
      </c>
      <c r="C85" s="93"/>
      <c r="D85" s="93"/>
      <c r="E85" s="93"/>
      <c r="F85" s="93"/>
      <c r="G85" s="93"/>
      <c r="H85" s="93"/>
      <c r="I85" s="90"/>
      <c r="J85" s="91"/>
      <c r="K85" s="308">
        <v>0.05</v>
      </c>
      <c r="L85" s="857">
        <f>N79*K85</f>
        <v>8154.0723998219692</v>
      </c>
      <c r="M85" s="858"/>
      <c r="N85" s="54"/>
    </row>
    <row r="86" spans="1:14" ht="15.75" thickBot="1">
      <c r="B86" s="94" t="s">
        <v>974</v>
      </c>
      <c r="C86" s="95"/>
      <c r="D86" s="95"/>
      <c r="E86" s="95"/>
      <c r="F86" s="95"/>
      <c r="G86" s="95"/>
      <c r="H86" s="95"/>
      <c r="I86" s="96"/>
      <c r="J86" s="97"/>
      <c r="K86" s="309">
        <v>0.05</v>
      </c>
      <c r="L86" s="859">
        <f>N79*K86</f>
        <v>8154.0723998219692</v>
      </c>
      <c r="M86" s="860"/>
      <c r="N86" s="54"/>
    </row>
    <row r="87" spans="1:14" ht="15.75" thickBot="1">
      <c r="B87" s="823" t="s">
        <v>953</v>
      </c>
      <c r="C87" s="824"/>
      <c r="D87" s="824"/>
      <c r="E87" s="824"/>
      <c r="F87" s="824"/>
      <c r="G87" s="824"/>
      <c r="H87" s="824"/>
      <c r="I87" s="824"/>
      <c r="J87" s="824"/>
      <c r="K87" s="824"/>
      <c r="L87" s="824"/>
      <c r="M87" s="825"/>
      <c r="N87" s="55">
        <f>L84+L85+L86</f>
        <v>48924.434398931815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212005.88239537121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135</v>
      </c>
      <c r="B36" s="836" t="str">
        <f>VLOOKUP(A36,EQUIPOS!A6:D154,3,FALSE)</f>
        <v>Camión 350</v>
      </c>
      <c r="C36" s="837"/>
      <c r="D36" s="837"/>
      <c r="E36" s="837"/>
      <c r="F36" s="837"/>
      <c r="G36" s="837"/>
      <c r="H36" s="838"/>
      <c r="I36" s="271"/>
      <c r="J36" s="272"/>
      <c r="K36" s="273">
        <f>VLOOKUP(A36,EQUIPOS!A6:D163,4,FALSE)</f>
        <v>56375.951139524113</v>
      </c>
      <c r="L36" s="274"/>
      <c r="M36" s="340">
        <v>6.25</v>
      </c>
      <c r="N36" s="276">
        <f>K36/M36</f>
        <v>9020.1521823238581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323.210243614408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9343.3624259382668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113403.46381881798</v>
      </c>
      <c r="N48" s="276">
        <f>K48*M48</f>
        <v>28350.865954704495</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149913.78125995374</v>
      </c>
      <c r="N49" s="276">
        <f>K49*M49</f>
        <v>36298.736382555384</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64649.602337259879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6464.2048722881591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80457.169635486309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16091.433927097263</v>
      </c>
      <c r="M84" s="858"/>
      <c r="N84" s="54"/>
    </row>
    <row r="85" spans="1:14">
      <c r="B85" s="92" t="s">
        <v>973</v>
      </c>
      <c r="C85" s="93"/>
      <c r="D85" s="93"/>
      <c r="E85" s="93"/>
      <c r="F85" s="93"/>
      <c r="G85" s="93"/>
      <c r="H85" s="93"/>
      <c r="I85" s="90"/>
      <c r="J85" s="91"/>
      <c r="K85" s="308">
        <v>0.05</v>
      </c>
      <c r="L85" s="857">
        <f>N79*K85</f>
        <v>4022.8584817743158</v>
      </c>
      <c r="M85" s="858"/>
      <c r="N85" s="54"/>
    </row>
    <row r="86" spans="1:14" ht="15.75" thickBot="1">
      <c r="B86" s="94" t="s">
        <v>974</v>
      </c>
      <c r="C86" s="95"/>
      <c r="D86" s="95"/>
      <c r="E86" s="95"/>
      <c r="F86" s="95"/>
      <c r="G86" s="95"/>
      <c r="H86" s="95"/>
      <c r="I86" s="96"/>
      <c r="J86" s="97"/>
      <c r="K86" s="309">
        <v>0.05</v>
      </c>
      <c r="L86" s="859">
        <f>N79*K86</f>
        <v>4022.8584817743158</v>
      </c>
      <c r="M86" s="860"/>
      <c r="N86" s="54"/>
    </row>
    <row r="87" spans="1:14" ht="15.75" thickBot="1">
      <c r="B87" s="823" t="s">
        <v>953</v>
      </c>
      <c r="C87" s="824"/>
      <c r="D87" s="824"/>
      <c r="E87" s="824"/>
      <c r="F87" s="824"/>
      <c r="G87" s="824"/>
      <c r="H87" s="824"/>
      <c r="I87" s="824"/>
      <c r="J87" s="824"/>
      <c r="K87" s="824"/>
      <c r="L87" s="824"/>
      <c r="M87" s="825"/>
      <c r="N87" s="55">
        <f>L84+L85+L86</f>
        <v>24137.150890645898</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104594.32052613221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36.087333333333333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45850.577756767292</v>
      </c>
      <c r="N48" s="276">
        <f>K48*M48</f>
        <v>45850.577756767292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45850.577756767292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3608.7333333333331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49495.398423433959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9899.0796846867925</v>
      </c>
      <c r="M84" s="858"/>
      <c r="N84" s="54"/>
    </row>
    <row r="85" spans="1:14">
      <c r="B85" s="92" t="s">
        <v>973</v>
      </c>
      <c r="C85" s="93"/>
      <c r="D85" s="93"/>
      <c r="E85" s="93"/>
      <c r="F85" s="93"/>
      <c r="G85" s="93"/>
      <c r="H85" s="93"/>
      <c r="I85" s="90"/>
      <c r="J85" s="91"/>
      <c r="K85" s="308">
        <v>0.05</v>
      </c>
      <c r="L85" s="857">
        <f>N79*K85</f>
        <v>2474.7699211716981</v>
      </c>
      <c r="M85" s="858"/>
      <c r="N85" s="54"/>
    </row>
    <row r="86" spans="1:14" ht="15.75" thickBot="1">
      <c r="B86" s="94" t="s">
        <v>974</v>
      </c>
      <c r="C86" s="95"/>
      <c r="D86" s="95"/>
      <c r="E86" s="95"/>
      <c r="F86" s="95"/>
      <c r="G86" s="95"/>
      <c r="H86" s="95"/>
      <c r="I86" s="96"/>
      <c r="J86" s="97"/>
      <c r="K86" s="309">
        <v>0.05</v>
      </c>
      <c r="L86" s="859">
        <f>N79*K86</f>
        <v>2474.7699211716981</v>
      </c>
      <c r="M86" s="860"/>
      <c r="N86" s="54"/>
    </row>
    <row r="87" spans="1:14" ht="15.75" thickBot="1">
      <c r="B87" s="823" t="s">
        <v>953</v>
      </c>
      <c r="C87" s="824"/>
      <c r="D87" s="824"/>
      <c r="E87" s="824"/>
      <c r="F87" s="824"/>
      <c r="G87" s="824"/>
      <c r="H87" s="824"/>
      <c r="I87" s="824"/>
      <c r="J87" s="824"/>
      <c r="K87" s="824"/>
      <c r="L87" s="824"/>
      <c r="M87" s="825"/>
      <c r="N87" s="55">
        <f>L84+L85+L86</f>
        <v>14848.619527030187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64344.017950464142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39783.053023301865</v>
      </c>
      <c r="N48" s="276">
        <f>K48*M48</f>
        <v>39783.053023301865</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39783.053023301865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43553.5571612329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8710.7114322465804</v>
      </c>
      <c r="M84" s="858"/>
      <c r="N84" s="54"/>
    </row>
    <row r="85" spans="1:14">
      <c r="B85" s="92" t="s">
        <v>973</v>
      </c>
      <c r="C85" s="93"/>
      <c r="D85" s="93"/>
      <c r="E85" s="93"/>
      <c r="F85" s="93"/>
      <c r="G85" s="93"/>
      <c r="H85" s="93"/>
      <c r="I85" s="90"/>
      <c r="J85" s="91"/>
      <c r="K85" s="308">
        <v>0.05</v>
      </c>
      <c r="L85" s="857">
        <f>N79*K85</f>
        <v>2177.6778580616451</v>
      </c>
      <c r="M85" s="858"/>
      <c r="N85" s="54"/>
    </row>
    <row r="86" spans="1:14" ht="15.75" thickBot="1">
      <c r="B86" s="94" t="s">
        <v>974</v>
      </c>
      <c r="C86" s="95"/>
      <c r="D86" s="95"/>
      <c r="E86" s="95"/>
      <c r="F86" s="95"/>
      <c r="G86" s="95"/>
      <c r="H86" s="95"/>
      <c r="I86" s="96"/>
      <c r="J86" s="97"/>
      <c r="K86" s="309">
        <v>0.05</v>
      </c>
      <c r="L86" s="859">
        <f>N79*K86</f>
        <v>2177.6778580616451</v>
      </c>
      <c r="M86" s="860"/>
      <c r="N86" s="54"/>
    </row>
    <row r="87" spans="1:14" ht="15.75" thickBot="1">
      <c r="B87" s="823" t="s">
        <v>953</v>
      </c>
      <c r="C87" s="824"/>
      <c r="D87" s="824"/>
      <c r="E87" s="824"/>
      <c r="F87" s="824"/>
      <c r="G87" s="824"/>
      <c r="H87" s="824"/>
      <c r="I87" s="824"/>
      <c r="J87" s="824"/>
      <c r="K87" s="824"/>
      <c r="L87" s="824"/>
      <c r="M87" s="825"/>
      <c r="N87" s="55">
        <f>L84+L85+L86</f>
        <v>13066.06714836987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56619.624309602768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29531.674783904735</v>
      </c>
      <c r="N48" s="276">
        <f>K48*M48</f>
        <v>29531.674783904735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29531.674783904735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33302.178921835766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6660.4357843671532</v>
      </c>
      <c r="M84" s="858"/>
      <c r="N84" s="54"/>
    </row>
    <row r="85" spans="1:14">
      <c r="B85" s="92" t="s">
        <v>973</v>
      </c>
      <c r="C85" s="93"/>
      <c r="D85" s="93"/>
      <c r="E85" s="93"/>
      <c r="F85" s="93"/>
      <c r="G85" s="93"/>
      <c r="H85" s="93"/>
      <c r="I85" s="90"/>
      <c r="J85" s="91"/>
      <c r="K85" s="308">
        <v>0.05</v>
      </c>
      <c r="L85" s="857">
        <f>N79*K85</f>
        <v>1665.1089460917883</v>
      </c>
      <c r="M85" s="858"/>
      <c r="N85" s="54"/>
    </row>
    <row r="86" spans="1:14" ht="15.75" thickBot="1">
      <c r="B86" s="94" t="s">
        <v>974</v>
      </c>
      <c r="C86" s="95"/>
      <c r="D86" s="95"/>
      <c r="E86" s="95"/>
      <c r="F86" s="95"/>
      <c r="G86" s="95"/>
      <c r="H86" s="95"/>
      <c r="I86" s="96"/>
      <c r="J86" s="97"/>
      <c r="K86" s="309">
        <v>0.05</v>
      </c>
      <c r="L86" s="859">
        <f>N79*K86</f>
        <v>1665.1089460917883</v>
      </c>
      <c r="M86" s="860"/>
      <c r="N86" s="54"/>
    </row>
    <row r="87" spans="1:14" ht="15.75" thickBot="1">
      <c r="B87" s="823" t="s">
        <v>953</v>
      </c>
      <c r="C87" s="824"/>
      <c r="D87" s="824"/>
      <c r="E87" s="824"/>
      <c r="F87" s="824"/>
      <c r="G87" s="824"/>
      <c r="H87" s="824"/>
      <c r="I87" s="824"/>
      <c r="J87" s="824"/>
      <c r="K87" s="824"/>
      <c r="L87" s="824"/>
      <c r="M87" s="825"/>
      <c r="N87" s="55">
        <f>L84+L85+L86</f>
        <v>9990.6536765507299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43292.832598386492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5431.9147465818405</v>
      </c>
      <c r="L36" s="274"/>
      <c r="M36" s="340">
        <v>1.25</v>
      </c>
      <c r="N36" s="276">
        <f>K36/M36</f>
        <v>4345.5317972654721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N77*M41</f>
        <v>538.15848722881594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4883.6902844942879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2809.3670380795802</v>
      </c>
      <c r="N48" s="276">
        <f>K48*M48</f>
        <v>26969.923565563968</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427650.63891964691</v>
      </c>
      <c r="N49" s="276">
        <f>K49*M49</f>
        <v>51318.07667035763</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30380.316050040707</v>
      </c>
      <c r="N50" s="276">
        <f>K50*M50</f>
        <v>15190.158025020353</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93478.158260941957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125269.77290687704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25053.954581375408</v>
      </c>
      <c r="M84" s="858"/>
      <c r="N84" s="54"/>
    </row>
    <row r="85" spans="1:14">
      <c r="B85" s="92" t="s">
        <v>973</v>
      </c>
      <c r="C85" s="93"/>
      <c r="D85" s="93"/>
      <c r="E85" s="93"/>
      <c r="F85" s="93"/>
      <c r="G85" s="93"/>
      <c r="H85" s="93"/>
      <c r="I85" s="90"/>
      <c r="J85" s="91"/>
      <c r="K85" s="308">
        <v>0.05</v>
      </c>
      <c r="L85" s="857">
        <f>N79*K85</f>
        <v>6263.4886453438521</v>
      </c>
      <c r="M85" s="858"/>
      <c r="N85" s="54"/>
    </row>
    <row r="86" spans="1:14" ht="15.75" thickBot="1">
      <c r="B86" s="94" t="s">
        <v>974</v>
      </c>
      <c r="C86" s="95"/>
      <c r="D86" s="95"/>
      <c r="E86" s="95"/>
      <c r="F86" s="95"/>
      <c r="G86" s="95"/>
      <c r="H86" s="95"/>
      <c r="I86" s="96"/>
      <c r="J86" s="97"/>
      <c r="K86" s="309">
        <v>0.05</v>
      </c>
      <c r="L86" s="859">
        <f>N79*K86</f>
        <v>6263.4886453438521</v>
      </c>
      <c r="M86" s="860"/>
      <c r="N86" s="54"/>
    </row>
    <row r="87" spans="1:14" ht="15.75" thickBot="1">
      <c r="B87" s="823" t="s">
        <v>953</v>
      </c>
      <c r="C87" s="824"/>
      <c r="D87" s="824"/>
      <c r="E87" s="824"/>
      <c r="F87" s="824"/>
      <c r="G87" s="824"/>
      <c r="H87" s="824"/>
      <c r="I87" s="824"/>
      <c r="J87" s="824"/>
      <c r="K87" s="824"/>
      <c r="L87" s="824"/>
      <c r="M87" s="825"/>
      <c r="N87" s="55">
        <f>L84+L85+L86</f>
        <v>37580.931872063113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162850.70477894015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7.7329999999999997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8183.4008718559744</v>
      </c>
      <c r="N48" s="276">
        <f>K48*M48</f>
        <v>8183.4008718559744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8183.4008718559744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8964.4338718559738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1792.8867743711949</v>
      </c>
      <c r="M84" s="858"/>
      <c r="N84" s="54"/>
    </row>
    <row r="85" spans="1:14">
      <c r="B85" s="92" t="s">
        <v>973</v>
      </c>
      <c r="C85" s="93"/>
      <c r="D85" s="93"/>
      <c r="E85" s="93"/>
      <c r="F85" s="93"/>
      <c r="G85" s="93"/>
      <c r="H85" s="93"/>
      <c r="I85" s="90"/>
      <c r="J85" s="91"/>
      <c r="K85" s="308">
        <v>0.05</v>
      </c>
      <c r="L85" s="857">
        <f>N79*K85</f>
        <v>448.22169359279872</v>
      </c>
      <c r="M85" s="858"/>
      <c r="N85" s="54"/>
    </row>
    <row r="86" spans="1:14" ht="15.75" thickBot="1">
      <c r="B86" s="94" t="s">
        <v>974</v>
      </c>
      <c r="C86" s="95"/>
      <c r="D86" s="95"/>
      <c r="E86" s="95"/>
      <c r="F86" s="95"/>
      <c r="G86" s="95"/>
      <c r="H86" s="95"/>
      <c r="I86" s="96"/>
      <c r="J86" s="97"/>
      <c r="K86" s="309">
        <v>0.05</v>
      </c>
      <c r="L86" s="859">
        <f>N79*K86</f>
        <v>448.22169359279872</v>
      </c>
      <c r="M86" s="860"/>
      <c r="N86" s="54"/>
    </row>
    <row r="87" spans="1:14" ht="15.75" thickBot="1">
      <c r="B87" s="823" t="s">
        <v>953</v>
      </c>
      <c r="C87" s="824"/>
      <c r="D87" s="824"/>
      <c r="E87" s="824"/>
      <c r="F87" s="824"/>
      <c r="G87" s="824"/>
      <c r="H87" s="824"/>
      <c r="I87" s="824"/>
      <c r="J87" s="824"/>
      <c r="K87" s="824"/>
      <c r="L87" s="824"/>
      <c r="M87" s="825"/>
      <c r="N87" s="55">
        <f>L84+L85+L86</f>
        <v>2689.3301615567921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11653.764033412766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160</v>
      </c>
      <c r="N36" s="276">
        <f>K36/M36</f>
        <v>315.48845667647151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20.102155451800996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335.59061212827248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38139.916927642276</v>
      </c>
      <c r="N48" s="276">
        <f>K48*M48</f>
        <v>38139.916927642276</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391454.7873219137</v>
      </c>
      <c r="N49" s="276">
        <f>K49*M49</f>
        <v>11743.64361965741</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49883.560547299683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2010.2155451800998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52229.366704608059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10445.873340921613</v>
      </c>
      <c r="M84" s="858"/>
      <c r="N84" s="54"/>
    </row>
    <row r="85" spans="1:14">
      <c r="B85" s="92" t="s">
        <v>973</v>
      </c>
      <c r="C85" s="93"/>
      <c r="D85" s="93"/>
      <c r="E85" s="93"/>
      <c r="F85" s="93"/>
      <c r="G85" s="93"/>
      <c r="H85" s="93"/>
      <c r="I85" s="90"/>
      <c r="J85" s="91"/>
      <c r="K85" s="308">
        <v>0.05</v>
      </c>
      <c r="L85" s="857">
        <f>N79*K85</f>
        <v>2611.4683352304032</v>
      </c>
      <c r="M85" s="858"/>
      <c r="N85" s="54"/>
    </row>
    <row r="86" spans="1:14" ht="15.75" thickBot="1">
      <c r="B86" s="94" t="s">
        <v>974</v>
      </c>
      <c r="C86" s="95"/>
      <c r="D86" s="95"/>
      <c r="E86" s="95"/>
      <c r="F86" s="95"/>
      <c r="G86" s="95"/>
      <c r="H86" s="95"/>
      <c r="I86" s="96"/>
      <c r="J86" s="97"/>
      <c r="K86" s="309">
        <v>0.05</v>
      </c>
      <c r="L86" s="859">
        <f>N79*K86</f>
        <v>2611.4683352304032</v>
      </c>
      <c r="M86" s="860"/>
      <c r="N86" s="54"/>
    </row>
    <row r="87" spans="1:14" ht="15.75" thickBot="1">
      <c r="B87" s="823" t="s">
        <v>953</v>
      </c>
      <c r="C87" s="824"/>
      <c r="D87" s="824"/>
      <c r="E87" s="824"/>
      <c r="F87" s="824"/>
      <c r="G87" s="824"/>
      <c r="H87" s="824"/>
      <c r="I87" s="824"/>
      <c r="J87" s="824"/>
      <c r="K87" s="824"/>
      <c r="L87" s="824"/>
      <c r="M87" s="825"/>
      <c r="N87" s="55">
        <f>L84+L85+L86</f>
        <v>15668.81001138242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67898.176715990485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6681.8785334902395</v>
      </c>
      <c r="N48" s="276">
        <f>K48*M48</f>
        <v>267.2751413396096</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22445.78053107614</v>
      </c>
      <c r="N49" s="276">
        <f>K49*M49</f>
        <v>8978.3122124304555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395.6854983210676</v>
      </c>
      <c r="N50" s="276">
        <f>K50*M50</f>
        <v>1187.0564949632028</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10432.643848733267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11226.565182066599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2245.3130364133199</v>
      </c>
      <c r="M84" s="858"/>
      <c r="N84" s="54"/>
    </row>
    <row r="85" spans="1:14">
      <c r="B85" s="92" t="s">
        <v>973</v>
      </c>
      <c r="C85" s="93"/>
      <c r="D85" s="93"/>
      <c r="E85" s="93"/>
      <c r="F85" s="93"/>
      <c r="G85" s="93"/>
      <c r="H85" s="93"/>
      <c r="I85" s="90"/>
      <c r="J85" s="91"/>
      <c r="K85" s="308">
        <v>0.05</v>
      </c>
      <c r="L85" s="857">
        <f>N79*K85</f>
        <v>561.32825910332997</v>
      </c>
      <c r="M85" s="858"/>
      <c r="N85" s="54"/>
    </row>
    <row r="86" spans="1:14" ht="15.75" thickBot="1">
      <c r="B86" s="94" t="s">
        <v>974</v>
      </c>
      <c r="C86" s="95"/>
      <c r="D86" s="95"/>
      <c r="E86" s="95"/>
      <c r="F86" s="95"/>
      <c r="G86" s="95"/>
      <c r="H86" s="95"/>
      <c r="I86" s="96"/>
      <c r="J86" s="97"/>
      <c r="K86" s="309">
        <v>0.05</v>
      </c>
      <c r="L86" s="859">
        <f>N79*K86</f>
        <v>561.32825910332997</v>
      </c>
      <c r="M86" s="860"/>
      <c r="N86" s="54"/>
    </row>
    <row r="87" spans="1:14" ht="15.75" thickBot="1">
      <c r="B87" s="823" t="s">
        <v>953</v>
      </c>
      <c r="C87" s="824"/>
      <c r="D87" s="824"/>
      <c r="E87" s="824"/>
      <c r="F87" s="824"/>
      <c r="G87" s="824"/>
      <c r="H87" s="824"/>
      <c r="I87" s="824"/>
      <c r="J87" s="824"/>
      <c r="K87" s="824"/>
      <c r="L87" s="824"/>
      <c r="M87" s="825"/>
      <c r="N87" s="55">
        <f>L84+L85+L86</f>
        <v>3367.9695546199796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14594.534736686579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39087.479568358518</v>
      </c>
      <c r="N48" s="276">
        <f>K48*M48</f>
        <v>15634.991827343409</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395.6854983210676</v>
      </c>
      <c r="N49" s="276">
        <f>K49*M49</f>
        <v>1187.0564949632028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16822.048322306611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17615.969655639943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3523.1939311279889</v>
      </c>
      <c r="M84" s="858"/>
      <c r="N84" s="54"/>
    </row>
    <row r="85" spans="1:14">
      <c r="B85" s="92" t="s">
        <v>973</v>
      </c>
      <c r="C85" s="93"/>
      <c r="D85" s="93"/>
      <c r="E85" s="93"/>
      <c r="F85" s="93"/>
      <c r="G85" s="93"/>
      <c r="H85" s="93"/>
      <c r="I85" s="90"/>
      <c r="J85" s="91"/>
      <c r="K85" s="308">
        <v>0.05</v>
      </c>
      <c r="L85" s="857">
        <f>N79*K85</f>
        <v>880.79848278199722</v>
      </c>
      <c r="M85" s="858"/>
      <c r="N85" s="54"/>
    </row>
    <row r="86" spans="1:14" ht="15.75" thickBot="1">
      <c r="B86" s="94" t="s">
        <v>974</v>
      </c>
      <c r="C86" s="95"/>
      <c r="D86" s="95"/>
      <c r="E86" s="95"/>
      <c r="F86" s="95"/>
      <c r="G86" s="95"/>
      <c r="H86" s="95"/>
      <c r="I86" s="96"/>
      <c r="J86" s="97"/>
      <c r="K86" s="309">
        <v>0.05</v>
      </c>
      <c r="L86" s="859">
        <f>N79*K86</f>
        <v>880.79848278199722</v>
      </c>
      <c r="M86" s="860"/>
      <c r="N86" s="54"/>
    </row>
    <row r="87" spans="1:14" ht="15.75" thickBot="1">
      <c r="B87" s="823" t="s">
        <v>953</v>
      </c>
      <c r="C87" s="824"/>
      <c r="D87" s="824"/>
      <c r="E87" s="824"/>
      <c r="F87" s="824"/>
      <c r="G87" s="824"/>
      <c r="H87" s="824"/>
      <c r="I87" s="824"/>
      <c r="J87" s="824"/>
      <c r="K87" s="824"/>
      <c r="L87" s="824"/>
      <c r="M87" s="825"/>
      <c r="N87" s="55">
        <f>L84+L85+L86</f>
        <v>5284.7908966919831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22900.760552331925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6681.8785334902395</v>
      </c>
      <c r="N48" s="276">
        <f>K48*M48</f>
        <v>534.55028267921921</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22445.78053107614</v>
      </c>
      <c r="N49" s="276">
        <f>K49*M49</f>
        <v>8978.3122124304555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395.6854983210676</v>
      </c>
      <c r="N50" s="276">
        <f>K50*M50</f>
        <v>1187.0564949632028</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16830.170287798464</v>
      </c>
      <c r="N51" s="276">
        <f>K51*M51</f>
        <v>25245.255431697697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35945.174421770571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39097.748661448553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7819.5497322897108</v>
      </c>
      <c r="M84" s="858"/>
      <c r="N84" s="54"/>
    </row>
    <row r="85" spans="1:14">
      <c r="B85" s="92" t="s">
        <v>973</v>
      </c>
      <c r="C85" s="93"/>
      <c r="D85" s="93"/>
      <c r="E85" s="93"/>
      <c r="F85" s="93"/>
      <c r="G85" s="93"/>
      <c r="H85" s="93"/>
      <c r="I85" s="90"/>
      <c r="J85" s="91"/>
      <c r="K85" s="308">
        <v>0.05</v>
      </c>
      <c r="L85" s="857">
        <f>N79*K85</f>
        <v>1954.8874330724277</v>
      </c>
      <c r="M85" s="858"/>
      <c r="N85" s="54"/>
    </row>
    <row r="86" spans="1:14" ht="15.75" thickBot="1">
      <c r="B86" s="94" t="s">
        <v>974</v>
      </c>
      <c r="C86" s="95"/>
      <c r="D86" s="95"/>
      <c r="E86" s="95"/>
      <c r="F86" s="95"/>
      <c r="G86" s="95"/>
      <c r="H86" s="95"/>
      <c r="I86" s="96"/>
      <c r="J86" s="97"/>
      <c r="K86" s="309">
        <v>0.05</v>
      </c>
      <c r="L86" s="859">
        <f>N79*K86</f>
        <v>1954.8874330724277</v>
      </c>
      <c r="M86" s="860"/>
      <c r="N86" s="54"/>
    </row>
    <row r="87" spans="1:14" ht="15.75" thickBot="1">
      <c r="B87" s="823" t="s">
        <v>953</v>
      </c>
      <c r="C87" s="824"/>
      <c r="D87" s="824"/>
      <c r="E87" s="824"/>
      <c r="F87" s="824"/>
      <c r="G87" s="824"/>
      <c r="H87" s="824"/>
      <c r="I87" s="824"/>
      <c r="J87" s="824"/>
      <c r="K87" s="824"/>
      <c r="L87" s="824"/>
      <c r="M87" s="825"/>
      <c r="N87" s="55">
        <f>L84+L85+L86</f>
        <v>11729.324598434567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50827.073259883124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39087.479568358518</v>
      </c>
      <c r="N48" s="276">
        <f>K48*M48</f>
        <v>15634.991827343409</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395.6854983210676</v>
      </c>
      <c r="N49" s="276">
        <f>K49*M49</f>
        <v>1187.0564949632028</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16830.170287798464</v>
      </c>
      <c r="N50" s="276">
        <f>K50*M50</f>
        <v>25245.255431697697</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42067.303754004308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45219.877993682298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9043.9755987364606</v>
      </c>
      <c r="M84" s="858"/>
      <c r="N84" s="54"/>
    </row>
    <row r="85" spans="1:14">
      <c r="B85" s="92" t="s">
        <v>973</v>
      </c>
      <c r="C85" s="93"/>
      <c r="D85" s="93"/>
      <c r="E85" s="93"/>
      <c r="F85" s="93"/>
      <c r="G85" s="93"/>
      <c r="H85" s="93"/>
      <c r="I85" s="90"/>
      <c r="J85" s="91"/>
      <c r="K85" s="308">
        <v>0.05</v>
      </c>
      <c r="L85" s="857">
        <f>N79*K85</f>
        <v>2260.9938996841151</v>
      </c>
      <c r="M85" s="858"/>
      <c r="N85" s="54"/>
    </row>
    <row r="86" spans="1:14" ht="15.75" thickBot="1">
      <c r="B86" s="94" t="s">
        <v>974</v>
      </c>
      <c r="C86" s="95"/>
      <c r="D86" s="95"/>
      <c r="E86" s="95"/>
      <c r="F86" s="95"/>
      <c r="G86" s="95"/>
      <c r="H86" s="95"/>
      <c r="I86" s="96"/>
      <c r="J86" s="97"/>
      <c r="K86" s="309">
        <v>0.05</v>
      </c>
      <c r="L86" s="859">
        <f>N79*K86</f>
        <v>2260.9938996841151</v>
      </c>
      <c r="M86" s="860"/>
      <c r="N86" s="54"/>
    </row>
    <row r="87" spans="1:14" ht="15.75" thickBot="1">
      <c r="B87" s="823" t="s">
        <v>953</v>
      </c>
      <c r="C87" s="824"/>
      <c r="D87" s="824"/>
      <c r="E87" s="824"/>
      <c r="F87" s="824"/>
      <c r="G87" s="824"/>
      <c r="H87" s="824"/>
      <c r="I87" s="824"/>
      <c r="J87" s="824"/>
      <c r="K87" s="824"/>
      <c r="L87" s="824"/>
      <c r="M87" s="825"/>
      <c r="N87" s="55">
        <f>L84+L85+L86</f>
        <v>13565.963398104692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58785.841391786991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241</v>
      </c>
      <c r="B36" s="836" t="str">
        <f>VLOOKUP(A36,EQUIPOS!A6:D154,3,FALSE)</f>
        <v>Grúa (capacidad 15 ton)</v>
      </c>
      <c r="C36" s="837"/>
      <c r="D36" s="837"/>
      <c r="E36" s="837"/>
      <c r="F36" s="837"/>
      <c r="G36" s="837"/>
      <c r="H36" s="838"/>
      <c r="I36" s="271"/>
      <c r="J36" s="272"/>
      <c r="K36" s="273">
        <f>VLOOKUP(A36,EQUIPOS!A6:D163,4,FALSE)</f>
        <v>109697.21314347046</v>
      </c>
      <c r="L36" s="274"/>
      <c r="M36" s="340">
        <v>0.75</v>
      </c>
      <c r="N36" s="276">
        <f>K36/M36</f>
        <v>146262.95085796062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8969.3081204802675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155232.25897844089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12929.544296454465</v>
      </c>
      <c r="N48" s="276">
        <f>K48*M48</f>
        <v>12929.544296454465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12929.544296454465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44846.540602401335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213008.34387729669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42601.668775459344</v>
      </c>
      <c r="M84" s="858"/>
      <c r="N84" s="54"/>
    </row>
    <row r="85" spans="1:14">
      <c r="B85" s="92" t="s">
        <v>973</v>
      </c>
      <c r="C85" s="93"/>
      <c r="D85" s="93"/>
      <c r="E85" s="93"/>
      <c r="F85" s="93"/>
      <c r="G85" s="93"/>
      <c r="H85" s="93"/>
      <c r="I85" s="90"/>
      <c r="J85" s="91"/>
      <c r="K85" s="308">
        <v>0.05</v>
      </c>
      <c r="L85" s="857">
        <f>N79*K85</f>
        <v>10650.417193864836</v>
      </c>
      <c r="M85" s="858"/>
      <c r="N85" s="54"/>
    </row>
    <row r="86" spans="1:14" ht="15.75" thickBot="1">
      <c r="B86" s="94" t="s">
        <v>974</v>
      </c>
      <c r="C86" s="95"/>
      <c r="D86" s="95"/>
      <c r="E86" s="95"/>
      <c r="F86" s="95"/>
      <c r="G86" s="95"/>
      <c r="H86" s="95"/>
      <c r="I86" s="96"/>
      <c r="J86" s="97"/>
      <c r="K86" s="309">
        <v>0.05</v>
      </c>
      <c r="L86" s="859">
        <f>N79*K86</f>
        <v>10650.417193864836</v>
      </c>
      <c r="M86" s="860"/>
      <c r="N86" s="54"/>
    </row>
    <row r="87" spans="1:14" ht="15.75" thickBot="1">
      <c r="B87" s="823" t="s">
        <v>953</v>
      </c>
      <c r="C87" s="824"/>
      <c r="D87" s="824"/>
      <c r="E87" s="824"/>
      <c r="F87" s="824"/>
      <c r="G87" s="824"/>
      <c r="H87" s="824"/>
      <c r="I87" s="824"/>
      <c r="J87" s="824"/>
      <c r="K87" s="824"/>
      <c r="L87" s="824"/>
      <c r="M87" s="825"/>
      <c r="N87" s="55">
        <f>L84+L85+L86</f>
        <v>63902.503163189016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276910.84704048571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6726.9810903601992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12929.544296454465</v>
      </c>
      <c r="N48" s="276">
        <f>K48*M48</f>
        <v>12929.544296454465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12929.544296454465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53291.430838615663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10658.286167723134</v>
      </c>
      <c r="M84" s="858"/>
      <c r="N84" s="54"/>
    </row>
    <row r="85" spans="1:14">
      <c r="B85" s="92" t="s">
        <v>973</v>
      </c>
      <c r="C85" s="93"/>
      <c r="D85" s="93"/>
      <c r="E85" s="93"/>
      <c r="F85" s="93"/>
      <c r="G85" s="93"/>
      <c r="H85" s="93"/>
      <c r="I85" s="90"/>
      <c r="J85" s="91"/>
      <c r="K85" s="308">
        <v>0.05</v>
      </c>
      <c r="L85" s="857">
        <f>N79*K85</f>
        <v>2664.5715419307835</v>
      </c>
      <c r="M85" s="858"/>
      <c r="N85" s="54"/>
    </row>
    <row r="86" spans="1:14" ht="15.75" thickBot="1">
      <c r="B86" s="94" t="s">
        <v>974</v>
      </c>
      <c r="C86" s="95"/>
      <c r="D86" s="95"/>
      <c r="E86" s="95"/>
      <c r="F86" s="95"/>
      <c r="G86" s="95"/>
      <c r="H86" s="95"/>
      <c r="I86" s="96"/>
      <c r="J86" s="97"/>
      <c r="K86" s="309">
        <v>0.05</v>
      </c>
      <c r="L86" s="859">
        <f>N79*K86</f>
        <v>2664.5715419307835</v>
      </c>
      <c r="M86" s="860"/>
      <c r="N86" s="54"/>
    </row>
    <row r="87" spans="1:14" ht="15.75" thickBot="1">
      <c r="B87" s="823" t="s">
        <v>953</v>
      </c>
      <c r="C87" s="824"/>
      <c r="D87" s="824"/>
      <c r="E87" s="824"/>
      <c r="F87" s="824"/>
      <c r="G87" s="824"/>
      <c r="H87" s="824"/>
      <c r="I87" s="824"/>
      <c r="J87" s="824"/>
      <c r="K87" s="824"/>
      <c r="L87" s="824"/>
      <c r="M87" s="825"/>
      <c r="N87" s="55">
        <f>L84+L85+L86</f>
        <v>15987.429251584701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69278.860090200367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12929.544296454465</v>
      </c>
      <c r="N48" s="276">
        <f>K48*M48</f>
        <v>12929.544296454465</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12929.544296454465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17912.353634534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33528.750976168565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6705.7501952337134</v>
      </c>
      <c r="M84" s="858"/>
      <c r="N84" s="54"/>
    </row>
    <row r="85" spans="1:14">
      <c r="B85" s="92" t="s">
        <v>973</v>
      </c>
      <c r="C85" s="93"/>
      <c r="D85" s="93"/>
      <c r="E85" s="93"/>
      <c r="F85" s="93"/>
      <c r="G85" s="93"/>
      <c r="H85" s="93"/>
      <c r="I85" s="90"/>
      <c r="J85" s="91"/>
      <c r="K85" s="308">
        <v>0.05</v>
      </c>
      <c r="L85" s="857">
        <f>N79*K85</f>
        <v>1676.4375488084283</v>
      </c>
      <c r="M85" s="858"/>
      <c r="N85" s="54"/>
    </row>
    <row r="86" spans="1:14" ht="15.75" thickBot="1">
      <c r="B86" s="94" t="s">
        <v>974</v>
      </c>
      <c r="C86" s="95"/>
      <c r="D86" s="95"/>
      <c r="E86" s="95"/>
      <c r="F86" s="95"/>
      <c r="G86" s="95"/>
      <c r="H86" s="95"/>
      <c r="I86" s="96"/>
      <c r="J86" s="97"/>
      <c r="K86" s="309">
        <v>0.05</v>
      </c>
      <c r="L86" s="859">
        <f>N79*K86</f>
        <v>1676.4375488084283</v>
      </c>
      <c r="M86" s="860"/>
      <c r="N86" s="54"/>
    </row>
    <row r="87" spans="1:14" ht="15.75" thickBot="1">
      <c r="B87" s="823" t="s">
        <v>953</v>
      </c>
      <c r="C87" s="824"/>
      <c r="D87" s="824"/>
      <c r="E87" s="824"/>
      <c r="F87" s="824"/>
      <c r="G87" s="824"/>
      <c r="H87" s="824"/>
      <c r="I87" s="824"/>
      <c r="J87" s="824"/>
      <c r="K87" s="824"/>
      <c r="L87" s="824"/>
      <c r="M87" s="825"/>
      <c r="N87" s="55">
        <f>L84+L85+L86</f>
        <v>10058.625292850569</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43587.376269019136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2015.1397838850748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12929.544296454465</v>
      </c>
      <c r="N48" s="276">
        <f>K48*M48</f>
        <v>12929.544296454465</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12929.544296454465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13434.265225900499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28378.94930624004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5675.7898612480085</v>
      </c>
      <c r="M84" s="858"/>
      <c r="N84" s="54"/>
    </row>
    <row r="85" spans="1:14">
      <c r="B85" s="92" t="s">
        <v>973</v>
      </c>
      <c r="C85" s="93"/>
      <c r="D85" s="93"/>
      <c r="E85" s="93"/>
      <c r="F85" s="93"/>
      <c r="G85" s="93"/>
      <c r="H85" s="93"/>
      <c r="I85" s="90"/>
      <c r="J85" s="91"/>
      <c r="K85" s="308">
        <v>0.05</v>
      </c>
      <c r="L85" s="857">
        <f>N79*K85</f>
        <v>1418.9474653120021</v>
      </c>
      <c r="M85" s="858"/>
      <c r="N85" s="54"/>
    </row>
    <row r="86" spans="1:14" ht="15.75" thickBot="1">
      <c r="B86" s="94" t="s">
        <v>974</v>
      </c>
      <c r="C86" s="95"/>
      <c r="D86" s="95"/>
      <c r="E86" s="95"/>
      <c r="F86" s="95"/>
      <c r="G86" s="95"/>
      <c r="H86" s="95"/>
      <c r="I86" s="96"/>
      <c r="J86" s="97"/>
      <c r="K86" s="309">
        <v>0.05</v>
      </c>
      <c r="L86" s="859">
        <f>N79*K86</f>
        <v>1418.9474653120021</v>
      </c>
      <c r="M86" s="860"/>
      <c r="N86" s="54"/>
    </row>
    <row r="87" spans="1:14" ht="15.75" thickBot="1">
      <c r="B87" s="823" t="s">
        <v>953</v>
      </c>
      <c r="C87" s="824"/>
      <c r="D87" s="824"/>
      <c r="E87" s="824"/>
      <c r="F87" s="824"/>
      <c r="G87" s="824"/>
      <c r="H87" s="824"/>
      <c r="I87" s="824"/>
      <c r="J87" s="824"/>
      <c r="K87" s="824"/>
      <c r="L87" s="824"/>
      <c r="M87" s="825"/>
      <c r="N87" s="55">
        <f>L84+L85+L86</f>
        <v>8513.6847918720123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36892.634098112052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62862.971629318876</v>
      </c>
      <c r="N48" s="276">
        <f>K48*M48</f>
        <v>132012.24042156964</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12929.544296454465</v>
      </c>
      <c r="N49" s="276">
        <f>K49*M49</f>
        <v>12929.544296454465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144941.78471802411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231619.97243695107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46323.994487390213</v>
      </c>
      <c r="M84" s="858"/>
      <c r="N84" s="54"/>
    </row>
    <row r="85" spans="1:14">
      <c r="B85" s="92" t="s">
        <v>973</v>
      </c>
      <c r="C85" s="93"/>
      <c r="D85" s="93"/>
      <c r="E85" s="93"/>
      <c r="F85" s="93"/>
      <c r="G85" s="93"/>
      <c r="H85" s="93"/>
      <c r="I85" s="90"/>
      <c r="J85" s="91"/>
      <c r="K85" s="308">
        <v>0.05</v>
      </c>
      <c r="L85" s="857">
        <f>N79*K85</f>
        <v>11580.998621847553</v>
      </c>
      <c r="M85" s="858"/>
      <c r="N85" s="54"/>
    </row>
    <row r="86" spans="1:14" ht="15.75" thickBot="1">
      <c r="B86" s="94" t="s">
        <v>974</v>
      </c>
      <c r="C86" s="95"/>
      <c r="D86" s="95"/>
      <c r="E86" s="95"/>
      <c r="F86" s="95"/>
      <c r="G86" s="95"/>
      <c r="H86" s="95"/>
      <c r="I86" s="96"/>
      <c r="J86" s="97"/>
      <c r="K86" s="309">
        <v>0.05</v>
      </c>
      <c r="L86" s="859">
        <f>N79*K86</f>
        <v>11580.998621847553</v>
      </c>
      <c r="M86" s="860"/>
      <c r="N86" s="54"/>
    </row>
    <row r="87" spans="1:14" ht="15.75" thickBot="1">
      <c r="B87" s="823" t="s">
        <v>953</v>
      </c>
      <c r="C87" s="824"/>
      <c r="D87" s="824"/>
      <c r="E87" s="824"/>
      <c r="F87" s="824"/>
      <c r="G87" s="824"/>
      <c r="H87" s="824"/>
      <c r="I87" s="824"/>
      <c r="J87" s="824"/>
      <c r="K87" s="824"/>
      <c r="L87" s="824"/>
      <c r="M87" s="825"/>
      <c r="N87" s="55">
        <f>L84+L85+L86</f>
        <v>69485.99173108532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301105.96416803636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62862.971629318876</v>
      </c>
      <c r="N48" s="276">
        <f>K48*M48</f>
        <v>125725.94325863775</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12929.544296454465</v>
      </c>
      <c r="N49" s="276">
        <f>K49*M49</f>
        <v>12929.544296454465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138655.48755509223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225333.67527401919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45066.735054803838</v>
      </c>
      <c r="M84" s="858"/>
      <c r="N84" s="54"/>
    </row>
    <row r="85" spans="1:14">
      <c r="B85" s="92" t="s">
        <v>973</v>
      </c>
      <c r="C85" s="93"/>
      <c r="D85" s="93"/>
      <c r="E85" s="93"/>
      <c r="F85" s="93"/>
      <c r="G85" s="93"/>
      <c r="H85" s="93"/>
      <c r="I85" s="90"/>
      <c r="J85" s="91"/>
      <c r="K85" s="308">
        <v>0.05</v>
      </c>
      <c r="L85" s="857">
        <f>N79*K85</f>
        <v>11266.683763700959</v>
      </c>
      <c r="M85" s="858"/>
      <c r="N85" s="54"/>
    </row>
    <row r="86" spans="1:14" ht="15.75" thickBot="1">
      <c r="B86" s="94" t="s">
        <v>974</v>
      </c>
      <c r="C86" s="95"/>
      <c r="D86" s="95"/>
      <c r="E86" s="95"/>
      <c r="F86" s="95"/>
      <c r="G86" s="95"/>
      <c r="H86" s="95"/>
      <c r="I86" s="96"/>
      <c r="J86" s="97"/>
      <c r="K86" s="309">
        <v>0.05</v>
      </c>
      <c r="L86" s="859">
        <f>N79*K86</f>
        <v>11266.683763700959</v>
      </c>
      <c r="M86" s="860"/>
      <c r="N86" s="54"/>
    </row>
    <row r="87" spans="1:14" ht="15.75" thickBot="1">
      <c r="B87" s="823" t="s">
        <v>953</v>
      </c>
      <c r="C87" s="824"/>
      <c r="D87" s="824"/>
      <c r="E87" s="824"/>
      <c r="F87" s="824"/>
      <c r="G87" s="824"/>
      <c r="H87" s="824"/>
      <c r="I87" s="824"/>
      <c r="J87" s="824"/>
      <c r="K87" s="824"/>
      <c r="L87" s="824"/>
      <c r="M87" s="825"/>
      <c r="N87" s="55">
        <f>L84+L85+L86</f>
        <v>67600.102582205756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292933.77785622492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4720.6884844632978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62862.971629318876</v>
      </c>
      <c r="N48" s="276">
        <f>K48*M48</f>
        <v>82350.492834407734</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12929.544296454465</v>
      </c>
      <c r="N49" s="276">
        <f>K49*M49</f>
        <v>12929.544296454465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95280.037130862198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47206.884844632979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147207.61045995849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29441.522091991701</v>
      </c>
      <c r="M84" s="858"/>
      <c r="N84" s="54"/>
    </row>
    <row r="85" spans="1:14">
      <c r="B85" s="92" t="s">
        <v>973</v>
      </c>
      <c r="C85" s="93"/>
      <c r="D85" s="93"/>
      <c r="E85" s="93"/>
      <c r="F85" s="93"/>
      <c r="G85" s="93"/>
      <c r="H85" s="93"/>
      <c r="I85" s="90"/>
      <c r="J85" s="91"/>
      <c r="K85" s="308">
        <v>0.05</v>
      </c>
      <c r="L85" s="857">
        <f>N79*K85</f>
        <v>7360.3805229979253</v>
      </c>
      <c r="M85" s="858"/>
      <c r="N85" s="54"/>
    </row>
    <row r="86" spans="1:14" ht="15.75" thickBot="1">
      <c r="B86" s="94" t="s">
        <v>974</v>
      </c>
      <c r="C86" s="95"/>
      <c r="D86" s="95"/>
      <c r="E86" s="95"/>
      <c r="F86" s="95"/>
      <c r="G86" s="95"/>
      <c r="H86" s="95"/>
      <c r="I86" s="96"/>
      <c r="J86" s="97"/>
      <c r="K86" s="309">
        <v>0.05</v>
      </c>
      <c r="L86" s="859">
        <f>N79*K86</f>
        <v>7360.3805229979253</v>
      </c>
      <c r="M86" s="860"/>
      <c r="N86" s="54"/>
    </row>
    <row r="87" spans="1:14" ht="15.75" thickBot="1">
      <c r="B87" s="823" t="s">
        <v>953</v>
      </c>
      <c r="C87" s="824"/>
      <c r="D87" s="824"/>
      <c r="E87" s="824"/>
      <c r="F87" s="824"/>
      <c r="G87" s="824"/>
      <c r="H87" s="824"/>
      <c r="I87" s="824"/>
      <c r="J87" s="824"/>
      <c r="K87" s="824"/>
      <c r="L87" s="824"/>
      <c r="M87" s="825"/>
      <c r="N87" s="55">
        <f>L84+L85+L86</f>
        <v>44162.28313798755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191369.89359794604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3957.0477002118823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62862.971629318876</v>
      </c>
      <c r="N48" s="276">
        <f>K48*M48</f>
        <v>69149.268792250776</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12929.544296454465</v>
      </c>
      <c r="N49" s="276">
        <f>K49*M49</f>
        <v>12929.544296454465</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82078.813088705239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39570.477002118823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125606.33779103594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25121.26755820719</v>
      </c>
      <c r="M84" s="858"/>
      <c r="N84" s="54"/>
    </row>
    <row r="85" spans="1:14">
      <c r="B85" s="92" t="s">
        <v>973</v>
      </c>
      <c r="C85" s="93"/>
      <c r="D85" s="93"/>
      <c r="E85" s="93"/>
      <c r="F85" s="93"/>
      <c r="G85" s="93"/>
      <c r="H85" s="93"/>
      <c r="I85" s="90"/>
      <c r="J85" s="91"/>
      <c r="K85" s="308">
        <v>0.05</v>
      </c>
      <c r="L85" s="857">
        <f>N79*K85</f>
        <v>6280.3168895517974</v>
      </c>
      <c r="M85" s="858"/>
      <c r="N85" s="54"/>
    </row>
    <row r="86" spans="1:14" ht="15.75" thickBot="1">
      <c r="B86" s="94" t="s">
        <v>974</v>
      </c>
      <c r="C86" s="95"/>
      <c r="D86" s="95"/>
      <c r="E86" s="95"/>
      <c r="F86" s="95"/>
      <c r="G86" s="95"/>
      <c r="H86" s="95"/>
      <c r="I86" s="96"/>
      <c r="J86" s="97"/>
      <c r="K86" s="309">
        <v>0.05</v>
      </c>
      <c r="L86" s="859">
        <f>N79*K86</f>
        <v>6280.3168895517974</v>
      </c>
      <c r="M86" s="860"/>
      <c r="N86" s="54"/>
    </row>
    <row r="87" spans="1:14" ht="15.75" thickBot="1">
      <c r="B87" s="823" t="s">
        <v>953</v>
      </c>
      <c r="C87" s="824"/>
      <c r="D87" s="824"/>
      <c r="E87" s="824"/>
      <c r="F87" s="824"/>
      <c r="G87" s="824"/>
      <c r="H87" s="824"/>
      <c r="I87" s="824"/>
      <c r="J87" s="824"/>
      <c r="K87" s="824"/>
      <c r="L87" s="824"/>
      <c r="M87" s="825"/>
      <c r="N87" s="55">
        <f>L84+L85+L86</f>
        <v>37681.901337310781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163288.23912834673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269.07924361440803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62862.971629318876</v>
      </c>
      <c r="N48" s="276">
        <f>K48*M48</f>
        <v>3143.1485814659441</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12.495331525928451</v>
      </c>
      <c r="N49" s="276">
        <f>K49*M49</f>
        <v>62.476657629642254</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4941.9036185047025</v>
      </c>
      <c r="N50" s="276">
        <f>K50*M50</f>
        <v>4941.9036185047025</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8147.5288576002895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11107.400537358777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2221.4801074717557</v>
      </c>
      <c r="M84" s="858"/>
      <c r="N84" s="54"/>
    </row>
    <row r="85" spans="1:14">
      <c r="B85" s="92" t="s">
        <v>973</v>
      </c>
      <c r="C85" s="93"/>
      <c r="D85" s="93"/>
      <c r="E85" s="93"/>
      <c r="F85" s="93"/>
      <c r="G85" s="93"/>
      <c r="H85" s="93"/>
      <c r="I85" s="90"/>
      <c r="J85" s="91"/>
      <c r="K85" s="308">
        <v>0.05</v>
      </c>
      <c r="L85" s="857">
        <f>N79*K85</f>
        <v>555.37002686793892</v>
      </c>
      <c r="M85" s="858"/>
      <c r="N85" s="54"/>
    </row>
    <row r="86" spans="1:14" ht="15.75" thickBot="1">
      <c r="B86" s="94" t="s">
        <v>974</v>
      </c>
      <c r="C86" s="95"/>
      <c r="D86" s="95"/>
      <c r="E86" s="95"/>
      <c r="F86" s="95"/>
      <c r="G86" s="95"/>
      <c r="H86" s="95"/>
      <c r="I86" s="96"/>
      <c r="J86" s="97"/>
      <c r="K86" s="309">
        <v>0.05</v>
      </c>
      <c r="L86" s="859">
        <f>N79*K86</f>
        <v>555.37002686793892</v>
      </c>
      <c r="M86" s="860"/>
      <c r="N86" s="54"/>
    </row>
    <row r="87" spans="1:14" ht="15.75" thickBot="1">
      <c r="B87" s="823" t="s">
        <v>953</v>
      </c>
      <c r="C87" s="824"/>
      <c r="D87" s="824"/>
      <c r="E87" s="824"/>
      <c r="F87" s="824"/>
      <c r="G87" s="824"/>
      <c r="H87" s="824"/>
      <c r="I87" s="824"/>
      <c r="J87" s="824"/>
      <c r="K87" s="824"/>
      <c r="L87" s="824"/>
      <c r="M87" s="825"/>
      <c r="N87" s="55">
        <f>L84+L85+L86</f>
        <v>3332.2201612076337</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14439.62069856641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108.262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1351.5783600545942</v>
      </c>
      <c r="N48" s="276">
        <f>K48*M48</f>
        <v>1351.5783600545942</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33097.009379302988</v>
      </c>
      <c r="N49" s="276">
        <f>K49*M49</f>
        <v>1654.8504689651495</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62862.971629318876</v>
      </c>
      <c r="N50" s="276">
        <f>K50*M50</f>
        <v>4714.7228721989159</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12.495331525928451</v>
      </c>
      <c r="N51" s="276">
        <f>K51*M51</f>
        <v>62.476657629642254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7783.628358848302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1082.6199999999999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8974.5103588483016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1794.9020717696603</v>
      </c>
      <c r="M84" s="858"/>
      <c r="N84" s="54"/>
    </row>
    <row r="85" spans="1:14">
      <c r="B85" s="92" t="s">
        <v>973</v>
      </c>
      <c r="C85" s="93"/>
      <c r="D85" s="93"/>
      <c r="E85" s="93"/>
      <c r="F85" s="93"/>
      <c r="G85" s="93"/>
      <c r="H85" s="93"/>
      <c r="I85" s="90"/>
      <c r="J85" s="91"/>
      <c r="K85" s="308">
        <v>0.05</v>
      </c>
      <c r="L85" s="857">
        <f>N79*K85</f>
        <v>448.72551794241508</v>
      </c>
      <c r="M85" s="858"/>
      <c r="N85" s="54"/>
    </row>
    <row r="86" spans="1:14" ht="15.75" thickBot="1">
      <c r="B86" s="94" t="s">
        <v>974</v>
      </c>
      <c r="C86" s="95"/>
      <c r="D86" s="95"/>
      <c r="E86" s="95"/>
      <c r="F86" s="95"/>
      <c r="G86" s="95"/>
      <c r="H86" s="95"/>
      <c r="I86" s="96"/>
      <c r="J86" s="97"/>
      <c r="K86" s="309">
        <v>0.05</v>
      </c>
      <c r="L86" s="859">
        <f>N79*K86</f>
        <v>448.72551794241508</v>
      </c>
      <c r="M86" s="860"/>
      <c r="N86" s="54"/>
    </row>
    <row r="87" spans="1:14" ht="15.75" thickBot="1">
      <c r="B87" s="823" t="s">
        <v>953</v>
      </c>
      <c r="C87" s="824"/>
      <c r="D87" s="824"/>
      <c r="E87" s="824"/>
      <c r="F87" s="824"/>
      <c r="G87" s="824"/>
      <c r="H87" s="824"/>
      <c r="I87" s="824"/>
      <c r="J87" s="824"/>
      <c r="K87" s="824"/>
      <c r="L87" s="824"/>
      <c r="M87" s="825"/>
      <c r="N87" s="55">
        <f>L84+L85+L86</f>
        <v>2692.3531076544905</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11666.863466502793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253</v>
      </c>
      <c r="B36" s="836" t="str">
        <f>VLOOKUP(A36,EQUIPOS!A6:D154,3,FALSE)</f>
        <v>Máquina hidrosembradora</v>
      </c>
      <c r="C36" s="837"/>
      <c r="D36" s="837"/>
      <c r="E36" s="837"/>
      <c r="F36" s="837"/>
      <c r="G36" s="837"/>
      <c r="H36" s="838"/>
      <c r="I36" s="271"/>
      <c r="J36" s="272"/>
      <c r="K36" s="273">
        <f>VLOOKUP(A36,EQUIPOS!A6:D163,4,FALSE)</f>
        <v>16713.818576982438</v>
      </c>
      <c r="L36" s="274"/>
      <c r="M36" s="340">
        <v>350</v>
      </c>
      <c r="N36" s="276">
        <f>K36/M36</f>
        <v>47.753767362806961</v>
      </c>
    </row>
    <row r="37" spans="1:14">
      <c r="A37" s="116" t="s">
        <v>138</v>
      </c>
      <c r="B37" s="836" t="str">
        <f>VLOOKUP(A37,EQUIPOS!A7:D154,3,FALSE)</f>
        <v>Camioneta D-300</v>
      </c>
      <c r="C37" s="837"/>
      <c r="D37" s="837"/>
      <c r="E37" s="837"/>
      <c r="F37" s="837"/>
      <c r="G37" s="837"/>
      <c r="H37" s="838"/>
      <c r="I37" s="425"/>
      <c r="J37" s="426"/>
      <c r="K37" s="273">
        <f>VLOOKUP(A37,EQUIPOS!A7:D164,4,FALSE)</f>
        <v>50478.153068235442</v>
      </c>
      <c r="L37" s="339"/>
      <c r="M37" s="340">
        <v>350</v>
      </c>
      <c r="N37" s="276">
        <f>K37/M37</f>
        <v>144.22329448067271</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4.8049864931144288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196.7820483365941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1351.5783600545942</v>
      </c>
      <c r="N48" s="276">
        <f>K48*M48</f>
        <v>1351.5783600545942</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1988.8402678769451</v>
      </c>
      <c r="N49" s="276">
        <f>K49*M49</f>
        <v>795.53610715077809</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12.495331525928451</v>
      </c>
      <c r="N50" s="276">
        <f>K50*M50</f>
        <v>62.476657629642254</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33097.009379302988</v>
      </c>
      <c r="N51" s="276">
        <f>K51*M51</f>
        <v>1654.8504689651495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3864.4415938001644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96.099729862288569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4157.3233719990467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831.46467439980938</v>
      </c>
      <c r="M84" s="858"/>
      <c r="N84" s="54"/>
    </row>
    <row r="85" spans="1:14">
      <c r="B85" s="92" t="s">
        <v>973</v>
      </c>
      <c r="C85" s="93"/>
      <c r="D85" s="93"/>
      <c r="E85" s="93"/>
      <c r="F85" s="93"/>
      <c r="G85" s="93"/>
      <c r="H85" s="93"/>
      <c r="I85" s="90"/>
      <c r="J85" s="91"/>
      <c r="K85" s="308">
        <v>0.05</v>
      </c>
      <c r="L85" s="857">
        <f>N79*K85</f>
        <v>207.86616859995235</v>
      </c>
      <c r="M85" s="858"/>
      <c r="N85" s="54"/>
    </row>
    <row r="86" spans="1:14" ht="15.75" thickBot="1">
      <c r="B86" s="94" t="s">
        <v>974</v>
      </c>
      <c r="C86" s="95"/>
      <c r="D86" s="95"/>
      <c r="E86" s="95"/>
      <c r="F86" s="95"/>
      <c r="G86" s="95"/>
      <c r="H86" s="95"/>
      <c r="I86" s="96"/>
      <c r="J86" s="97"/>
      <c r="K86" s="309">
        <v>0.05</v>
      </c>
      <c r="L86" s="859">
        <f>N79*K86</f>
        <v>207.86616859995235</v>
      </c>
      <c r="M86" s="860"/>
      <c r="N86" s="54"/>
    </row>
    <row r="87" spans="1:14" ht="15.75" thickBot="1">
      <c r="B87" s="823" t="s">
        <v>953</v>
      </c>
      <c r="C87" s="824"/>
      <c r="D87" s="824"/>
      <c r="E87" s="824"/>
      <c r="F87" s="824"/>
      <c r="G87" s="824"/>
      <c r="H87" s="824"/>
      <c r="I87" s="824"/>
      <c r="J87" s="824"/>
      <c r="K87" s="824"/>
      <c r="L87" s="824"/>
      <c r="M87" s="825"/>
      <c r="N87" s="55">
        <f>L84+L85+L86</f>
        <v>1247.197011599714</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5404.5203835987604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1845</v>
      </c>
      <c r="B31" s="83" t="s">
        <v>1726</v>
      </c>
      <c r="C31" s="963" t="s">
        <v>2049</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8000</v>
      </c>
      <c r="N36" s="276">
        <f>K36/M36</f>
        <v>6.3097691335294304</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33.217693494970234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5135.5812571565939</v>
      </c>
      <c r="N48" s="276">
        <f>K48*M48</f>
        <v>5392.3603200144235</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13753.194899538583</v>
      </c>
      <c r="N49" s="276">
        <f>K49*M49</f>
        <v>13753.194899538583</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754.92627969151056</v>
      </c>
      <c r="N50" s="276">
        <f>K50*M50</f>
        <v>1509.8525593830211</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20655.407778936027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23379.41790857508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4675.8835817150166</v>
      </c>
      <c r="M84" s="858"/>
      <c r="N84" s="54"/>
    </row>
    <row r="85" spans="1:14">
      <c r="B85" s="92" t="s">
        <v>973</v>
      </c>
      <c r="C85" s="93"/>
      <c r="D85" s="93"/>
      <c r="E85" s="93"/>
      <c r="F85" s="93"/>
      <c r="G85" s="93"/>
      <c r="H85" s="93"/>
      <c r="I85" s="90"/>
      <c r="J85" s="91"/>
      <c r="K85" s="308">
        <v>0.05</v>
      </c>
      <c r="L85" s="857">
        <f>N79*K85</f>
        <v>1168.9708954287541</v>
      </c>
      <c r="M85" s="858"/>
      <c r="N85" s="54"/>
    </row>
    <row r="86" spans="1:14" ht="15.75" thickBot="1">
      <c r="B86" s="94" t="s">
        <v>974</v>
      </c>
      <c r="C86" s="95"/>
      <c r="D86" s="95"/>
      <c r="E86" s="95"/>
      <c r="F86" s="95"/>
      <c r="G86" s="95"/>
      <c r="H86" s="95"/>
      <c r="I86" s="96"/>
      <c r="J86" s="97"/>
      <c r="K86" s="309">
        <v>0.05</v>
      </c>
      <c r="L86" s="859">
        <f>N79*K86</f>
        <v>1168.9708954287541</v>
      </c>
      <c r="M86" s="860"/>
      <c r="N86" s="54"/>
    </row>
    <row r="87" spans="1:14" ht="15.75" thickBot="1">
      <c r="B87" s="823" t="s">
        <v>953</v>
      </c>
      <c r="C87" s="824"/>
      <c r="D87" s="824"/>
      <c r="E87" s="824"/>
      <c r="F87" s="824"/>
      <c r="G87" s="824"/>
      <c r="H87" s="824"/>
      <c r="I87" s="824"/>
      <c r="J87" s="824"/>
      <c r="K87" s="824"/>
      <c r="L87" s="824"/>
      <c r="M87" s="825"/>
      <c r="N87" s="55">
        <f>L84+L85+L86</f>
        <v>7013.8253725725253</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30393.243281147606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1845</v>
      </c>
      <c r="B31" s="83" t="s">
        <v>1727</v>
      </c>
      <c r="C31" s="963" t="s">
        <v>2052</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50478.153068235442</v>
      </c>
      <c r="L36" s="274"/>
      <c r="M36" s="340">
        <v>8000</v>
      </c>
      <c r="N36" s="276">
        <f>K36/M36</f>
        <v>6.3097691335294304</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33.217693494970234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10533.564476357684</v>
      </c>
      <c r="N48" s="276">
        <f>K48*M48</f>
        <v>11060.242700175568</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13753.194899538583</v>
      </c>
      <c r="N49" s="276">
        <f>K49*M49</f>
        <v>13753.194899538583</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754.92627969151056</v>
      </c>
      <c r="N50" s="276">
        <f>K50*M50</f>
        <v>1509.8525593830211</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26323.290159097171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29047.300288736224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5809.4600577472447</v>
      </c>
      <c r="M84" s="858"/>
      <c r="N84" s="54"/>
    </row>
    <row r="85" spans="1:14">
      <c r="B85" s="92" t="s">
        <v>973</v>
      </c>
      <c r="C85" s="93"/>
      <c r="D85" s="93"/>
      <c r="E85" s="93"/>
      <c r="F85" s="93"/>
      <c r="G85" s="93"/>
      <c r="H85" s="93"/>
      <c r="I85" s="90"/>
      <c r="J85" s="91"/>
      <c r="K85" s="308">
        <v>0.05</v>
      </c>
      <c r="L85" s="857">
        <f>N79*K85</f>
        <v>1452.3650144368112</v>
      </c>
      <c r="M85" s="858"/>
      <c r="N85" s="54"/>
    </row>
    <row r="86" spans="1:14" ht="15.75" thickBot="1">
      <c r="B86" s="94" t="s">
        <v>974</v>
      </c>
      <c r="C86" s="95"/>
      <c r="D86" s="95"/>
      <c r="E86" s="95"/>
      <c r="F86" s="95"/>
      <c r="G86" s="95"/>
      <c r="H86" s="95"/>
      <c r="I86" s="96"/>
      <c r="J86" s="97"/>
      <c r="K86" s="309">
        <v>0.05</v>
      </c>
      <c r="L86" s="859">
        <f>N79*K86</f>
        <v>1452.3650144368112</v>
      </c>
      <c r="M86" s="860"/>
      <c r="N86" s="54"/>
    </row>
    <row r="87" spans="1:14" ht="15.75" thickBot="1">
      <c r="B87" s="823" t="s">
        <v>953</v>
      </c>
      <c r="C87" s="824"/>
      <c r="D87" s="824"/>
      <c r="E87" s="824"/>
      <c r="F87" s="824"/>
      <c r="G87" s="824"/>
      <c r="H87" s="824"/>
      <c r="I87" s="824"/>
      <c r="J87" s="824"/>
      <c r="K87" s="824"/>
      <c r="L87" s="824"/>
      <c r="M87" s="825"/>
      <c r="N87" s="55">
        <f>L84+L85+L86</f>
        <v>8714.1900866208671</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37761.490375357091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119</v>
      </c>
      <c r="B36" s="836" t="str">
        <f>VLOOKUP(A36,EQUIPOS!A6:D154,3,FALSE)</f>
        <v xml:space="preserve">Bomba de concreto, Producción: 30 m3/h, POTENCIA: 67 HP, MAX PRESION DE CONCRETO: 1150 PSI
</v>
      </c>
      <c r="C36" s="837"/>
      <c r="D36" s="837"/>
      <c r="E36" s="837"/>
      <c r="F36" s="837"/>
      <c r="G36" s="837"/>
      <c r="H36" s="838"/>
      <c r="I36" s="271"/>
      <c r="J36" s="272"/>
      <c r="K36" s="273">
        <f>VLOOKUP(A36,EQUIPOS!A6:D163,4,FALSE)</f>
        <v>46875.186395502693</v>
      </c>
      <c r="L36" s="274"/>
      <c r="M36" s="340">
        <v>100</v>
      </c>
      <c r="N36" s="276">
        <f>K36/M36</f>
        <v>468.75186395502692</v>
      </c>
    </row>
    <row r="37" spans="1:14">
      <c r="A37" s="116" t="s">
        <v>138</v>
      </c>
      <c r="B37" s="836" t="str">
        <f>VLOOKUP(A37,EQUIPOS!A7:D154,3,FALSE)</f>
        <v>Camioneta D-300</v>
      </c>
      <c r="C37" s="837"/>
      <c r="D37" s="837"/>
      <c r="E37" s="837"/>
      <c r="F37" s="837"/>
      <c r="G37" s="837"/>
      <c r="H37" s="838"/>
      <c r="I37" s="425"/>
      <c r="J37" s="426"/>
      <c r="K37" s="273">
        <f>VLOOKUP(A37,EQUIPOS!A7:D164,4,FALSE)</f>
        <v>50478.153068235442</v>
      </c>
      <c r="L37" s="339"/>
      <c r="M37" s="340">
        <v>1000</v>
      </c>
      <c r="N37" s="276">
        <f>K37/M37</f>
        <v>50.478153068235443</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4.0401280451800998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523.2701450684425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406362.7591099735</v>
      </c>
      <c r="N48" s="276">
        <f>K48*M48</f>
        <v>40636.275910997356</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3018.6638411388817</v>
      </c>
      <c r="N49" s="276">
        <f>K49*M49</f>
        <v>3320.5302252527699</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5752.0176124357304</v>
      </c>
      <c r="N50" s="276">
        <f>K50*M50</f>
        <v>5752.0176124357304</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49708.823748685856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404.01280451800994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50636.106698272306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10127.221339654461</v>
      </c>
      <c r="M84" s="858"/>
      <c r="N84" s="54"/>
    </row>
    <row r="85" spans="1:14">
      <c r="B85" s="92" t="s">
        <v>973</v>
      </c>
      <c r="C85" s="93"/>
      <c r="D85" s="93"/>
      <c r="E85" s="93"/>
      <c r="F85" s="93"/>
      <c r="G85" s="93"/>
      <c r="H85" s="93"/>
      <c r="I85" s="90"/>
      <c r="J85" s="91"/>
      <c r="K85" s="308">
        <v>0.05</v>
      </c>
      <c r="L85" s="857">
        <f>N79*K85</f>
        <v>2531.8053349136153</v>
      </c>
      <c r="M85" s="858"/>
      <c r="N85" s="54"/>
    </row>
    <row r="86" spans="1:14" ht="15.75" thickBot="1">
      <c r="B86" s="94" t="s">
        <v>974</v>
      </c>
      <c r="C86" s="95"/>
      <c r="D86" s="95"/>
      <c r="E86" s="95"/>
      <c r="F86" s="95"/>
      <c r="G86" s="95"/>
      <c r="H86" s="95"/>
      <c r="I86" s="96"/>
      <c r="J86" s="97"/>
      <c r="K86" s="309">
        <v>0.05</v>
      </c>
      <c r="L86" s="859">
        <f>N79*K86</f>
        <v>2531.8053349136153</v>
      </c>
      <c r="M86" s="860"/>
      <c r="N86" s="54"/>
    </row>
    <row r="87" spans="1:14" ht="15.75" thickBot="1">
      <c r="B87" s="823" t="s">
        <v>953</v>
      </c>
      <c r="C87" s="824"/>
      <c r="D87" s="824"/>
      <c r="E87" s="824"/>
      <c r="F87" s="824"/>
      <c r="G87" s="824"/>
      <c r="H87" s="824"/>
      <c r="I87" s="824"/>
      <c r="J87" s="824"/>
      <c r="K87" s="824"/>
      <c r="L87" s="824"/>
      <c r="M87" s="825"/>
      <c r="N87" s="55">
        <f>L84+L85+L86</f>
        <v>15190.832009481692</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65826.938707754001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2215</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270.65500000000003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62862.971629318876</v>
      </c>
      <c r="N48" s="276">
        <f>K48*M48</f>
        <v>31431.485814659438</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16139.803220990916</v>
      </c>
      <c r="N49" s="276">
        <f>K49*M49</f>
        <v>16139.803220990916</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47571.289035650356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1410</v>
      </c>
      <c r="K70" s="77" t="s">
        <v>966</v>
      </c>
      <c r="L70" s="851" t="s">
        <v>950</v>
      </c>
      <c r="M70" s="975"/>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53255.044035650353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10651.008807130071</v>
      </c>
      <c r="M84" s="858"/>
      <c r="N84" s="54"/>
    </row>
    <row r="85" spans="1:14">
      <c r="B85" s="92" t="s">
        <v>973</v>
      </c>
      <c r="C85" s="93"/>
      <c r="D85" s="93"/>
      <c r="E85" s="93"/>
      <c r="F85" s="93"/>
      <c r="G85" s="93"/>
      <c r="H85" s="93"/>
      <c r="I85" s="90"/>
      <c r="J85" s="91"/>
      <c r="K85" s="308">
        <v>0.05</v>
      </c>
      <c r="L85" s="857">
        <f>N79*K85</f>
        <v>2662.7522017825177</v>
      </c>
      <c r="M85" s="858"/>
      <c r="N85" s="54"/>
    </row>
    <row r="86" spans="1:14" ht="15.75" thickBot="1">
      <c r="B86" s="94" t="s">
        <v>974</v>
      </c>
      <c r="C86" s="95"/>
      <c r="D86" s="95"/>
      <c r="E86" s="95"/>
      <c r="F86" s="95"/>
      <c r="G86" s="95"/>
      <c r="H86" s="95"/>
      <c r="I86" s="96"/>
      <c r="J86" s="97"/>
      <c r="K86" s="309">
        <v>0.05</v>
      </c>
      <c r="L86" s="859">
        <f>N79*K86</f>
        <v>2662.7522017825177</v>
      </c>
      <c r="M86" s="860"/>
      <c r="N86" s="54"/>
    </row>
    <row r="87" spans="1:14" ht="15.75" thickBot="1">
      <c r="B87" s="823" t="s">
        <v>953</v>
      </c>
      <c r="C87" s="824"/>
      <c r="D87" s="824"/>
      <c r="E87" s="824"/>
      <c r="F87" s="824"/>
      <c r="G87" s="824"/>
      <c r="H87" s="824"/>
      <c r="I87" s="824"/>
      <c r="J87" s="824"/>
      <c r="K87" s="824"/>
      <c r="L87" s="824"/>
      <c r="M87" s="825"/>
      <c r="N87" s="55">
        <f>L84+L85+L86</f>
        <v>15976.513210695106</v>
      </c>
    </row>
    <row r="88" spans="1:14" ht="15.75" thickBot="1">
      <c r="B88" s="36"/>
      <c r="C88" s="37"/>
      <c r="D88" s="37"/>
      <c r="E88" s="37"/>
      <c r="F88" s="37"/>
      <c r="G88" s="37"/>
      <c r="H88" s="37"/>
      <c r="I88" s="37"/>
      <c r="J88" s="37"/>
      <c r="K88" s="37"/>
      <c r="L88" s="37"/>
      <c r="M88" s="37"/>
      <c r="N88" s="38"/>
    </row>
    <row r="89" spans="1:14" ht="15.75" thickBot="1">
      <c r="A89" t="s">
        <v>2016</v>
      </c>
      <c r="B89" s="823" t="s">
        <v>975</v>
      </c>
      <c r="C89" s="824"/>
      <c r="D89" s="824"/>
      <c r="E89" s="824"/>
      <c r="F89" s="824"/>
      <c r="G89" s="824"/>
      <c r="H89" s="824"/>
      <c r="I89" s="824"/>
      <c r="J89" s="824"/>
      <c r="K89" s="824"/>
      <c r="L89" s="824"/>
      <c r="M89" s="825"/>
      <c r="N89" s="192">
        <f>N79+N87</f>
        <v>69231.557246345459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N76*M41</f>
        <v>90218.333333333343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2256.4486180572462</v>
      </c>
      <c r="N48" s="276">
        <f>K48*M48</f>
        <v>2482093.4798629708</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3" t="s">
        <v>953</v>
      </c>
      <c r="C54" s="824"/>
      <c r="D54" s="824"/>
      <c r="E54" s="824"/>
      <c r="F54" s="824"/>
      <c r="G54" s="824"/>
      <c r="H54" s="824"/>
      <c r="I54" s="824"/>
      <c r="J54" s="824"/>
      <c r="K54" s="824"/>
      <c r="L54" s="824"/>
      <c r="M54" s="825"/>
      <c r="N54" s="398">
        <f>SUM(N48:N53)</f>
        <v>2482093.4798629708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5"/>
      <c r="M64" s="996"/>
      <c r="N64" s="489"/>
    </row>
    <row r="65" spans="1:15" ht="15.75" thickBot="1">
      <c r="B65" s="823" t="s">
        <v>953</v>
      </c>
      <c r="C65" s="824"/>
      <c r="D65" s="824"/>
      <c r="E65" s="824"/>
      <c r="F65" s="824"/>
      <c r="G65" s="824"/>
      <c r="H65" s="824"/>
      <c r="I65" s="824"/>
      <c r="J65" s="824"/>
      <c r="K65" s="824"/>
      <c r="L65" s="824"/>
      <c r="M65" s="82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1410</v>
      </c>
      <c r="K69" s="77" t="s">
        <v>966</v>
      </c>
      <c r="L69" s="851" t="s">
        <v>950</v>
      </c>
      <c r="M69" s="975"/>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1"/>
      <c r="C75" s="992"/>
      <c r="D75" s="992"/>
      <c r="E75" s="992"/>
      <c r="F75" s="992"/>
      <c r="G75" s="992"/>
      <c r="H75" s="992"/>
      <c r="I75" s="172"/>
      <c r="J75" s="172"/>
      <c r="K75" s="172"/>
      <c r="L75" s="993"/>
      <c r="M75" s="994"/>
      <c r="N75" s="48"/>
    </row>
    <row r="76" spans="1:15" ht="15.75" thickBot="1">
      <c r="B76" s="823" t="s">
        <v>953</v>
      </c>
      <c r="C76" s="824"/>
      <c r="D76" s="824"/>
      <c r="E76" s="824"/>
      <c r="F76" s="824"/>
      <c r="G76" s="824"/>
      <c r="H76" s="824"/>
      <c r="I76" s="824"/>
      <c r="J76" s="824"/>
      <c r="K76" s="824"/>
      <c r="L76" s="824"/>
      <c r="M76" s="825"/>
      <c r="N76" s="305">
        <f>SUM(N70:N75)</f>
        <v>1804366.6666666667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4376678.4798629712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875335.69597259432</v>
      </c>
      <c r="M83" s="858"/>
      <c r="N83" s="54"/>
    </row>
    <row r="84" spans="1:14">
      <c r="B84" s="92" t="s">
        <v>973</v>
      </c>
      <c r="C84" s="93"/>
      <c r="D84" s="93"/>
      <c r="E84" s="93"/>
      <c r="F84" s="93"/>
      <c r="G84" s="93"/>
      <c r="H84" s="93"/>
      <c r="I84" s="90"/>
      <c r="J84" s="91"/>
      <c r="K84" s="308">
        <v>0.05</v>
      </c>
      <c r="L84" s="857">
        <f>N78*K84</f>
        <v>218833.92399314858</v>
      </c>
      <c r="M84" s="858"/>
      <c r="N84" s="54"/>
    </row>
    <row r="85" spans="1:14" ht="15.75" thickBot="1">
      <c r="B85" s="94" t="s">
        <v>974</v>
      </c>
      <c r="C85" s="95"/>
      <c r="D85" s="95"/>
      <c r="E85" s="95"/>
      <c r="F85" s="95"/>
      <c r="G85" s="95"/>
      <c r="H85" s="95"/>
      <c r="I85" s="96"/>
      <c r="J85" s="97"/>
      <c r="K85" s="309">
        <v>0.05</v>
      </c>
      <c r="L85" s="859">
        <f>N78*K85</f>
        <v>218833.92399314858</v>
      </c>
      <c r="M85" s="860"/>
      <c r="N85" s="54"/>
    </row>
    <row r="86" spans="1:14" ht="15.75" thickBot="1">
      <c r="B86" s="823" t="s">
        <v>953</v>
      </c>
      <c r="C86" s="824"/>
      <c r="D86" s="824"/>
      <c r="E86" s="824"/>
      <c r="F86" s="824"/>
      <c r="G86" s="824"/>
      <c r="H86" s="824"/>
      <c r="I86" s="824"/>
      <c r="J86" s="824"/>
      <c r="K86" s="824"/>
      <c r="L86" s="824"/>
      <c r="M86" s="825"/>
      <c r="N86" s="55">
        <f>L83+L84+L85</f>
        <v>1313003.5439588914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5689682.0238218624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8.5" customHeight="1" thickBot="1">
      <c r="A31" t="s">
        <v>1845</v>
      </c>
      <c r="B31" s="110" t="s">
        <v>1166</v>
      </c>
      <c r="C31" s="997" t="s">
        <v>2193</v>
      </c>
      <c r="D31" s="998"/>
      <c r="E31" s="998"/>
      <c r="F31" s="998"/>
      <c r="G31" s="998"/>
      <c r="H31" s="998"/>
      <c r="I31" s="998"/>
      <c r="J31" s="998"/>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74" t="s">
        <v>373</v>
      </c>
      <c r="B36" s="836" t="str">
        <f>VLOOKUP(A36,EQUIPOS!A6:D154,3,FALSE)</f>
        <v>Volqueta 6 m3</v>
      </c>
      <c r="C36" s="837"/>
      <c r="D36" s="837"/>
      <c r="E36" s="837"/>
      <c r="F36" s="837"/>
      <c r="G36" s="837"/>
      <c r="H36" s="838"/>
      <c r="I36" s="271"/>
      <c r="J36" s="272"/>
      <c r="K36" s="273">
        <f>VLOOKUP(A36,EQUIPOS!A6:D161,4,FALSE)</f>
        <v>101721.24993598952</v>
      </c>
      <c r="L36" s="274"/>
      <c r="M36" s="459">
        <v>81</v>
      </c>
      <c r="N36" s="276">
        <f>K36/M36</f>
        <v>1255.817900444315</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1255.817900444315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1255.817900444315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251.163580088863</v>
      </c>
      <c r="M83" s="858"/>
      <c r="N83" s="54"/>
    </row>
    <row r="84" spans="1:14">
      <c r="B84" s="92" t="s">
        <v>973</v>
      </c>
      <c r="C84" s="93"/>
      <c r="D84" s="93"/>
      <c r="E84" s="93"/>
      <c r="F84" s="93"/>
      <c r="G84" s="93"/>
      <c r="H84" s="93"/>
      <c r="I84" s="90"/>
      <c r="J84" s="91"/>
      <c r="K84" s="308">
        <v>0.05</v>
      </c>
      <c r="L84" s="857">
        <f>N78*K84</f>
        <v>62.79089502221575</v>
      </c>
      <c r="M84" s="858"/>
      <c r="N84" s="54"/>
    </row>
    <row r="85" spans="1:14" ht="15.75" thickBot="1">
      <c r="B85" s="94" t="s">
        <v>974</v>
      </c>
      <c r="C85" s="95"/>
      <c r="D85" s="95"/>
      <c r="E85" s="95"/>
      <c r="F85" s="95"/>
      <c r="G85" s="95"/>
      <c r="H85" s="95"/>
      <c r="I85" s="96"/>
      <c r="J85" s="97"/>
      <c r="K85" s="309">
        <v>0.05</v>
      </c>
      <c r="L85" s="859">
        <f>N78*K85</f>
        <v>62.79089502221575</v>
      </c>
      <c r="M85" s="860"/>
      <c r="N85" s="54"/>
    </row>
    <row r="86" spans="1:14" ht="15.75" thickBot="1">
      <c r="B86" s="823" t="s">
        <v>953</v>
      </c>
      <c r="C86" s="824"/>
      <c r="D86" s="824"/>
      <c r="E86" s="824"/>
      <c r="F86" s="824"/>
      <c r="G86" s="824"/>
      <c r="H86" s="824"/>
      <c r="I86" s="824"/>
      <c r="J86" s="824"/>
      <c r="K86" s="824"/>
      <c r="L86" s="824"/>
      <c r="M86" s="825"/>
      <c r="N86" s="55">
        <f>L83+L84+L85</f>
        <v>376.7453701332945</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1632.5632705776095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5"/>
      <c r="H25" s="90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2215</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1845</v>
      </c>
      <c r="B31" s="110" t="s">
        <v>1167</v>
      </c>
      <c r="C31" s="997" t="s">
        <v>2196</v>
      </c>
      <c r="D31" s="998"/>
      <c r="E31" s="998"/>
      <c r="F31" s="998"/>
      <c r="G31" s="998"/>
      <c r="H31" s="998"/>
      <c r="I31" s="998"/>
      <c r="J31" s="998"/>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101721.24993598952</v>
      </c>
      <c r="L36" s="274"/>
      <c r="M36" s="287">
        <v>66</v>
      </c>
      <c r="N36" s="276">
        <f>K36/M36</f>
        <v>1541.2310596362047</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1541.2310596362047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1541.2310596362047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308.24621192724095</v>
      </c>
      <c r="M83" s="858"/>
      <c r="N83" s="54"/>
    </row>
    <row r="84" spans="1:14">
      <c r="B84" s="92" t="s">
        <v>973</v>
      </c>
      <c r="C84" s="93"/>
      <c r="D84" s="93"/>
      <c r="E84" s="93"/>
      <c r="F84" s="93"/>
      <c r="G84" s="93"/>
      <c r="H84" s="93"/>
      <c r="I84" s="90"/>
      <c r="J84" s="91"/>
      <c r="K84" s="308">
        <v>0.05</v>
      </c>
      <c r="L84" s="857">
        <f>N78*K84</f>
        <v>77.061552981810237</v>
      </c>
      <c r="M84" s="858"/>
      <c r="N84" s="54"/>
    </row>
    <row r="85" spans="1:14" ht="15.75" thickBot="1">
      <c r="B85" s="94" t="s">
        <v>974</v>
      </c>
      <c r="C85" s="95"/>
      <c r="D85" s="95"/>
      <c r="E85" s="95"/>
      <c r="F85" s="95"/>
      <c r="G85" s="95"/>
      <c r="H85" s="95"/>
      <c r="I85" s="96"/>
      <c r="J85" s="97"/>
      <c r="K85" s="309">
        <v>0.05</v>
      </c>
      <c r="L85" s="859">
        <f>N78*K85</f>
        <v>77.061552981810237</v>
      </c>
      <c r="M85" s="860"/>
      <c r="N85" s="54"/>
    </row>
    <row r="86" spans="1:14" ht="15.75" thickBot="1">
      <c r="B86" s="823" t="s">
        <v>953</v>
      </c>
      <c r="C86" s="824"/>
      <c r="D86" s="824"/>
      <c r="E86" s="824"/>
      <c r="F86" s="824"/>
      <c r="G86" s="824"/>
      <c r="H86" s="824"/>
      <c r="I86" s="824"/>
      <c r="J86" s="824"/>
      <c r="K86" s="824"/>
      <c r="L86" s="824"/>
      <c r="M86" s="825"/>
      <c r="N86" s="55">
        <f>L83+L84+L85</f>
        <v>462.3693178908614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2003.600377527066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45" t="s">
        <v>2205</v>
      </c>
      <c r="C10" s="946"/>
      <c r="D10" s="946"/>
      <c r="E10" s="946"/>
      <c r="F10" s="392" t="s">
        <v>2206</v>
      </c>
      <c r="G10" s="387"/>
      <c r="H10" s="393"/>
      <c r="I10" s="947" t="s">
        <v>2207</v>
      </c>
      <c r="J10" s="947"/>
      <c r="K10" s="394" t="s">
        <v>2206</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04" t="s">
        <v>2222</v>
      </c>
      <c r="G25" s="904"/>
      <c r="H25" s="904"/>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1001" t="s">
        <v>942</v>
      </c>
      <c r="C27" s="1002"/>
      <c r="D27" s="1002"/>
      <c r="E27" s="1002"/>
      <c r="F27" s="1002"/>
      <c r="G27" s="1002"/>
      <c r="H27" s="1002"/>
      <c r="I27" s="1002"/>
      <c r="J27" s="1002"/>
      <c r="K27" s="1002"/>
      <c r="L27" s="1002"/>
      <c r="M27" s="1002"/>
      <c r="N27" s="1003"/>
    </row>
    <row r="28" spans="1:14" ht="15.75" thickBot="1">
      <c r="B28" s="36"/>
      <c r="C28" s="37"/>
      <c r="D28" s="37"/>
      <c r="E28" s="37"/>
      <c r="F28" s="37"/>
      <c r="G28" s="37"/>
      <c r="H28" s="37"/>
      <c r="I28" s="37"/>
      <c r="J28" s="37"/>
      <c r="K28" s="37"/>
      <c r="L28" s="37"/>
      <c r="M28" s="37"/>
      <c r="N28" s="38"/>
    </row>
    <row r="29" spans="1:14" ht="26.25" thickBot="1">
      <c r="B29" s="74" t="s">
        <v>943</v>
      </c>
      <c r="C29" s="999" t="s">
        <v>944</v>
      </c>
      <c r="D29" s="1000"/>
      <c r="E29" s="1000"/>
      <c r="F29" s="1000"/>
      <c r="G29" s="1000"/>
      <c r="H29" s="1000"/>
      <c r="I29" s="1000"/>
      <c r="J29" s="75"/>
      <c r="K29" s="346" t="s">
        <v>2215</v>
      </c>
      <c r="L29" s="1004" t="s">
        <v>945</v>
      </c>
      <c r="M29" s="100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101721.24993598952</v>
      </c>
      <c r="L36" s="274"/>
      <c r="M36" s="287">
        <v>66</v>
      </c>
      <c r="N36" s="276">
        <f>K36/M36</f>
        <v>1541.2310596362047</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1541.2310596362047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1410</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1541.2310596362047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308.24621192724095</v>
      </c>
      <c r="M83" s="858"/>
      <c r="N83" s="54"/>
    </row>
    <row r="84" spans="1:14">
      <c r="B84" s="92" t="s">
        <v>973</v>
      </c>
      <c r="C84" s="93"/>
      <c r="D84" s="93"/>
      <c r="E84" s="93"/>
      <c r="F84" s="93"/>
      <c r="G84" s="93"/>
      <c r="H84" s="93"/>
      <c r="I84" s="90"/>
      <c r="J84" s="91"/>
      <c r="K84" s="308">
        <v>0.05</v>
      </c>
      <c r="L84" s="857">
        <f>N78*K84</f>
        <v>77.061552981810237</v>
      </c>
      <c r="M84" s="858"/>
      <c r="N84" s="54"/>
    </row>
    <row r="85" spans="1:14" ht="15.75" thickBot="1">
      <c r="B85" s="94" t="s">
        <v>974</v>
      </c>
      <c r="C85" s="95"/>
      <c r="D85" s="95"/>
      <c r="E85" s="95"/>
      <c r="F85" s="95"/>
      <c r="G85" s="95"/>
      <c r="H85" s="95"/>
      <c r="I85" s="96"/>
      <c r="J85" s="97"/>
      <c r="K85" s="309">
        <v>0.05</v>
      </c>
      <c r="L85" s="859">
        <f>N78*K85</f>
        <v>77.061552981810237</v>
      </c>
      <c r="M85" s="860"/>
      <c r="N85" s="54"/>
    </row>
    <row r="86" spans="1:14" ht="15.75" thickBot="1">
      <c r="B86" s="823" t="s">
        <v>953</v>
      </c>
      <c r="C86" s="824"/>
      <c r="D86" s="824"/>
      <c r="E86" s="824"/>
      <c r="F86" s="824"/>
      <c r="G86" s="824"/>
      <c r="H86" s="824"/>
      <c r="I86" s="824"/>
      <c r="J86" s="824"/>
      <c r="K86" s="824"/>
      <c r="L86" s="824"/>
      <c r="M86" s="825"/>
      <c r="N86" s="55">
        <f>L83+L84+L85</f>
        <v>462.3693178908614</v>
      </c>
    </row>
    <row r="87" spans="1:14" ht="15.75" thickBot="1">
      <c r="B87" s="36"/>
      <c r="C87" s="37"/>
      <c r="D87" s="37"/>
      <c r="E87" s="37"/>
      <c r="F87" s="37"/>
      <c r="G87" s="37"/>
      <c r="H87" s="37"/>
      <c r="I87" s="37"/>
      <c r="J87" s="37"/>
      <c r="K87" s="37"/>
      <c r="L87" s="37"/>
      <c r="M87" s="37"/>
      <c r="N87" s="38"/>
    </row>
    <row r="88" spans="1:14" ht="15.75" thickBot="1">
      <c r="A88" t="s">
        <v>2016</v>
      </c>
      <c r="B88" s="823" t="s">
        <v>975</v>
      </c>
      <c r="C88" s="824"/>
      <c r="D88" s="824"/>
      <c r="E88" s="824"/>
      <c r="F88" s="824"/>
      <c r="G88" s="824"/>
      <c r="H88" s="824"/>
      <c r="I88" s="824"/>
      <c r="J88" s="824"/>
      <c r="K88" s="824"/>
      <c r="L88" s="824"/>
      <c r="M88" s="825"/>
      <c r="N88" s="192">
        <f>N78+N86</f>
        <v>2003.600377527066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2021-04-20T22:42:04Z</dcterms:modified>
</cp:coreProperties>
</file>